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Questa_cartella_di_lavoro"/>
  <mc:AlternateContent xmlns:mc="http://schemas.openxmlformats.org/markup-compatibility/2006">
    <mc:Choice Requires="x15">
      <x15ac:absPath xmlns:x15ac="http://schemas.microsoft.com/office/spreadsheetml/2010/11/ac" url="https://d.docs.live.net/d2b864ae9d465c1a/Desktop/"/>
    </mc:Choice>
  </mc:AlternateContent>
  <xr:revisionPtr revIDLastSave="1" documentId="8_{F4076690-6479-4F1C-9C38-FD2D38C67B30}" xr6:coauthVersionLast="47" xr6:coauthVersionMax="47" xr10:uidLastSave="{F890FDBE-6242-4350-BBBC-0A7C3EC7E4E0}"/>
  <bookViews>
    <workbookView xWindow="-110" yWindow="-110" windowWidth="19420" windowHeight="10300" xr2:uid="{00000000-000D-0000-FFFF-FFFF00000000}"/>
  </bookViews>
  <sheets>
    <sheet name="CONTACTS" sheetId="6" r:id="rId1"/>
    <sheet name="GUIDE" sheetId="8" r:id="rId2"/>
    <sheet name="LISTS" sheetId="7" state="hidden" r:id="rId3"/>
    <sheet name="SETTINGS" sheetId="2" r:id="rId4"/>
    <sheet name="DESTINATIONS" sheetId="1" r:id="rId5"/>
    <sheet name="RESULTS" sheetId="5" r:id="rId6"/>
  </sheets>
  <definedNames>
    <definedName name="_xlnm._FilterDatabase" localSheetId="3" hidden="1">SETTINGS!$A$2:$C$17</definedName>
    <definedName name="_xleta.AND" hidden="1" xlm="1">#NAME?</definedName>
    <definedName name="_xleta.IF" hidden="1" xlm="1">#NAME?</definedName>
    <definedName name="_xleta.OR" hidden="1" xlm="1">#NAME?</definedName>
    <definedName name="_xleta.T" hidden="1" xlm="1">#NAME?</definedName>
    <definedName name="_xlpm.calcolo" hidden="1" xlm="1">#NAME?</definedName>
    <definedName name="_xlpm.cd" hidden="1" xlm="1">#NAME?</definedName>
    <definedName name="_xlpm.CONDIZIONE_VALIDA" hidden="1" xlm="1">#NAME?</definedName>
    <definedName name="_xlpm.condVuota" hidden="1" xlm="1">#NAME?</definedName>
    <definedName name="_xlpm.CREDITI_ADDIZIONE" hidden="1" xlm="1">#NAME?</definedName>
    <definedName name="_xlpm.CREDITI_RESIDUI" hidden="1" xlm="1">#NAME?</definedName>
    <definedName name="_xlpm.CREDITI_SOMMA" hidden="1" xlm="1">#NAME?</definedName>
    <definedName name="_xlpm.credRim" hidden="1" xlm="1">#NAME?</definedName>
    <definedName name="_xlpm.I_QUATTRO_AGGIUSTATA" hidden="1" xlm="1">#NAME?</definedName>
    <definedName name="_xlpm.I4_AGGIUSTATA" hidden="1" xlm="1">#NAME?</definedName>
    <definedName name="_xlpm.I4_AGGIUSTATO" hidden="1" xlm="1">#NAME?</definedName>
    <definedName name="_xlpm.i4adj" hidden="1" xlm="1">#NAME?</definedName>
    <definedName name="_xlpm.PESO_SOMMA" hidden="1" xlm="1">#NAME?</definedName>
    <definedName name="_xlpm.VALORE_ADDIZIONE" hidden="1" xlm="1">#NAME?</definedName>
    <definedName name="_xlpm.w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2" l="1" a="1"/>
  <c r="I7" i="2" s="1"/>
  <c r="D286" i="1"/>
  <c r="J286" i="5" s="1"/>
  <c r="D292" i="1"/>
  <c r="J292" i="5" s="1"/>
  <c r="D239" i="1"/>
  <c r="J250" i="5" s="1"/>
  <c r="D240" i="1"/>
  <c r="J251" i="5" s="1"/>
  <c r="D243" i="1"/>
  <c r="J260" i="5" s="1"/>
  <c r="D245" i="1"/>
  <c r="J263" i="5" s="1"/>
  <c r="D246" i="1"/>
  <c r="J264" i="5" s="1"/>
  <c r="D248" i="1"/>
  <c r="J272" i="5" s="1"/>
  <c r="D251" i="1"/>
  <c r="J246" i="5" s="1"/>
  <c r="D252" i="1"/>
  <c r="J255" i="5" s="1"/>
  <c r="D260" i="1"/>
  <c r="J268" i="5" s="1"/>
  <c r="D263" i="1"/>
  <c r="J273" i="5" s="1"/>
  <c r="D267" i="1"/>
  <c r="J240" i="5" s="1"/>
  <c r="D268" i="1"/>
  <c r="J245" i="5" s="1"/>
  <c r="D270" i="1"/>
  <c r="J258" i="5" s="1"/>
  <c r="D227" i="1"/>
  <c r="J224" i="5" s="1"/>
  <c r="D135" i="1"/>
  <c r="J176" i="5" s="1"/>
  <c r="D138" i="1"/>
  <c r="J183" i="5" s="1"/>
  <c r="D139" i="1"/>
  <c r="J184" i="5" s="1"/>
  <c r="D141" i="1"/>
  <c r="J190" i="5" s="1"/>
  <c r="D142" i="1"/>
  <c r="J191" i="5" s="1"/>
  <c r="D143" i="1"/>
  <c r="J193" i="5" s="1"/>
  <c r="D144" i="1"/>
  <c r="J199" i="5" s="1"/>
  <c r="D147" i="1"/>
  <c r="J129" i="5" s="1"/>
  <c r="D149" i="1"/>
  <c r="J131" i="5" s="1"/>
  <c r="D150" i="1"/>
  <c r="J132" i="5" s="1"/>
  <c r="D163" i="1"/>
  <c r="J147" i="5" s="1"/>
  <c r="D164" i="1"/>
  <c r="J148" i="5" s="1"/>
  <c r="D165" i="1"/>
  <c r="J149" i="5" s="1"/>
  <c r="D167" i="1"/>
  <c r="J151" i="5" s="1"/>
  <c r="D168" i="1"/>
  <c r="J152" i="5" s="1"/>
  <c r="D170" i="1"/>
  <c r="J155" i="5" s="1"/>
  <c r="D172" i="1"/>
  <c r="J157" i="5" s="1"/>
  <c r="D186" i="1"/>
  <c r="J174" i="5" s="1"/>
  <c r="D189" i="1"/>
  <c r="J179" i="5" s="1"/>
  <c r="D190" i="1"/>
  <c r="J180" i="5" s="1"/>
  <c r="D192" i="1"/>
  <c r="J185" i="5" s="1"/>
  <c r="D201" i="1"/>
  <c r="J198" i="5" s="1"/>
  <c r="D203" i="1"/>
  <c r="J202" i="5" s="1"/>
  <c r="D205" i="1"/>
  <c r="J205" i="5" s="1"/>
  <c r="D12" i="1"/>
  <c r="J103" i="5" s="1"/>
  <c r="D14" i="1"/>
  <c r="J105" i="5" s="1"/>
  <c r="D16" i="1"/>
  <c r="J85" i="5" s="1"/>
  <c r="D19" i="1"/>
  <c r="J83" i="5" s="1"/>
  <c r="D20" i="1"/>
  <c r="J8" i="5" s="1"/>
  <c r="D21" i="1"/>
  <c r="J10" i="5" s="1"/>
  <c r="D28" i="1"/>
  <c r="J46" i="5" s="1"/>
  <c r="D29" i="1"/>
  <c r="J51" i="5" s="1"/>
  <c r="D30" i="1"/>
  <c r="J54" i="5" s="1"/>
  <c r="D34" i="1"/>
  <c r="J71" i="5" s="1"/>
  <c r="D36" i="1"/>
  <c r="J92" i="5" s="1"/>
  <c r="D38" i="1"/>
  <c r="J64" i="5" s="1"/>
  <c r="D42" i="1"/>
  <c r="J90" i="5" s="1"/>
  <c r="D43" i="1"/>
  <c r="J99" i="5" s="1"/>
  <c r="D50" i="1"/>
  <c r="J33" i="5" s="1"/>
  <c r="D51" i="1"/>
  <c r="J34" i="5" s="1"/>
  <c r="D52" i="1"/>
  <c r="J40" i="5" s="1"/>
  <c r="D56" i="1"/>
  <c r="J81" i="5" s="1"/>
  <c r="D58" i="1"/>
  <c r="J82" i="5" s="1"/>
  <c r="D60" i="1"/>
  <c r="J12" i="5" s="1"/>
  <c r="D63" i="1"/>
  <c r="J29" i="5" s="1"/>
  <c r="D64" i="1"/>
  <c r="J13" i="5" s="1"/>
  <c r="D65" i="1"/>
  <c r="J18" i="5" s="1"/>
  <c r="D72" i="1"/>
  <c r="J39" i="5" s="1"/>
  <c r="D73" i="1"/>
  <c r="J59" i="5" s="1"/>
  <c r="D74" i="1"/>
  <c r="J94" i="5" s="1"/>
  <c r="D78" i="1"/>
  <c r="J35" i="5" s="1"/>
  <c r="D80" i="1"/>
  <c r="J25" i="5" s="1"/>
  <c r="D82" i="1"/>
  <c r="J9" i="5" s="1"/>
  <c r="D85" i="1"/>
  <c r="J19" i="5" s="1"/>
  <c r="D86" i="1"/>
  <c r="J21" i="5" s="1"/>
  <c r="D87" i="1"/>
  <c r="J30" i="5" s="1"/>
  <c r="D94" i="1"/>
  <c r="J70" i="5" s="1"/>
  <c r="D95" i="1"/>
  <c r="J75" i="5" s="1"/>
  <c r="D96" i="1"/>
  <c r="J79" i="5" s="1"/>
  <c r="D100" i="1"/>
  <c r="J97" i="5" s="1"/>
  <c r="D102" i="1"/>
  <c r="J106" i="5" s="1"/>
  <c r="D104" i="1"/>
  <c r="J111" i="5" s="1"/>
  <c r="D107" i="1"/>
  <c r="J42" i="5" s="1"/>
  <c r="D108" i="1"/>
  <c r="J74" i="5" s="1"/>
  <c r="D109" i="1"/>
  <c r="J76" i="5" s="1"/>
  <c r="I6" i="2" a="1"/>
  <c r="I6" i="2" s="1"/>
  <c r="C16" i="2" a="1"/>
  <c r="C16" i="2" s="1"/>
  <c r="C15" i="2" a="1"/>
  <c r="C15" i="2" s="1"/>
  <c r="C14" i="2" a="1"/>
  <c r="C14" i="2" s="1"/>
  <c r="C13" i="2" a="1"/>
  <c r="C13" i="2" s="1"/>
  <c r="C12" i="2" a="1"/>
  <c r="C12" i="2" s="1"/>
  <c r="C11" i="2" a="1"/>
  <c r="C11" i="2" s="1"/>
  <c r="C10" i="2" a="1"/>
  <c r="C10" i="2" s="1"/>
  <c r="C9" i="2" a="1"/>
  <c r="C9" i="2" s="1"/>
  <c r="C8" i="2" a="1"/>
  <c r="C8" i="2" s="1"/>
  <c r="C7" i="2" a="1"/>
  <c r="C7" i="2" s="1"/>
  <c r="C6" i="2" a="1"/>
  <c r="C6" i="2" s="1"/>
  <c r="C5" i="2" a="1"/>
  <c r="C5" i="2" s="1"/>
  <c r="C4" i="2" a="1"/>
  <c r="C4" i="2" s="1"/>
  <c r="C3" i="2" a="1"/>
  <c r="C3" i="2" s="1"/>
  <c r="A16" i="2" a="1"/>
  <c r="A16" i="2" s="1"/>
  <c r="A15" i="2" a="1"/>
  <c r="A15" i="2" s="1"/>
  <c r="A14" i="2" a="1"/>
  <c r="A14" i="2" s="1"/>
  <c r="A13" i="2" a="1"/>
  <c r="A13" i="2" s="1"/>
  <c r="A12" i="2" a="1"/>
  <c r="A12" i="2" s="1"/>
  <c r="A11" i="2" a="1"/>
  <c r="A11" i="2" s="1"/>
  <c r="A10" i="2" a="1"/>
  <c r="A10" i="2" s="1"/>
  <c r="A9" i="2" a="1"/>
  <c r="A9" i="2" s="1"/>
  <c r="A8" i="2" a="1"/>
  <c r="A8" i="2" s="1"/>
  <c r="A7" i="2" a="1"/>
  <c r="A7" i="2" s="1"/>
  <c r="A6" i="2" a="1"/>
  <c r="A6" i="2" s="1"/>
  <c r="A5" i="2" a="1"/>
  <c r="A5" i="2" s="1"/>
  <c r="A4" i="2" a="1"/>
  <c r="A4" i="2" s="1"/>
  <c r="A3" i="2" a="1"/>
  <c r="A3" i="2" s="1"/>
  <c r="C17" i="2" a="1"/>
  <c r="C17" i="2" s="1"/>
  <c r="A17" i="2" a="1"/>
  <c r="A17" i="2" s="1"/>
  <c r="L18" i="2"/>
  <c r="L13" i="2"/>
  <c r="AO8" i="5"/>
  <c r="AO298" i="5"/>
  <c r="AO297" i="5"/>
  <c r="AO292" i="5"/>
  <c r="AO291" i="5"/>
  <c r="AO290" i="5"/>
  <c r="AO289" i="5"/>
  <c r="AO288" i="5"/>
  <c r="AO287" i="5"/>
  <c r="AO286" i="5"/>
  <c r="AO285" i="5"/>
  <c r="AO284" i="5"/>
  <c r="AO283" i="5"/>
  <c r="AO282" i="5"/>
  <c r="AO281" i="5"/>
  <c r="AO280" i="5"/>
  <c r="AO279" i="5"/>
  <c r="AO278" i="5"/>
  <c r="AO273" i="5"/>
  <c r="AO272" i="5"/>
  <c r="AO271" i="5"/>
  <c r="AO270" i="5"/>
  <c r="AO269" i="5"/>
  <c r="AO268" i="5"/>
  <c r="AO267" i="5"/>
  <c r="AO266" i="5"/>
  <c r="AO265" i="5"/>
  <c r="AO264" i="5"/>
  <c r="AO263" i="5"/>
  <c r="AO262" i="5"/>
  <c r="AO261" i="5"/>
  <c r="AO260" i="5"/>
  <c r="AO259" i="5"/>
  <c r="AO258" i="5"/>
  <c r="AO257" i="5"/>
  <c r="AO256" i="5"/>
  <c r="AO255" i="5"/>
  <c r="AO254" i="5"/>
  <c r="AO253" i="5"/>
  <c r="AO252" i="5"/>
  <c r="AO251" i="5"/>
  <c r="AO250" i="5"/>
  <c r="AO249" i="5"/>
  <c r="AO248" i="5"/>
  <c r="AO247" i="5"/>
  <c r="AO246" i="5"/>
  <c r="AO245" i="5"/>
  <c r="AO244" i="5"/>
  <c r="AO243" i="5"/>
  <c r="AO242" i="5"/>
  <c r="AO241" i="5"/>
  <c r="AO240" i="5"/>
  <c r="AO239" i="5"/>
  <c r="AO238" i="5"/>
  <c r="AO237" i="5"/>
  <c r="AO236" i="5"/>
  <c r="AO235" i="5"/>
  <c r="AO234" i="5"/>
  <c r="AO233" i="5"/>
  <c r="AO232" i="5"/>
  <c r="AO227" i="5"/>
  <c r="AO226" i="5"/>
  <c r="AO225" i="5"/>
  <c r="AO224" i="5"/>
  <c r="AO223" i="5"/>
  <c r="AO222" i="5"/>
  <c r="AO221" i="5"/>
  <c r="AO220" i="5"/>
  <c r="AO219" i="5"/>
  <c r="AO218" i="5"/>
  <c r="AO217" i="5"/>
  <c r="AO216" i="5"/>
  <c r="AO215" i="5"/>
  <c r="AO214" i="5"/>
  <c r="AO213" i="5"/>
  <c r="AO212" i="5"/>
  <c r="AO211" i="5"/>
  <c r="AO206" i="5"/>
  <c r="AO205" i="5"/>
  <c r="AO204" i="5"/>
  <c r="AO203" i="5"/>
  <c r="AO202" i="5"/>
  <c r="AO201" i="5"/>
  <c r="AO200" i="5"/>
  <c r="AO199" i="5"/>
  <c r="AO198" i="5"/>
  <c r="AO197" i="5"/>
  <c r="AO196" i="5"/>
  <c r="AO195" i="5"/>
  <c r="AO194" i="5"/>
  <c r="AO193" i="5"/>
  <c r="AO192" i="5"/>
  <c r="AO191" i="5"/>
  <c r="AO190" i="5"/>
  <c r="AO189" i="5"/>
  <c r="AO188" i="5"/>
  <c r="AO187" i="5"/>
  <c r="AO186" i="5"/>
  <c r="AO185" i="5"/>
  <c r="AO184" i="5"/>
  <c r="AO183" i="5"/>
  <c r="AO182" i="5"/>
  <c r="AO181" i="5"/>
  <c r="AO180" i="5"/>
  <c r="AO179" i="5"/>
  <c r="AO178" i="5"/>
  <c r="AO177" i="5"/>
  <c r="AO176" i="5"/>
  <c r="AO175" i="5"/>
  <c r="AO174" i="5"/>
  <c r="AO173" i="5"/>
  <c r="AO172" i="5"/>
  <c r="AO171" i="5"/>
  <c r="AO170" i="5"/>
  <c r="AO169" i="5"/>
  <c r="AO168" i="5"/>
  <c r="AO167" i="5"/>
  <c r="AO166" i="5"/>
  <c r="AO165" i="5"/>
  <c r="AO164" i="5"/>
  <c r="AO163" i="5"/>
  <c r="AO162" i="5"/>
  <c r="AO161" i="5"/>
  <c r="AO160" i="5"/>
  <c r="AO159" i="5"/>
  <c r="AO158" i="5"/>
  <c r="AO157" i="5"/>
  <c r="AO156" i="5"/>
  <c r="AO155" i="5"/>
  <c r="AO154" i="5"/>
  <c r="AO153" i="5"/>
  <c r="AO152" i="5"/>
  <c r="AO151" i="5"/>
  <c r="AO150" i="5"/>
  <c r="AO149" i="5"/>
  <c r="AO148" i="5"/>
  <c r="AO147" i="5"/>
  <c r="AO146" i="5"/>
  <c r="AO145" i="5"/>
  <c r="AO144" i="5"/>
  <c r="AO143" i="5"/>
  <c r="AO142" i="5"/>
  <c r="AO141" i="5"/>
  <c r="AO140" i="5"/>
  <c r="AO139" i="5"/>
  <c r="AO138" i="5"/>
  <c r="AO137" i="5"/>
  <c r="AO136" i="5"/>
  <c r="AO135" i="5"/>
  <c r="AO134" i="5"/>
  <c r="AO133" i="5"/>
  <c r="AO132" i="5"/>
  <c r="AO131" i="5"/>
  <c r="AO130" i="5"/>
  <c r="AO129" i="5"/>
  <c r="AO128" i="5"/>
  <c r="AO123" i="5"/>
  <c r="AO122" i="5"/>
  <c r="AO121" i="5"/>
  <c r="AO120" i="5"/>
  <c r="AO119" i="5"/>
  <c r="AO118" i="5"/>
  <c r="AO117" i="5"/>
  <c r="AO112" i="5"/>
  <c r="AO111" i="5"/>
  <c r="AO110" i="5"/>
  <c r="AO109" i="5"/>
  <c r="AO108" i="5"/>
  <c r="AO107" i="5"/>
  <c r="AO106" i="5"/>
  <c r="AO105" i="5"/>
  <c r="AO104" i="5"/>
  <c r="AO103" i="5"/>
  <c r="AO102" i="5"/>
  <c r="AO101" i="5"/>
  <c r="AO100" i="5"/>
  <c r="AO99" i="5"/>
  <c r="AO98" i="5"/>
  <c r="AO97" i="5"/>
  <c r="AO96" i="5"/>
  <c r="AO95" i="5"/>
  <c r="AO94" i="5"/>
  <c r="AO93" i="5"/>
  <c r="AO92" i="5"/>
  <c r="AO91" i="5"/>
  <c r="AO90" i="5"/>
  <c r="AO89" i="5"/>
  <c r="AO88" i="5"/>
  <c r="AO87" i="5"/>
  <c r="AO86" i="5"/>
  <c r="AO85" i="5"/>
  <c r="AO84" i="5"/>
  <c r="AO83" i="5"/>
  <c r="AO82" i="5"/>
  <c r="AO81" i="5"/>
  <c r="AO80" i="5"/>
  <c r="AO79" i="5"/>
  <c r="AO78" i="5"/>
  <c r="AO77" i="5"/>
  <c r="AO76" i="5"/>
  <c r="AO75" i="5"/>
  <c r="AO74" i="5"/>
  <c r="AO73" i="5"/>
  <c r="AO72" i="5"/>
  <c r="AO71" i="5"/>
  <c r="AO70" i="5"/>
  <c r="AO69" i="5"/>
  <c r="AO68" i="5"/>
  <c r="AO67" i="5"/>
  <c r="AO66" i="5"/>
  <c r="AO65" i="5"/>
  <c r="AO64" i="5"/>
  <c r="AO63" i="5"/>
  <c r="AO62" i="5"/>
  <c r="AO61" i="5"/>
  <c r="AO60" i="5"/>
  <c r="AO59" i="5"/>
  <c r="AO58" i="5"/>
  <c r="AO57" i="5"/>
  <c r="AO56" i="5"/>
  <c r="AO55" i="5"/>
  <c r="AO54" i="5"/>
  <c r="AO53" i="5"/>
  <c r="AO52" i="5"/>
  <c r="AO51" i="5"/>
  <c r="AO50" i="5"/>
  <c r="AO49" i="5"/>
  <c r="AO48" i="5"/>
  <c r="AO47" i="5"/>
  <c r="AO46" i="5"/>
  <c r="AO45" i="5"/>
  <c r="AO44" i="5"/>
  <c r="AO43" i="5"/>
  <c r="AO42" i="5"/>
  <c r="AO41" i="5"/>
  <c r="AO40" i="5"/>
  <c r="AO39" i="5"/>
  <c r="AO38" i="5"/>
  <c r="AO37" i="5"/>
  <c r="AO36" i="5"/>
  <c r="AO35" i="5"/>
  <c r="AO34" i="5"/>
  <c r="AO33" i="5"/>
  <c r="AO32" i="5"/>
  <c r="AO31" i="5"/>
  <c r="AO30" i="5"/>
  <c r="AO29" i="5"/>
  <c r="AO28" i="5"/>
  <c r="AO27" i="5"/>
  <c r="AO26" i="5"/>
  <c r="AO25" i="5"/>
  <c r="AO24" i="5"/>
  <c r="AO23" i="5"/>
  <c r="AO22" i="5"/>
  <c r="AO21" i="5"/>
  <c r="AO20" i="5"/>
  <c r="AO19" i="5"/>
  <c r="AO18" i="5"/>
  <c r="AO17" i="5"/>
  <c r="AO16" i="5"/>
  <c r="AO15" i="5"/>
  <c r="AO14" i="5"/>
  <c r="AO13" i="5"/>
  <c r="AO12" i="5"/>
  <c r="AO11" i="5"/>
  <c r="AO10" i="5"/>
  <c r="AO9" i="5"/>
  <c r="R215" i="5"/>
  <c r="N215" i="5"/>
  <c r="K215" i="5"/>
  <c r="R298" i="5"/>
  <c r="R297" i="5"/>
  <c r="R292" i="5"/>
  <c r="R291" i="5"/>
  <c r="R290" i="5"/>
  <c r="R289" i="5"/>
  <c r="R288" i="5"/>
  <c r="R287" i="5"/>
  <c r="R286" i="5"/>
  <c r="R285" i="5"/>
  <c r="R284" i="5"/>
  <c r="R283" i="5"/>
  <c r="R282" i="5"/>
  <c r="R281" i="5"/>
  <c r="R280" i="5"/>
  <c r="R279" i="5"/>
  <c r="R278" i="5"/>
  <c r="R273" i="5"/>
  <c r="R272" i="5"/>
  <c r="R271" i="5"/>
  <c r="R270" i="5"/>
  <c r="R269" i="5"/>
  <c r="R268" i="5"/>
  <c r="R267" i="5"/>
  <c r="R266" i="5"/>
  <c r="R265" i="5"/>
  <c r="R264" i="5"/>
  <c r="R263" i="5"/>
  <c r="R262" i="5"/>
  <c r="R261" i="5"/>
  <c r="R260" i="5"/>
  <c r="R259" i="5"/>
  <c r="R258" i="5"/>
  <c r="R257" i="5"/>
  <c r="R256" i="5"/>
  <c r="R255" i="5"/>
  <c r="R254" i="5"/>
  <c r="R253" i="5"/>
  <c r="R252" i="5"/>
  <c r="R251" i="5"/>
  <c r="R250" i="5"/>
  <c r="R249" i="5"/>
  <c r="R248" i="5"/>
  <c r="R247" i="5"/>
  <c r="R246" i="5"/>
  <c r="R245" i="5"/>
  <c r="R244" i="5"/>
  <c r="R243" i="5"/>
  <c r="R242" i="5"/>
  <c r="R241" i="5"/>
  <c r="R240" i="5"/>
  <c r="R239" i="5"/>
  <c r="R238" i="5"/>
  <c r="R237" i="5"/>
  <c r="R236" i="5"/>
  <c r="R235" i="5"/>
  <c r="R234" i="5"/>
  <c r="R233" i="5"/>
  <c r="R232" i="5"/>
  <c r="R227" i="5"/>
  <c r="R226" i="5"/>
  <c r="R225" i="5"/>
  <c r="R224" i="5"/>
  <c r="R223" i="5"/>
  <c r="R222" i="5"/>
  <c r="R221" i="5"/>
  <c r="R220" i="5"/>
  <c r="R219" i="5"/>
  <c r="R218" i="5"/>
  <c r="R217" i="5"/>
  <c r="R216" i="5"/>
  <c r="R214" i="5"/>
  <c r="R213" i="5"/>
  <c r="R212" i="5"/>
  <c r="R211" i="5"/>
  <c r="R206" i="5"/>
  <c r="R205" i="5"/>
  <c r="R204" i="5"/>
  <c r="R203" i="5"/>
  <c r="R202" i="5"/>
  <c r="R201" i="5"/>
  <c r="R200" i="5"/>
  <c r="R199" i="5"/>
  <c r="R198" i="5"/>
  <c r="R197" i="5"/>
  <c r="R196" i="5"/>
  <c r="R195" i="5"/>
  <c r="R194" i="5"/>
  <c r="R193" i="5"/>
  <c r="R192" i="5"/>
  <c r="R191" i="5"/>
  <c r="R190" i="5"/>
  <c r="R189" i="5"/>
  <c r="R188" i="5"/>
  <c r="R187" i="5"/>
  <c r="R186" i="5"/>
  <c r="R185" i="5"/>
  <c r="R184" i="5"/>
  <c r="R183" i="5"/>
  <c r="R182" i="5"/>
  <c r="R181" i="5"/>
  <c r="R180" i="5"/>
  <c r="R179" i="5"/>
  <c r="R178" i="5"/>
  <c r="R177" i="5"/>
  <c r="R176" i="5"/>
  <c r="R175" i="5"/>
  <c r="R174" i="5"/>
  <c r="R173" i="5"/>
  <c r="R172" i="5"/>
  <c r="R171" i="5"/>
  <c r="R170" i="5"/>
  <c r="R169" i="5"/>
  <c r="R168" i="5"/>
  <c r="R167" i="5"/>
  <c r="R166" i="5"/>
  <c r="R165" i="5"/>
  <c r="R164" i="5"/>
  <c r="R163" i="5"/>
  <c r="R162" i="5"/>
  <c r="R161" i="5"/>
  <c r="R160" i="5"/>
  <c r="R159" i="5"/>
  <c r="R158" i="5"/>
  <c r="R157" i="5"/>
  <c r="R156" i="5"/>
  <c r="R155" i="5"/>
  <c r="R154" i="5"/>
  <c r="R153" i="5"/>
  <c r="R152" i="5"/>
  <c r="R151" i="5"/>
  <c r="R150" i="5"/>
  <c r="R149" i="5"/>
  <c r="R148" i="5"/>
  <c r="R147" i="5"/>
  <c r="R146" i="5"/>
  <c r="R145" i="5"/>
  <c r="R144" i="5"/>
  <c r="R143" i="5"/>
  <c r="R142" i="5"/>
  <c r="R141" i="5"/>
  <c r="R140" i="5"/>
  <c r="R139" i="5"/>
  <c r="R138" i="5"/>
  <c r="R137" i="5"/>
  <c r="R136" i="5"/>
  <c r="R135" i="5"/>
  <c r="R134" i="5"/>
  <c r="R133" i="5"/>
  <c r="R132" i="5"/>
  <c r="R131" i="5"/>
  <c r="R130" i="5"/>
  <c r="R129" i="5"/>
  <c r="R128" i="5"/>
  <c r="R123" i="5"/>
  <c r="R122" i="5"/>
  <c r="R121" i="5"/>
  <c r="R120" i="5"/>
  <c r="R119" i="5"/>
  <c r="R118" i="5"/>
  <c r="R117" i="5"/>
  <c r="R112" i="5"/>
  <c r="R111" i="5"/>
  <c r="R110" i="5"/>
  <c r="R109" i="5"/>
  <c r="R108" i="5"/>
  <c r="R107" i="5"/>
  <c r="R106" i="5"/>
  <c r="R105" i="5"/>
  <c r="R104" i="5"/>
  <c r="R103" i="5"/>
  <c r="R102" i="5"/>
  <c r="R101" i="5"/>
  <c r="R100" i="5"/>
  <c r="R99" i="5"/>
  <c r="R98" i="5"/>
  <c r="R97" i="5"/>
  <c r="R96" i="5"/>
  <c r="R95" i="5"/>
  <c r="R94" i="5"/>
  <c r="R93" i="5"/>
  <c r="R92" i="5"/>
  <c r="R91" i="5"/>
  <c r="R90" i="5"/>
  <c r="R89" i="5"/>
  <c r="R88" i="5"/>
  <c r="R87" i="5"/>
  <c r="R86" i="5"/>
  <c r="R85" i="5"/>
  <c r="R84" i="5"/>
  <c r="R83" i="5"/>
  <c r="R82" i="5"/>
  <c r="R81" i="5"/>
  <c r="R80" i="5"/>
  <c r="R79" i="5"/>
  <c r="R78" i="5"/>
  <c r="R77" i="5"/>
  <c r="R76" i="5"/>
  <c r="R75" i="5"/>
  <c r="R74" i="5"/>
  <c r="R73" i="5"/>
  <c r="R72" i="5"/>
  <c r="R71" i="5"/>
  <c r="R70" i="5"/>
  <c r="R69" i="5"/>
  <c r="R68" i="5"/>
  <c r="R67" i="5"/>
  <c r="R66" i="5"/>
  <c r="R65" i="5"/>
  <c r="R64" i="5"/>
  <c r="R63" i="5"/>
  <c r="R62" i="5"/>
  <c r="R61" i="5"/>
  <c r="R60" i="5"/>
  <c r="R59" i="5"/>
  <c r="R58" i="5"/>
  <c r="R57" i="5"/>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3" i="5"/>
  <c r="R12" i="5"/>
  <c r="R11" i="5"/>
  <c r="R10" i="5"/>
  <c r="R9" i="5"/>
  <c r="R8" i="5"/>
  <c r="S9" i="5"/>
  <c r="T9" i="5"/>
  <c r="AA9" i="5"/>
  <c r="AB9" i="5"/>
  <c r="AG9" i="5"/>
  <c r="S10" i="5"/>
  <c r="T10" i="5"/>
  <c r="AA10" i="5"/>
  <c r="AB10" i="5"/>
  <c r="AG10" i="5"/>
  <c r="S11" i="5"/>
  <c r="T11" i="5"/>
  <c r="AA11" i="5"/>
  <c r="AB11" i="5"/>
  <c r="AG11" i="5"/>
  <c r="S12" i="5"/>
  <c r="T12" i="5"/>
  <c r="AA12" i="5"/>
  <c r="AB12" i="5"/>
  <c r="AG12" i="5"/>
  <c r="S13" i="5"/>
  <c r="T13" i="5"/>
  <c r="AA13" i="5"/>
  <c r="AB13" i="5"/>
  <c r="AG13" i="5"/>
  <c r="S14" i="5"/>
  <c r="T14" i="5"/>
  <c r="AA14" i="5"/>
  <c r="AB14" i="5"/>
  <c r="AG14" i="5"/>
  <c r="S15" i="5"/>
  <c r="T15" i="5"/>
  <c r="AA15" i="5"/>
  <c r="AB15" i="5"/>
  <c r="AG15" i="5"/>
  <c r="S16" i="5"/>
  <c r="T16" i="5"/>
  <c r="AA16" i="5"/>
  <c r="AB16" i="5"/>
  <c r="AG16" i="5"/>
  <c r="S17" i="5"/>
  <c r="T17" i="5"/>
  <c r="AA17" i="5"/>
  <c r="AB17" i="5"/>
  <c r="AG17" i="5"/>
  <c r="S18" i="5"/>
  <c r="T18" i="5"/>
  <c r="AA18" i="5"/>
  <c r="AB18" i="5"/>
  <c r="AG18" i="5"/>
  <c r="S19" i="5"/>
  <c r="T19" i="5"/>
  <c r="AA19" i="5"/>
  <c r="AB19" i="5"/>
  <c r="AG19" i="5"/>
  <c r="S20" i="5"/>
  <c r="T20" i="5"/>
  <c r="AA20" i="5"/>
  <c r="AB20" i="5"/>
  <c r="AG20" i="5"/>
  <c r="S21" i="5"/>
  <c r="T21" i="5"/>
  <c r="AA21" i="5"/>
  <c r="AB21" i="5"/>
  <c r="AG21" i="5"/>
  <c r="S22" i="5"/>
  <c r="T22" i="5"/>
  <c r="AA22" i="5"/>
  <c r="AB22" i="5"/>
  <c r="AG22" i="5"/>
  <c r="S23" i="5"/>
  <c r="T23" i="5"/>
  <c r="AA23" i="5"/>
  <c r="AB23" i="5"/>
  <c r="AG23" i="5"/>
  <c r="S24" i="5"/>
  <c r="T24" i="5"/>
  <c r="AA24" i="5"/>
  <c r="AB24" i="5"/>
  <c r="AG24" i="5"/>
  <c r="S25" i="5"/>
  <c r="T25" i="5"/>
  <c r="AA25" i="5"/>
  <c r="AB25" i="5"/>
  <c r="AG25" i="5"/>
  <c r="S26" i="5"/>
  <c r="T26" i="5"/>
  <c r="AA26" i="5"/>
  <c r="AB26" i="5"/>
  <c r="AG26" i="5"/>
  <c r="S27" i="5"/>
  <c r="T27" i="5"/>
  <c r="AA27" i="5"/>
  <c r="AB27" i="5"/>
  <c r="AG27" i="5"/>
  <c r="AH27" i="5"/>
  <c r="S28" i="5"/>
  <c r="T28" i="5"/>
  <c r="AA28" i="5"/>
  <c r="AB28" i="5"/>
  <c r="AG28" i="5"/>
  <c r="S29" i="5"/>
  <c r="T29" i="5"/>
  <c r="AA29" i="5"/>
  <c r="AB29" i="5"/>
  <c r="AG29" i="5"/>
  <c r="S30" i="5"/>
  <c r="T30" i="5"/>
  <c r="AA30" i="5"/>
  <c r="AB30" i="5"/>
  <c r="AG30" i="5"/>
  <c r="S31" i="5"/>
  <c r="T31" i="5"/>
  <c r="AA31" i="5"/>
  <c r="AB31" i="5"/>
  <c r="AG31" i="5"/>
  <c r="S32" i="5"/>
  <c r="T32" i="5"/>
  <c r="AA32" i="5"/>
  <c r="AB32" i="5"/>
  <c r="AG32" i="5"/>
  <c r="S33" i="5"/>
  <c r="T33" i="5"/>
  <c r="AA33" i="5"/>
  <c r="AB33" i="5"/>
  <c r="AG33" i="5"/>
  <c r="S34" i="5"/>
  <c r="T34" i="5"/>
  <c r="AA34" i="5"/>
  <c r="AB34" i="5"/>
  <c r="AG34" i="5"/>
  <c r="S35" i="5"/>
  <c r="T35" i="5"/>
  <c r="AA35" i="5"/>
  <c r="AB35" i="5"/>
  <c r="AG35" i="5"/>
  <c r="S36" i="5"/>
  <c r="T36" i="5"/>
  <c r="AA36" i="5"/>
  <c r="AB36" i="5"/>
  <c r="AG36" i="5"/>
  <c r="S37" i="5"/>
  <c r="T37" i="5"/>
  <c r="AA37" i="5"/>
  <c r="AB37" i="5"/>
  <c r="AG37" i="5"/>
  <c r="S38" i="5"/>
  <c r="T38" i="5"/>
  <c r="AA38" i="5"/>
  <c r="AB38" i="5"/>
  <c r="AG38" i="5"/>
  <c r="S39" i="5"/>
  <c r="T39" i="5"/>
  <c r="AA39" i="5"/>
  <c r="AB39" i="5"/>
  <c r="AG39" i="5"/>
  <c r="S40" i="5"/>
  <c r="T40" i="5"/>
  <c r="AA40" i="5"/>
  <c r="AB40" i="5"/>
  <c r="AG40" i="5"/>
  <c r="S41" i="5"/>
  <c r="T41" i="5"/>
  <c r="AA41" i="5"/>
  <c r="AB41" i="5"/>
  <c r="AG41" i="5"/>
  <c r="S42" i="5"/>
  <c r="T42" i="5"/>
  <c r="AA42" i="5"/>
  <c r="AB42" i="5"/>
  <c r="AG42" i="5"/>
  <c r="S43" i="5"/>
  <c r="T43" i="5"/>
  <c r="AA43" i="5"/>
  <c r="AB43" i="5"/>
  <c r="AG43" i="5"/>
  <c r="S44" i="5"/>
  <c r="T44" i="5"/>
  <c r="AA44" i="5"/>
  <c r="AB44" i="5"/>
  <c r="AG44" i="5"/>
  <c r="S45" i="5"/>
  <c r="T45" i="5"/>
  <c r="AA45" i="5"/>
  <c r="AB45" i="5"/>
  <c r="AG45" i="5"/>
  <c r="S46" i="5"/>
  <c r="T46" i="5"/>
  <c r="AA46" i="5"/>
  <c r="AB46" i="5"/>
  <c r="AG46" i="5"/>
  <c r="S47" i="5"/>
  <c r="T47" i="5"/>
  <c r="AA47" i="5"/>
  <c r="AB47" i="5"/>
  <c r="AG47" i="5"/>
  <c r="S48" i="5"/>
  <c r="T48" i="5"/>
  <c r="AA48" i="5"/>
  <c r="AB48" i="5"/>
  <c r="AG48" i="5"/>
  <c r="AI48" i="5"/>
  <c r="S49" i="5"/>
  <c r="T49" i="5"/>
  <c r="AA49" i="5"/>
  <c r="AB49" i="5"/>
  <c r="AG49" i="5"/>
  <c r="S50" i="5"/>
  <c r="T50" i="5"/>
  <c r="AA50" i="5"/>
  <c r="AB50" i="5"/>
  <c r="AG50" i="5"/>
  <c r="S51" i="5"/>
  <c r="T51" i="5"/>
  <c r="AA51" i="5"/>
  <c r="AB51" i="5"/>
  <c r="AG51" i="5"/>
  <c r="S52" i="5"/>
  <c r="T52" i="5"/>
  <c r="AA52" i="5"/>
  <c r="AB52" i="5"/>
  <c r="AG52" i="5"/>
  <c r="S53" i="5"/>
  <c r="T53" i="5"/>
  <c r="AA53" i="5"/>
  <c r="AB53" i="5"/>
  <c r="AG53" i="5"/>
  <c r="S54" i="5"/>
  <c r="T54" i="5"/>
  <c r="AA54" i="5"/>
  <c r="AB54" i="5"/>
  <c r="AG54" i="5"/>
  <c r="S55" i="5"/>
  <c r="T55" i="5"/>
  <c r="AA55" i="5"/>
  <c r="AB55" i="5"/>
  <c r="AG55" i="5"/>
  <c r="S56" i="5"/>
  <c r="T56" i="5"/>
  <c r="AA56" i="5"/>
  <c r="AB56" i="5"/>
  <c r="AG56" i="5"/>
  <c r="S57" i="5"/>
  <c r="T57" i="5"/>
  <c r="AA57" i="5"/>
  <c r="AB57" i="5"/>
  <c r="AG57" i="5"/>
  <c r="S58" i="5"/>
  <c r="T58" i="5"/>
  <c r="AA58" i="5"/>
  <c r="AB58" i="5"/>
  <c r="AG58" i="5"/>
  <c r="S59" i="5"/>
  <c r="T59" i="5"/>
  <c r="AA59" i="5"/>
  <c r="AB59" i="5"/>
  <c r="AG59" i="5"/>
  <c r="S60" i="5"/>
  <c r="T60" i="5"/>
  <c r="AA60" i="5"/>
  <c r="AB60" i="5"/>
  <c r="AG60" i="5"/>
  <c r="S61" i="5"/>
  <c r="T61" i="5"/>
  <c r="AA61" i="5"/>
  <c r="AB61" i="5"/>
  <c r="AG61" i="5"/>
  <c r="S62" i="5"/>
  <c r="T62" i="5"/>
  <c r="AA62" i="5"/>
  <c r="AB62" i="5"/>
  <c r="AG62" i="5"/>
  <c r="S63" i="5"/>
  <c r="T63" i="5"/>
  <c r="AA63" i="5"/>
  <c r="AB63" i="5"/>
  <c r="AG63" i="5"/>
  <c r="S64" i="5"/>
  <c r="T64" i="5"/>
  <c r="AA64" i="5"/>
  <c r="AB64" i="5"/>
  <c r="AG64" i="5"/>
  <c r="S65" i="5"/>
  <c r="T65" i="5"/>
  <c r="AA65" i="5"/>
  <c r="AB65" i="5"/>
  <c r="AG65" i="5"/>
  <c r="S66" i="5"/>
  <c r="T66" i="5"/>
  <c r="AA66" i="5"/>
  <c r="AB66" i="5"/>
  <c r="AG66" i="5"/>
  <c r="S67" i="5"/>
  <c r="T67" i="5"/>
  <c r="AA67" i="5"/>
  <c r="AB67" i="5"/>
  <c r="AG67" i="5"/>
  <c r="S68" i="5"/>
  <c r="T68" i="5"/>
  <c r="AA68" i="5"/>
  <c r="AB68" i="5"/>
  <c r="AG68" i="5"/>
  <c r="S69" i="5"/>
  <c r="T69" i="5"/>
  <c r="AA69" i="5"/>
  <c r="AB69" i="5"/>
  <c r="AG69" i="5"/>
  <c r="S70" i="5"/>
  <c r="T70" i="5"/>
  <c r="AA70" i="5"/>
  <c r="AB70" i="5"/>
  <c r="AG70" i="5"/>
  <c r="S71" i="5"/>
  <c r="T71" i="5"/>
  <c r="AA71" i="5"/>
  <c r="AB71" i="5"/>
  <c r="AG71" i="5"/>
  <c r="S72" i="5"/>
  <c r="T72" i="5"/>
  <c r="AA72" i="5"/>
  <c r="AB72" i="5"/>
  <c r="AG72" i="5"/>
  <c r="S73" i="5"/>
  <c r="T73" i="5"/>
  <c r="AA73" i="5"/>
  <c r="AB73" i="5"/>
  <c r="AG73" i="5"/>
  <c r="S74" i="5"/>
  <c r="T74" i="5"/>
  <c r="AA74" i="5"/>
  <c r="AB74" i="5"/>
  <c r="AG74" i="5"/>
  <c r="S75" i="5"/>
  <c r="T75" i="5"/>
  <c r="AA75" i="5"/>
  <c r="AB75" i="5"/>
  <c r="AG75" i="5"/>
  <c r="S76" i="5"/>
  <c r="T76" i="5"/>
  <c r="AA76" i="5"/>
  <c r="AB76" i="5"/>
  <c r="AG76" i="5"/>
  <c r="S77" i="5"/>
  <c r="T77" i="5"/>
  <c r="AA77" i="5"/>
  <c r="AB77" i="5"/>
  <c r="AG77" i="5"/>
  <c r="S78" i="5"/>
  <c r="T78" i="5"/>
  <c r="AA78" i="5"/>
  <c r="AB78" i="5"/>
  <c r="AG78" i="5"/>
  <c r="S79" i="5"/>
  <c r="T79" i="5"/>
  <c r="AA79" i="5"/>
  <c r="AB79" i="5"/>
  <c r="AG79" i="5"/>
  <c r="S80" i="5"/>
  <c r="T80" i="5"/>
  <c r="AA80" i="5"/>
  <c r="AB80" i="5"/>
  <c r="AG80" i="5"/>
  <c r="S81" i="5"/>
  <c r="T81" i="5"/>
  <c r="AA81" i="5"/>
  <c r="AB81" i="5"/>
  <c r="AG81" i="5"/>
  <c r="S82" i="5"/>
  <c r="T82" i="5"/>
  <c r="AA82" i="5"/>
  <c r="AB82" i="5"/>
  <c r="AG82" i="5"/>
  <c r="S83" i="5"/>
  <c r="T83" i="5"/>
  <c r="AA83" i="5"/>
  <c r="AB83" i="5"/>
  <c r="AG83" i="5"/>
  <c r="S84" i="5"/>
  <c r="T84" i="5"/>
  <c r="AA84" i="5"/>
  <c r="AB84" i="5"/>
  <c r="AG84" i="5"/>
  <c r="S85" i="5"/>
  <c r="T85" i="5"/>
  <c r="AA85" i="5"/>
  <c r="AB85" i="5"/>
  <c r="AG85" i="5"/>
  <c r="S86" i="5"/>
  <c r="T86" i="5"/>
  <c r="AA86" i="5"/>
  <c r="AB86" i="5"/>
  <c r="AG86" i="5"/>
  <c r="S87" i="5"/>
  <c r="T87" i="5"/>
  <c r="AA87" i="5"/>
  <c r="AB87" i="5"/>
  <c r="AG87" i="5"/>
  <c r="S88" i="5"/>
  <c r="T88" i="5"/>
  <c r="AA88" i="5"/>
  <c r="AB88" i="5"/>
  <c r="AG88" i="5"/>
  <c r="S89" i="5"/>
  <c r="T89" i="5"/>
  <c r="AA89" i="5"/>
  <c r="AB89" i="5"/>
  <c r="AG89" i="5"/>
  <c r="S90" i="5"/>
  <c r="T90" i="5"/>
  <c r="AA90" i="5"/>
  <c r="AB90" i="5"/>
  <c r="AG90" i="5"/>
  <c r="S91" i="5"/>
  <c r="T91" i="5"/>
  <c r="AA91" i="5"/>
  <c r="AB91" i="5"/>
  <c r="AG91" i="5"/>
  <c r="S92" i="5"/>
  <c r="T92" i="5"/>
  <c r="AA92" i="5"/>
  <c r="AB92" i="5"/>
  <c r="AG92" i="5"/>
  <c r="S93" i="5"/>
  <c r="T93" i="5"/>
  <c r="AA93" i="5"/>
  <c r="AB93" i="5"/>
  <c r="AG93" i="5"/>
  <c r="S94" i="5"/>
  <c r="T94" i="5"/>
  <c r="AA94" i="5"/>
  <c r="AB94" i="5"/>
  <c r="AG94" i="5"/>
  <c r="S95" i="5"/>
  <c r="T95" i="5"/>
  <c r="AA95" i="5"/>
  <c r="AB95" i="5"/>
  <c r="AG95" i="5"/>
  <c r="AH95" i="5"/>
  <c r="S96" i="5"/>
  <c r="T96" i="5"/>
  <c r="AA96" i="5"/>
  <c r="AB96" i="5"/>
  <c r="AG96" i="5"/>
  <c r="S97" i="5"/>
  <c r="T97" i="5"/>
  <c r="AA97" i="5"/>
  <c r="AB97" i="5"/>
  <c r="AN97" i="5" s="1"/>
  <c r="AG97" i="5"/>
  <c r="S98" i="5"/>
  <c r="T98" i="5"/>
  <c r="AA98" i="5"/>
  <c r="AB98" i="5"/>
  <c r="AG98" i="5"/>
  <c r="S99" i="5"/>
  <c r="T99" i="5"/>
  <c r="AA99" i="5"/>
  <c r="AB99" i="5"/>
  <c r="AG99" i="5"/>
  <c r="S100" i="5"/>
  <c r="T100" i="5"/>
  <c r="AA100" i="5"/>
  <c r="AB100" i="5"/>
  <c r="AG100" i="5"/>
  <c r="S101" i="5"/>
  <c r="T101" i="5"/>
  <c r="AA101" i="5"/>
  <c r="AB101" i="5"/>
  <c r="AG101" i="5"/>
  <c r="S102" i="5"/>
  <c r="T102" i="5"/>
  <c r="AA102" i="5"/>
  <c r="AB102" i="5"/>
  <c r="AG102" i="5"/>
  <c r="S103" i="5"/>
  <c r="T103" i="5"/>
  <c r="AA103" i="5"/>
  <c r="AB103" i="5"/>
  <c r="AG103" i="5"/>
  <c r="AI103" i="5"/>
  <c r="AJ103" i="5"/>
  <c r="S104" i="5"/>
  <c r="T104" i="5"/>
  <c r="AA104" i="5"/>
  <c r="AB104" i="5"/>
  <c r="AG104" i="5"/>
  <c r="S105" i="5"/>
  <c r="T105" i="5"/>
  <c r="AA105" i="5"/>
  <c r="AB105" i="5"/>
  <c r="AG105" i="5"/>
  <c r="S106" i="5"/>
  <c r="T106" i="5"/>
  <c r="AA106" i="5"/>
  <c r="AB106" i="5"/>
  <c r="AG106" i="5"/>
  <c r="S107" i="5"/>
  <c r="T107" i="5"/>
  <c r="AA107" i="5"/>
  <c r="AB107" i="5"/>
  <c r="AG107" i="5"/>
  <c r="S108" i="5"/>
  <c r="T108" i="5"/>
  <c r="AA108" i="5"/>
  <c r="AB108" i="5"/>
  <c r="AG108" i="5"/>
  <c r="S109" i="5"/>
  <c r="T109" i="5"/>
  <c r="AA109" i="5"/>
  <c r="AB109" i="5"/>
  <c r="AG109" i="5"/>
  <c r="S110" i="5"/>
  <c r="T110" i="5"/>
  <c r="AA110" i="5"/>
  <c r="AB110" i="5"/>
  <c r="AG110" i="5"/>
  <c r="S111" i="5"/>
  <c r="T111" i="5"/>
  <c r="AA111" i="5"/>
  <c r="AB111" i="5"/>
  <c r="AG111" i="5"/>
  <c r="AN111" i="5" s="1"/>
  <c r="S112" i="5"/>
  <c r="T112" i="5"/>
  <c r="AA112" i="5"/>
  <c r="AB112" i="5"/>
  <c r="AG112" i="5"/>
  <c r="S117" i="5"/>
  <c r="T117" i="5"/>
  <c r="AA117" i="5"/>
  <c r="AB117" i="5"/>
  <c r="AG117" i="5"/>
  <c r="S118" i="5"/>
  <c r="T118" i="5"/>
  <c r="AA118" i="5"/>
  <c r="AB118" i="5"/>
  <c r="AG118" i="5"/>
  <c r="S119" i="5"/>
  <c r="T119" i="5"/>
  <c r="AA119" i="5"/>
  <c r="AB119" i="5"/>
  <c r="AG119" i="5"/>
  <c r="S120" i="5"/>
  <c r="T120" i="5"/>
  <c r="AA120" i="5"/>
  <c r="AB120" i="5"/>
  <c r="AG120" i="5"/>
  <c r="S121" i="5"/>
  <c r="T121" i="5"/>
  <c r="AA121" i="5"/>
  <c r="AB121" i="5"/>
  <c r="AG121" i="5"/>
  <c r="S122" i="5"/>
  <c r="T122" i="5"/>
  <c r="AA122" i="5"/>
  <c r="AB122" i="5"/>
  <c r="AG122" i="5"/>
  <c r="S123" i="5"/>
  <c r="T123" i="5"/>
  <c r="AA123" i="5"/>
  <c r="AB123" i="5"/>
  <c r="AG123" i="5"/>
  <c r="S128" i="5"/>
  <c r="T128" i="5"/>
  <c r="AA128" i="5"/>
  <c r="AB128" i="5"/>
  <c r="AG128" i="5"/>
  <c r="S129" i="5"/>
  <c r="T129" i="5"/>
  <c r="AA129" i="5"/>
  <c r="AB129" i="5"/>
  <c r="AG129" i="5"/>
  <c r="S130" i="5"/>
  <c r="T130" i="5"/>
  <c r="AA130" i="5"/>
  <c r="AB130" i="5"/>
  <c r="AG130" i="5"/>
  <c r="S131" i="5"/>
  <c r="T131" i="5"/>
  <c r="AA131" i="5"/>
  <c r="AB131" i="5"/>
  <c r="AG131" i="5"/>
  <c r="S132" i="5"/>
  <c r="T132" i="5"/>
  <c r="AA132" i="5"/>
  <c r="AB132" i="5"/>
  <c r="AG132" i="5"/>
  <c r="S133" i="5"/>
  <c r="T133" i="5"/>
  <c r="AA133" i="5"/>
  <c r="AB133" i="5"/>
  <c r="AG133" i="5"/>
  <c r="S134" i="5"/>
  <c r="T134" i="5"/>
  <c r="AA134" i="5"/>
  <c r="AB134" i="5"/>
  <c r="AG134" i="5"/>
  <c r="S135" i="5"/>
  <c r="T135" i="5"/>
  <c r="AA135" i="5"/>
  <c r="AB135" i="5"/>
  <c r="AG135" i="5"/>
  <c r="S136" i="5"/>
  <c r="T136" i="5"/>
  <c r="AA136" i="5"/>
  <c r="AB136" i="5"/>
  <c r="AG136" i="5"/>
  <c r="S137" i="5"/>
  <c r="T137" i="5"/>
  <c r="AA137" i="5"/>
  <c r="AB137" i="5"/>
  <c r="AG137" i="5"/>
  <c r="S138" i="5"/>
  <c r="T138" i="5"/>
  <c r="AA138" i="5"/>
  <c r="AB138" i="5"/>
  <c r="AG138" i="5"/>
  <c r="S139" i="5"/>
  <c r="T139" i="5"/>
  <c r="AA139" i="5"/>
  <c r="AB139" i="5"/>
  <c r="AG139" i="5"/>
  <c r="S140" i="5"/>
  <c r="T140" i="5"/>
  <c r="AA140" i="5"/>
  <c r="AB140" i="5"/>
  <c r="AG140" i="5"/>
  <c r="S141" i="5"/>
  <c r="T141" i="5"/>
  <c r="AA141" i="5"/>
  <c r="AB141" i="5"/>
  <c r="AG141" i="5"/>
  <c r="S142" i="5"/>
  <c r="T142" i="5"/>
  <c r="AA142" i="5"/>
  <c r="AB142" i="5"/>
  <c r="AG142" i="5"/>
  <c r="S143" i="5"/>
  <c r="T143" i="5"/>
  <c r="AA143" i="5"/>
  <c r="AB143" i="5"/>
  <c r="AG143" i="5"/>
  <c r="S144" i="5"/>
  <c r="T144" i="5"/>
  <c r="AA144" i="5"/>
  <c r="AB144" i="5"/>
  <c r="AG144" i="5"/>
  <c r="S145" i="5"/>
  <c r="T145" i="5"/>
  <c r="AA145" i="5"/>
  <c r="AB145" i="5"/>
  <c r="AG145" i="5"/>
  <c r="S146" i="5"/>
  <c r="T146" i="5"/>
  <c r="AA146" i="5"/>
  <c r="AB146" i="5"/>
  <c r="AG146" i="5"/>
  <c r="S147" i="5"/>
  <c r="T147" i="5"/>
  <c r="AA147" i="5"/>
  <c r="AB147" i="5"/>
  <c r="AG147" i="5"/>
  <c r="S148" i="5"/>
  <c r="T148" i="5"/>
  <c r="AA148" i="5"/>
  <c r="AB148" i="5"/>
  <c r="AG148" i="5"/>
  <c r="S149" i="5"/>
  <c r="T149" i="5"/>
  <c r="AA149" i="5"/>
  <c r="AB149" i="5"/>
  <c r="AG149" i="5"/>
  <c r="S150" i="5"/>
  <c r="T150" i="5"/>
  <c r="AA150" i="5"/>
  <c r="AB150" i="5"/>
  <c r="AG150" i="5"/>
  <c r="S151" i="5"/>
  <c r="T151" i="5"/>
  <c r="AA151" i="5"/>
  <c r="AB151" i="5"/>
  <c r="AG151" i="5"/>
  <c r="S152" i="5"/>
  <c r="T152" i="5"/>
  <c r="AA152" i="5"/>
  <c r="AB152" i="5"/>
  <c r="AG152" i="5"/>
  <c r="S153" i="5"/>
  <c r="T153" i="5"/>
  <c r="AA153" i="5"/>
  <c r="AB153" i="5"/>
  <c r="AG153" i="5"/>
  <c r="S154" i="5"/>
  <c r="T154" i="5"/>
  <c r="AA154" i="5"/>
  <c r="AB154" i="5"/>
  <c r="AG154" i="5"/>
  <c r="S155" i="5"/>
  <c r="T155" i="5"/>
  <c r="AA155" i="5"/>
  <c r="AB155" i="5"/>
  <c r="AG155" i="5"/>
  <c r="S156" i="5"/>
  <c r="T156" i="5"/>
  <c r="AA156" i="5"/>
  <c r="AB156" i="5"/>
  <c r="AG156" i="5"/>
  <c r="S157" i="5"/>
  <c r="T157" i="5"/>
  <c r="AA157" i="5"/>
  <c r="AB157" i="5"/>
  <c r="AN157" i="5" s="1"/>
  <c r="AG157" i="5"/>
  <c r="S158" i="5"/>
  <c r="T158" i="5"/>
  <c r="AA158" i="5"/>
  <c r="AB158" i="5"/>
  <c r="AG158" i="5"/>
  <c r="S159" i="5"/>
  <c r="T159" i="5"/>
  <c r="AA159" i="5"/>
  <c r="AB159" i="5"/>
  <c r="AG159" i="5"/>
  <c r="S160" i="5"/>
  <c r="T160" i="5"/>
  <c r="AA160" i="5"/>
  <c r="AB160" i="5"/>
  <c r="AG160" i="5"/>
  <c r="S161" i="5"/>
  <c r="T161" i="5"/>
  <c r="AA161" i="5"/>
  <c r="AB161" i="5"/>
  <c r="AG161" i="5"/>
  <c r="S162" i="5"/>
  <c r="T162" i="5"/>
  <c r="AA162" i="5"/>
  <c r="AB162" i="5"/>
  <c r="AG162" i="5"/>
  <c r="S163" i="5"/>
  <c r="T163" i="5"/>
  <c r="AA163" i="5"/>
  <c r="AB163" i="5"/>
  <c r="AG163" i="5"/>
  <c r="S164" i="5"/>
  <c r="T164" i="5"/>
  <c r="AA164" i="5"/>
  <c r="AB164" i="5"/>
  <c r="AG164" i="5"/>
  <c r="S165" i="5"/>
  <c r="T165" i="5"/>
  <c r="AA165" i="5"/>
  <c r="AB165" i="5"/>
  <c r="AG165" i="5"/>
  <c r="S166" i="5"/>
  <c r="T166" i="5"/>
  <c r="AA166" i="5"/>
  <c r="AB166" i="5"/>
  <c r="AG166" i="5"/>
  <c r="S167" i="5"/>
  <c r="T167" i="5"/>
  <c r="AA167" i="5"/>
  <c r="AB167" i="5"/>
  <c r="AG167" i="5"/>
  <c r="S168" i="5"/>
  <c r="T168" i="5"/>
  <c r="AA168" i="5"/>
  <c r="AB168" i="5"/>
  <c r="AG168" i="5"/>
  <c r="S169" i="5"/>
  <c r="T169" i="5"/>
  <c r="AA169" i="5"/>
  <c r="AB169" i="5"/>
  <c r="AG169" i="5"/>
  <c r="S170" i="5"/>
  <c r="T170" i="5"/>
  <c r="AA170" i="5"/>
  <c r="AB170" i="5"/>
  <c r="AG170" i="5"/>
  <c r="S171" i="5"/>
  <c r="T171" i="5"/>
  <c r="AA171" i="5"/>
  <c r="AB171" i="5"/>
  <c r="AG171" i="5"/>
  <c r="S172" i="5"/>
  <c r="T172" i="5"/>
  <c r="AA172" i="5"/>
  <c r="AB172" i="5"/>
  <c r="AG172" i="5"/>
  <c r="S173" i="5"/>
  <c r="T173" i="5"/>
  <c r="AA173" i="5"/>
  <c r="AB173" i="5"/>
  <c r="AG173" i="5"/>
  <c r="S174" i="5"/>
  <c r="T174" i="5"/>
  <c r="AA174" i="5"/>
  <c r="AB174" i="5"/>
  <c r="AG174" i="5"/>
  <c r="S175" i="5"/>
  <c r="T175" i="5"/>
  <c r="AA175" i="5"/>
  <c r="AB175" i="5"/>
  <c r="AG175" i="5"/>
  <c r="S176" i="5"/>
  <c r="T176" i="5"/>
  <c r="AA176" i="5"/>
  <c r="AB176" i="5"/>
  <c r="AG176" i="5"/>
  <c r="S177" i="5"/>
  <c r="T177" i="5"/>
  <c r="AA177" i="5"/>
  <c r="AB177" i="5"/>
  <c r="AG177" i="5"/>
  <c r="S178" i="5"/>
  <c r="T178" i="5"/>
  <c r="AA178" i="5"/>
  <c r="AB178" i="5"/>
  <c r="AG178" i="5"/>
  <c r="S179" i="5"/>
  <c r="T179" i="5"/>
  <c r="AA179" i="5"/>
  <c r="AB179" i="5"/>
  <c r="AG179" i="5"/>
  <c r="S180" i="5"/>
  <c r="T180" i="5"/>
  <c r="AA180" i="5"/>
  <c r="AB180" i="5"/>
  <c r="AG180" i="5"/>
  <c r="S181" i="5"/>
  <c r="T181" i="5"/>
  <c r="AA181" i="5"/>
  <c r="AB181" i="5"/>
  <c r="AG181" i="5"/>
  <c r="S182" i="5"/>
  <c r="T182" i="5"/>
  <c r="AA182" i="5"/>
  <c r="AB182" i="5"/>
  <c r="AG182" i="5"/>
  <c r="S183" i="5"/>
  <c r="T183" i="5"/>
  <c r="AA183" i="5"/>
  <c r="AB183" i="5"/>
  <c r="AG183" i="5"/>
  <c r="S184" i="5"/>
  <c r="T184" i="5"/>
  <c r="AA184" i="5"/>
  <c r="AB184" i="5"/>
  <c r="AG184" i="5"/>
  <c r="S185" i="5"/>
  <c r="T185" i="5"/>
  <c r="AA185" i="5"/>
  <c r="AB185" i="5"/>
  <c r="AG185" i="5"/>
  <c r="S186" i="5"/>
  <c r="T186" i="5"/>
  <c r="AA186" i="5"/>
  <c r="AB186" i="5"/>
  <c r="AG186" i="5"/>
  <c r="S187" i="5"/>
  <c r="T187" i="5"/>
  <c r="AA187" i="5"/>
  <c r="AB187" i="5"/>
  <c r="AG187" i="5"/>
  <c r="S188" i="5"/>
  <c r="T188" i="5"/>
  <c r="AA188" i="5"/>
  <c r="AB188" i="5"/>
  <c r="AG188" i="5"/>
  <c r="S189" i="5"/>
  <c r="T189" i="5"/>
  <c r="AA189" i="5"/>
  <c r="AB189" i="5"/>
  <c r="AG189" i="5"/>
  <c r="S190" i="5"/>
  <c r="T190" i="5"/>
  <c r="AA190" i="5"/>
  <c r="AB190" i="5"/>
  <c r="AG190" i="5"/>
  <c r="S191" i="5"/>
  <c r="T191" i="5"/>
  <c r="AA191" i="5"/>
  <c r="AB191" i="5"/>
  <c r="AG191" i="5"/>
  <c r="S192" i="5"/>
  <c r="T192" i="5"/>
  <c r="AA192" i="5"/>
  <c r="AB192" i="5"/>
  <c r="AN192" i="5" s="1"/>
  <c r="AG192" i="5"/>
  <c r="S193" i="5"/>
  <c r="T193" i="5"/>
  <c r="AA193" i="5"/>
  <c r="AB193" i="5"/>
  <c r="AG193" i="5"/>
  <c r="S194" i="5"/>
  <c r="T194" i="5"/>
  <c r="AA194" i="5"/>
  <c r="AB194" i="5"/>
  <c r="AG194" i="5"/>
  <c r="S195" i="5"/>
  <c r="T195" i="5"/>
  <c r="AA195" i="5"/>
  <c r="AB195" i="5"/>
  <c r="AG195" i="5"/>
  <c r="S196" i="5"/>
  <c r="T196" i="5"/>
  <c r="AA196" i="5"/>
  <c r="AB196" i="5"/>
  <c r="AG196" i="5"/>
  <c r="S197" i="5"/>
  <c r="T197" i="5"/>
  <c r="AA197" i="5"/>
  <c r="AB197" i="5"/>
  <c r="AG197" i="5"/>
  <c r="S198" i="5"/>
  <c r="T198" i="5"/>
  <c r="AA198" i="5"/>
  <c r="AB198" i="5"/>
  <c r="AG198" i="5"/>
  <c r="S199" i="5"/>
  <c r="T199" i="5"/>
  <c r="AA199" i="5"/>
  <c r="AB199" i="5"/>
  <c r="AG199" i="5"/>
  <c r="S200" i="5"/>
  <c r="T200" i="5"/>
  <c r="AA200" i="5"/>
  <c r="AB200" i="5"/>
  <c r="AG200" i="5"/>
  <c r="S201" i="5"/>
  <c r="T201" i="5"/>
  <c r="AA201" i="5"/>
  <c r="AB201" i="5"/>
  <c r="AG201" i="5"/>
  <c r="S202" i="5"/>
  <c r="T202" i="5"/>
  <c r="AA202" i="5"/>
  <c r="AB202" i="5"/>
  <c r="AG202" i="5"/>
  <c r="S203" i="5"/>
  <c r="T203" i="5"/>
  <c r="AA203" i="5"/>
  <c r="AB203" i="5"/>
  <c r="AG203" i="5"/>
  <c r="S204" i="5"/>
  <c r="T204" i="5"/>
  <c r="AA204" i="5"/>
  <c r="AB204" i="5"/>
  <c r="AG204" i="5"/>
  <c r="S205" i="5"/>
  <c r="T205" i="5"/>
  <c r="AA205" i="5"/>
  <c r="AB205" i="5"/>
  <c r="AG205" i="5"/>
  <c r="S206" i="5"/>
  <c r="T206" i="5"/>
  <c r="AA206" i="5"/>
  <c r="AB206" i="5"/>
  <c r="AG206" i="5"/>
  <c r="AJ206" i="5"/>
  <c r="S211" i="5"/>
  <c r="T211" i="5"/>
  <c r="AA211" i="5"/>
  <c r="AB211" i="5"/>
  <c r="AG211" i="5"/>
  <c r="S212" i="5"/>
  <c r="T212" i="5"/>
  <c r="AA212" i="5"/>
  <c r="AB212" i="5"/>
  <c r="AG212" i="5"/>
  <c r="S213" i="5"/>
  <c r="T213" i="5"/>
  <c r="AA213" i="5"/>
  <c r="AB213" i="5"/>
  <c r="AG213" i="5"/>
  <c r="S214" i="5"/>
  <c r="T214" i="5"/>
  <c r="AA214" i="5"/>
  <c r="AB214" i="5"/>
  <c r="AG214" i="5"/>
  <c r="S215" i="5"/>
  <c r="T215" i="5"/>
  <c r="AA215" i="5"/>
  <c r="AB215" i="5"/>
  <c r="AG215" i="5"/>
  <c r="S216" i="5"/>
  <c r="T216" i="5"/>
  <c r="AA216" i="5"/>
  <c r="AB216" i="5"/>
  <c r="AG216" i="5"/>
  <c r="S217" i="5"/>
  <c r="T217" i="5"/>
  <c r="AA217" i="5"/>
  <c r="AB217" i="5"/>
  <c r="AG217" i="5"/>
  <c r="S218" i="5"/>
  <c r="T218" i="5"/>
  <c r="AA218" i="5"/>
  <c r="AB218" i="5"/>
  <c r="AG218" i="5"/>
  <c r="S219" i="5"/>
  <c r="T219" i="5"/>
  <c r="AA219" i="5"/>
  <c r="AB219" i="5"/>
  <c r="AG219" i="5"/>
  <c r="S220" i="5"/>
  <c r="T220" i="5"/>
  <c r="AA220" i="5"/>
  <c r="AB220" i="5"/>
  <c r="AG220" i="5"/>
  <c r="S221" i="5"/>
  <c r="T221" i="5"/>
  <c r="AA221" i="5"/>
  <c r="AB221" i="5"/>
  <c r="AG221" i="5"/>
  <c r="S222" i="5"/>
  <c r="T222" i="5"/>
  <c r="AA222" i="5"/>
  <c r="AB222" i="5"/>
  <c r="AG222" i="5"/>
  <c r="S223" i="5"/>
  <c r="T223" i="5"/>
  <c r="AA223" i="5"/>
  <c r="AB223" i="5"/>
  <c r="AG223" i="5"/>
  <c r="S224" i="5"/>
  <c r="T224" i="5"/>
  <c r="AA224" i="5"/>
  <c r="AB224" i="5"/>
  <c r="AG224" i="5"/>
  <c r="S225" i="5"/>
  <c r="T225" i="5"/>
  <c r="AA225" i="5"/>
  <c r="AB225" i="5"/>
  <c r="AG225" i="5"/>
  <c r="S226" i="5"/>
  <c r="T226" i="5"/>
  <c r="AA226" i="5"/>
  <c r="AB226" i="5"/>
  <c r="AG226" i="5"/>
  <c r="S227" i="5"/>
  <c r="T227" i="5"/>
  <c r="AA227" i="5"/>
  <c r="AB227" i="5"/>
  <c r="AG227" i="5"/>
  <c r="S232" i="5"/>
  <c r="T232" i="5"/>
  <c r="AA232" i="5"/>
  <c r="AB232" i="5"/>
  <c r="AG232" i="5"/>
  <c r="S233" i="5"/>
  <c r="T233" i="5"/>
  <c r="AA233" i="5"/>
  <c r="AB233" i="5"/>
  <c r="AG233" i="5"/>
  <c r="S234" i="5"/>
  <c r="T234" i="5"/>
  <c r="AA234" i="5"/>
  <c r="AB234" i="5"/>
  <c r="AG234" i="5"/>
  <c r="AH234" i="5"/>
  <c r="S235" i="5"/>
  <c r="T235" i="5"/>
  <c r="AA235" i="5"/>
  <c r="AB235" i="5"/>
  <c r="AG235" i="5"/>
  <c r="S236" i="5"/>
  <c r="T236" i="5"/>
  <c r="AA236" i="5"/>
  <c r="AB236" i="5"/>
  <c r="AG236" i="5"/>
  <c r="S237" i="5"/>
  <c r="T237" i="5"/>
  <c r="AA237" i="5"/>
  <c r="AB237" i="5"/>
  <c r="AG237" i="5"/>
  <c r="S238" i="5"/>
  <c r="T238" i="5"/>
  <c r="AA238" i="5"/>
  <c r="AB238" i="5"/>
  <c r="AG238" i="5"/>
  <c r="S239" i="5"/>
  <c r="T239" i="5"/>
  <c r="AA239" i="5"/>
  <c r="AB239" i="5"/>
  <c r="AG239" i="5"/>
  <c r="S240" i="5"/>
  <c r="T240" i="5"/>
  <c r="AA240" i="5"/>
  <c r="AB240" i="5"/>
  <c r="AG240" i="5"/>
  <c r="S241" i="5"/>
  <c r="T241" i="5"/>
  <c r="AA241" i="5"/>
  <c r="AB241" i="5"/>
  <c r="AG241" i="5"/>
  <c r="S242" i="5"/>
  <c r="T242" i="5"/>
  <c r="AA242" i="5"/>
  <c r="AB242" i="5"/>
  <c r="AG242" i="5"/>
  <c r="S243" i="5"/>
  <c r="T243" i="5"/>
  <c r="AA243" i="5"/>
  <c r="AB243" i="5"/>
  <c r="AG243" i="5"/>
  <c r="S244" i="5"/>
  <c r="T244" i="5"/>
  <c r="AA244" i="5"/>
  <c r="AB244" i="5"/>
  <c r="AG244" i="5"/>
  <c r="S245" i="5"/>
  <c r="T245" i="5"/>
  <c r="AA245" i="5"/>
  <c r="AB245" i="5"/>
  <c r="AG245" i="5"/>
  <c r="S246" i="5"/>
  <c r="T246" i="5"/>
  <c r="AA246" i="5"/>
  <c r="AB246" i="5"/>
  <c r="AG246" i="5"/>
  <c r="S247" i="5"/>
  <c r="T247" i="5"/>
  <c r="AA247" i="5"/>
  <c r="AB247" i="5"/>
  <c r="AG247" i="5"/>
  <c r="S248" i="5"/>
  <c r="T248" i="5"/>
  <c r="AA248" i="5"/>
  <c r="AB248" i="5"/>
  <c r="AG248" i="5"/>
  <c r="S249" i="5"/>
  <c r="T249" i="5"/>
  <c r="AA249" i="5"/>
  <c r="AB249" i="5"/>
  <c r="AG249" i="5"/>
  <c r="S250" i="5"/>
  <c r="T250" i="5"/>
  <c r="AA250" i="5"/>
  <c r="AB250" i="5"/>
  <c r="AG250" i="5"/>
  <c r="S251" i="5"/>
  <c r="T251" i="5"/>
  <c r="AA251" i="5"/>
  <c r="AB251" i="5"/>
  <c r="AG251" i="5"/>
  <c r="S252" i="5"/>
  <c r="T252" i="5"/>
  <c r="AA252" i="5"/>
  <c r="AB252" i="5"/>
  <c r="AG252" i="5"/>
  <c r="S253" i="5"/>
  <c r="T253" i="5"/>
  <c r="AA253" i="5"/>
  <c r="AB253" i="5"/>
  <c r="AG253" i="5"/>
  <c r="S254" i="5"/>
  <c r="T254" i="5"/>
  <c r="AA254" i="5"/>
  <c r="AB254" i="5"/>
  <c r="AG254" i="5"/>
  <c r="S255" i="5"/>
  <c r="T255" i="5"/>
  <c r="AA255" i="5"/>
  <c r="AB255" i="5"/>
  <c r="AG255" i="5"/>
  <c r="S256" i="5"/>
  <c r="T256" i="5"/>
  <c r="AA256" i="5"/>
  <c r="AB256" i="5"/>
  <c r="AG256" i="5"/>
  <c r="S257" i="5"/>
  <c r="T257" i="5"/>
  <c r="AA257" i="5"/>
  <c r="AB257" i="5"/>
  <c r="AG257" i="5"/>
  <c r="S258" i="5"/>
  <c r="T258" i="5"/>
  <c r="AA258" i="5"/>
  <c r="AB258" i="5"/>
  <c r="AG258" i="5"/>
  <c r="S259" i="5"/>
  <c r="T259" i="5"/>
  <c r="AA259" i="5"/>
  <c r="AB259" i="5"/>
  <c r="AG259" i="5"/>
  <c r="S260" i="5"/>
  <c r="T260" i="5"/>
  <c r="AA260" i="5"/>
  <c r="AB260" i="5"/>
  <c r="AG260" i="5"/>
  <c r="S261" i="5"/>
  <c r="T261" i="5"/>
  <c r="AA261" i="5"/>
  <c r="AB261" i="5"/>
  <c r="AG261" i="5"/>
  <c r="S262" i="5"/>
  <c r="T262" i="5"/>
  <c r="AA262" i="5"/>
  <c r="AB262" i="5"/>
  <c r="AG262" i="5"/>
  <c r="S263" i="5"/>
  <c r="T263" i="5"/>
  <c r="AA263" i="5"/>
  <c r="AB263" i="5"/>
  <c r="AG263" i="5"/>
  <c r="S264" i="5"/>
  <c r="T264" i="5"/>
  <c r="AA264" i="5"/>
  <c r="AB264" i="5"/>
  <c r="AG264" i="5"/>
  <c r="S265" i="5"/>
  <c r="T265" i="5"/>
  <c r="AA265" i="5"/>
  <c r="AB265" i="5"/>
  <c r="AG265" i="5"/>
  <c r="S266" i="5"/>
  <c r="T266" i="5"/>
  <c r="AA266" i="5"/>
  <c r="AB266" i="5"/>
  <c r="AG266" i="5"/>
  <c r="S267" i="5"/>
  <c r="T267" i="5"/>
  <c r="AA267" i="5"/>
  <c r="AB267" i="5"/>
  <c r="AG267" i="5"/>
  <c r="S268" i="5"/>
  <c r="T268" i="5"/>
  <c r="AA268" i="5"/>
  <c r="AB268" i="5"/>
  <c r="AG268" i="5"/>
  <c r="S269" i="5"/>
  <c r="T269" i="5"/>
  <c r="AA269" i="5"/>
  <c r="AB269" i="5"/>
  <c r="AG269" i="5"/>
  <c r="S270" i="5"/>
  <c r="T270" i="5"/>
  <c r="AA270" i="5"/>
  <c r="AB270" i="5"/>
  <c r="AG270" i="5"/>
  <c r="S271" i="5"/>
  <c r="T271" i="5"/>
  <c r="AA271" i="5"/>
  <c r="AB271" i="5"/>
  <c r="AG271" i="5"/>
  <c r="S272" i="5"/>
  <c r="T272" i="5"/>
  <c r="AA272" i="5"/>
  <c r="AB272" i="5"/>
  <c r="AG272" i="5"/>
  <c r="S273" i="5"/>
  <c r="T273" i="5"/>
  <c r="AA273" i="5"/>
  <c r="AB273" i="5"/>
  <c r="AG273" i="5"/>
  <c r="S278" i="5"/>
  <c r="T278" i="5"/>
  <c r="AA278" i="5"/>
  <c r="AB278" i="5"/>
  <c r="AG278" i="5"/>
  <c r="S279" i="5"/>
  <c r="T279" i="5"/>
  <c r="AA279" i="5"/>
  <c r="AB279" i="5"/>
  <c r="AG279" i="5"/>
  <c r="S280" i="5"/>
  <c r="T280" i="5"/>
  <c r="AA280" i="5"/>
  <c r="AB280" i="5"/>
  <c r="AG280" i="5"/>
  <c r="S281" i="5"/>
  <c r="T281" i="5"/>
  <c r="AA281" i="5"/>
  <c r="AB281" i="5"/>
  <c r="AG281" i="5"/>
  <c r="S282" i="5"/>
  <c r="T282" i="5"/>
  <c r="AA282" i="5"/>
  <c r="AB282" i="5"/>
  <c r="AG282" i="5"/>
  <c r="S283" i="5"/>
  <c r="T283" i="5"/>
  <c r="AA283" i="5"/>
  <c r="AB283" i="5"/>
  <c r="AG283" i="5"/>
  <c r="S284" i="5"/>
  <c r="T284" i="5"/>
  <c r="AA284" i="5"/>
  <c r="AB284" i="5"/>
  <c r="AG284" i="5"/>
  <c r="S285" i="5"/>
  <c r="T285" i="5"/>
  <c r="AA285" i="5"/>
  <c r="AB285" i="5"/>
  <c r="AG285" i="5"/>
  <c r="S286" i="5"/>
  <c r="T286" i="5"/>
  <c r="AA286" i="5"/>
  <c r="AB286" i="5"/>
  <c r="AG286" i="5"/>
  <c r="S287" i="5"/>
  <c r="T287" i="5"/>
  <c r="AA287" i="5"/>
  <c r="AB287" i="5"/>
  <c r="AG287" i="5"/>
  <c r="S288" i="5"/>
  <c r="T288" i="5"/>
  <c r="AA288" i="5"/>
  <c r="AB288" i="5"/>
  <c r="AG288" i="5"/>
  <c r="S289" i="5"/>
  <c r="T289" i="5"/>
  <c r="AA289" i="5"/>
  <c r="AB289" i="5"/>
  <c r="AG289" i="5"/>
  <c r="S290" i="5"/>
  <c r="T290" i="5"/>
  <c r="AA290" i="5"/>
  <c r="AB290" i="5"/>
  <c r="AG290" i="5"/>
  <c r="S291" i="5"/>
  <c r="T291" i="5"/>
  <c r="AA291" i="5"/>
  <c r="AB291" i="5"/>
  <c r="AG291" i="5"/>
  <c r="S292" i="5"/>
  <c r="T292" i="5"/>
  <c r="AA292" i="5"/>
  <c r="AB292" i="5"/>
  <c r="AG292" i="5"/>
  <c r="S297" i="5"/>
  <c r="T297" i="5"/>
  <c r="AA297" i="5"/>
  <c r="AB297" i="5"/>
  <c r="AG297" i="5"/>
  <c r="S298" i="5"/>
  <c r="T298" i="5"/>
  <c r="AA298" i="5"/>
  <c r="AB298" i="5"/>
  <c r="AG298" i="5"/>
  <c r="K140" i="5"/>
  <c r="L140" i="5"/>
  <c r="M140" i="5"/>
  <c r="N140" i="5"/>
  <c r="O140" i="5"/>
  <c r="P140" i="5"/>
  <c r="Q140" i="5"/>
  <c r="K146" i="5"/>
  <c r="L146" i="5"/>
  <c r="M146" i="5"/>
  <c r="N146" i="5"/>
  <c r="O146" i="5"/>
  <c r="P146" i="5"/>
  <c r="Q146" i="5"/>
  <c r="K153" i="5"/>
  <c r="L153" i="5"/>
  <c r="M153" i="5"/>
  <c r="N153" i="5"/>
  <c r="O153" i="5"/>
  <c r="P153" i="5"/>
  <c r="Q153" i="5"/>
  <c r="K160" i="5"/>
  <c r="L160" i="5"/>
  <c r="M160" i="5"/>
  <c r="N160" i="5"/>
  <c r="O160" i="5"/>
  <c r="P160" i="5"/>
  <c r="Q160" i="5"/>
  <c r="K166" i="5"/>
  <c r="L166" i="5"/>
  <c r="M166" i="5"/>
  <c r="N166" i="5"/>
  <c r="O166" i="5"/>
  <c r="P166" i="5"/>
  <c r="Q166" i="5"/>
  <c r="K172" i="5"/>
  <c r="L172" i="5"/>
  <c r="M172" i="5"/>
  <c r="N172" i="5"/>
  <c r="O172" i="5"/>
  <c r="P172" i="5"/>
  <c r="Q172" i="5"/>
  <c r="K176" i="5"/>
  <c r="L176" i="5"/>
  <c r="M176" i="5"/>
  <c r="N176" i="5"/>
  <c r="O176" i="5"/>
  <c r="P176" i="5"/>
  <c r="Q176" i="5"/>
  <c r="K178" i="5"/>
  <c r="L178" i="5"/>
  <c r="M178" i="5"/>
  <c r="N178" i="5"/>
  <c r="O178" i="5"/>
  <c r="P178" i="5"/>
  <c r="Q178" i="5"/>
  <c r="K182" i="5"/>
  <c r="L182" i="5"/>
  <c r="M182" i="5"/>
  <c r="N182" i="5"/>
  <c r="O182" i="5"/>
  <c r="P182" i="5"/>
  <c r="Q182" i="5"/>
  <c r="K183" i="5"/>
  <c r="L183" i="5"/>
  <c r="M183" i="5"/>
  <c r="N183" i="5"/>
  <c r="O183" i="5"/>
  <c r="P183" i="5"/>
  <c r="Q183" i="5"/>
  <c r="K184" i="5"/>
  <c r="L184" i="5"/>
  <c r="M184" i="5"/>
  <c r="N184" i="5"/>
  <c r="O184" i="5"/>
  <c r="P184" i="5"/>
  <c r="Q184" i="5"/>
  <c r="K189" i="5"/>
  <c r="L189" i="5"/>
  <c r="M189" i="5"/>
  <c r="N189" i="5"/>
  <c r="O189" i="5"/>
  <c r="P189" i="5"/>
  <c r="Q189" i="5"/>
  <c r="K190" i="5"/>
  <c r="L190" i="5"/>
  <c r="M190" i="5"/>
  <c r="N190" i="5"/>
  <c r="O190" i="5"/>
  <c r="P190" i="5"/>
  <c r="Q190" i="5"/>
  <c r="K191" i="5"/>
  <c r="L191" i="5"/>
  <c r="M191" i="5"/>
  <c r="N191" i="5"/>
  <c r="O191" i="5"/>
  <c r="P191" i="5"/>
  <c r="Q191" i="5"/>
  <c r="K193" i="5"/>
  <c r="L193" i="5"/>
  <c r="M193" i="5"/>
  <c r="N193" i="5"/>
  <c r="O193" i="5"/>
  <c r="P193" i="5"/>
  <c r="Q193" i="5"/>
  <c r="K199" i="5"/>
  <c r="L199" i="5"/>
  <c r="M199" i="5"/>
  <c r="N199" i="5"/>
  <c r="O199" i="5"/>
  <c r="P199" i="5"/>
  <c r="Q199" i="5"/>
  <c r="K201" i="5"/>
  <c r="L201" i="5"/>
  <c r="M201" i="5"/>
  <c r="N201" i="5"/>
  <c r="O201" i="5"/>
  <c r="P201" i="5"/>
  <c r="Q201" i="5"/>
  <c r="K203" i="5"/>
  <c r="L203" i="5"/>
  <c r="M203" i="5"/>
  <c r="N203" i="5"/>
  <c r="O203" i="5"/>
  <c r="P203" i="5"/>
  <c r="Q203" i="5"/>
  <c r="K129" i="5"/>
  <c r="L129" i="5"/>
  <c r="M129" i="5"/>
  <c r="N129" i="5"/>
  <c r="O129" i="5"/>
  <c r="P129" i="5"/>
  <c r="Q129" i="5"/>
  <c r="K130" i="5"/>
  <c r="L130" i="5"/>
  <c r="M130" i="5"/>
  <c r="N130" i="5"/>
  <c r="O130" i="5"/>
  <c r="P130" i="5"/>
  <c r="Q130" i="5"/>
  <c r="K131" i="5"/>
  <c r="L131" i="5"/>
  <c r="M131" i="5"/>
  <c r="N131" i="5"/>
  <c r="O131" i="5"/>
  <c r="P131" i="5"/>
  <c r="Q131" i="5"/>
  <c r="K132" i="5"/>
  <c r="L132" i="5"/>
  <c r="M132" i="5"/>
  <c r="N132" i="5"/>
  <c r="O132" i="5"/>
  <c r="P132" i="5"/>
  <c r="Q132" i="5"/>
  <c r="K133" i="5"/>
  <c r="L133" i="5"/>
  <c r="M133" i="5"/>
  <c r="N133" i="5"/>
  <c r="O133" i="5"/>
  <c r="P133" i="5"/>
  <c r="Q133" i="5"/>
  <c r="K134" i="5"/>
  <c r="L134" i="5"/>
  <c r="M134" i="5"/>
  <c r="N134" i="5"/>
  <c r="O134" i="5"/>
  <c r="P134" i="5"/>
  <c r="Q134" i="5"/>
  <c r="K135" i="5"/>
  <c r="L135" i="5"/>
  <c r="M135" i="5"/>
  <c r="N135" i="5"/>
  <c r="O135" i="5"/>
  <c r="P135" i="5"/>
  <c r="Q135" i="5"/>
  <c r="K136" i="5"/>
  <c r="L136" i="5"/>
  <c r="M136" i="5"/>
  <c r="N136" i="5"/>
  <c r="O136" i="5"/>
  <c r="P136" i="5"/>
  <c r="Q136" i="5"/>
  <c r="K137" i="5"/>
  <c r="L137" i="5"/>
  <c r="M137" i="5"/>
  <c r="N137" i="5"/>
  <c r="O137" i="5"/>
  <c r="P137" i="5"/>
  <c r="Q137" i="5"/>
  <c r="K138" i="5"/>
  <c r="L138" i="5"/>
  <c r="M138" i="5"/>
  <c r="N138" i="5"/>
  <c r="O138" i="5"/>
  <c r="P138" i="5"/>
  <c r="Q138" i="5"/>
  <c r="K139" i="5"/>
  <c r="L139" i="5"/>
  <c r="M139" i="5"/>
  <c r="N139" i="5"/>
  <c r="O139" i="5"/>
  <c r="P139" i="5"/>
  <c r="Q139" i="5"/>
  <c r="K141" i="5"/>
  <c r="L141" i="5"/>
  <c r="M141" i="5"/>
  <c r="N141" i="5"/>
  <c r="O141" i="5"/>
  <c r="P141" i="5"/>
  <c r="Q141" i="5"/>
  <c r="K142" i="5"/>
  <c r="L142" i="5"/>
  <c r="M142" i="5"/>
  <c r="N142" i="5"/>
  <c r="O142" i="5"/>
  <c r="P142" i="5"/>
  <c r="Q142" i="5"/>
  <c r="K143" i="5"/>
  <c r="L143" i="5"/>
  <c r="M143" i="5"/>
  <c r="N143" i="5"/>
  <c r="O143" i="5"/>
  <c r="P143" i="5"/>
  <c r="Q143" i="5"/>
  <c r="K144" i="5"/>
  <c r="L144" i="5"/>
  <c r="M144" i="5"/>
  <c r="N144" i="5"/>
  <c r="O144" i="5"/>
  <c r="P144" i="5"/>
  <c r="Q144" i="5"/>
  <c r="K145" i="5"/>
  <c r="L145" i="5"/>
  <c r="M145" i="5"/>
  <c r="N145" i="5"/>
  <c r="O145" i="5"/>
  <c r="P145" i="5"/>
  <c r="Q145" i="5"/>
  <c r="K147" i="5"/>
  <c r="L147" i="5"/>
  <c r="M147" i="5"/>
  <c r="N147" i="5"/>
  <c r="O147" i="5"/>
  <c r="P147" i="5"/>
  <c r="Q147" i="5"/>
  <c r="K148" i="5"/>
  <c r="L148" i="5"/>
  <c r="M148" i="5"/>
  <c r="N148" i="5"/>
  <c r="O148" i="5"/>
  <c r="P148" i="5"/>
  <c r="Q148" i="5"/>
  <c r="K149" i="5"/>
  <c r="L149" i="5"/>
  <c r="M149" i="5"/>
  <c r="N149" i="5"/>
  <c r="O149" i="5"/>
  <c r="P149" i="5"/>
  <c r="Q149" i="5"/>
  <c r="K150" i="5"/>
  <c r="L150" i="5"/>
  <c r="M150" i="5"/>
  <c r="N150" i="5"/>
  <c r="O150" i="5"/>
  <c r="P150" i="5"/>
  <c r="Q150" i="5"/>
  <c r="K151" i="5"/>
  <c r="L151" i="5"/>
  <c r="M151" i="5"/>
  <c r="N151" i="5"/>
  <c r="O151" i="5"/>
  <c r="P151" i="5"/>
  <c r="Q151" i="5"/>
  <c r="K152" i="5"/>
  <c r="L152" i="5"/>
  <c r="M152" i="5"/>
  <c r="N152" i="5"/>
  <c r="O152" i="5"/>
  <c r="P152" i="5"/>
  <c r="Q152" i="5"/>
  <c r="K154" i="5"/>
  <c r="L154" i="5"/>
  <c r="M154" i="5"/>
  <c r="N154" i="5"/>
  <c r="O154" i="5"/>
  <c r="P154" i="5"/>
  <c r="Q154" i="5"/>
  <c r="K155" i="5"/>
  <c r="L155" i="5"/>
  <c r="M155" i="5"/>
  <c r="N155" i="5"/>
  <c r="O155" i="5"/>
  <c r="P155" i="5"/>
  <c r="Q155" i="5"/>
  <c r="K156" i="5"/>
  <c r="L156" i="5"/>
  <c r="M156" i="5"/>
  <c r="N156" i="5"/>
  <c r="O156" i="5"/>
  <c r="P156" i="5"/>
  <c r="Q156" i="5"/>
  <c r="K157" i="5"/>
  <c r="L157" i="5"/>
  <c r="M157" i="5"/>
  <c r="N157" i="5"/>
  <c r="O157" i="5"/>
  <c r="P157" i="5"/>
  <c r="Q157" i="5"/>
  <c r="K158" i="5"/>
  <c r="L158" i="5"/>
  <c r="M158" i="5"/>
  <c r="N158" i="5"/>
  <c r="O158" i="5"/>
  <c r="P158" i="5"/>
  <c r="Q158" i="5"/>
  <c r="K159" i="5"/>
  <c r="L159" i="5"/>
  <c r="M159" i="5"/>
  <c r="N159" i="5"/>
  <c r="O159" i="5"/>
  <c r="P159" i="5"/>
  <c r="Q159" i="5"/>
  <c r="K161" i="5"/>
  <c r="L161" i="5"/>
  <c r="M161" i="5"/>
  <c r="N161" i="5"/>
  <c r="O161" i="5"/>
  <c r="P161" i="5"/>
  <c r="Q161" i="5"/>
  <c r="K162" i="5"/>
  <c r="L162" i="5"/>
  <c r="M162" i="5"/>
  <c r="N162" i="5"/>
  <c r="O162" i="5"/>
  <c r="P162" i="5"/>
  <c r="Q162" i="5"/>
  <c r="K163" i="5"/>
  <c r="L163" i="5"/>
  <c r="M163" i="5"/>
  <c r="N163" i="5"/>
  <c r="O163" i="5"/>
  <c r="P163" i="5"/>
  <c r="Q163" i="5"/>
  <c r="K164" i="5"/>
  <c r="L164" i="5"/>
  <c r="M164" i="5"/>
  <c r="N164" i="5"/>
  <c r="O164" i="5"/>
  <c r="P164" i="5"/>
  <c r="Q164" i="5"/>
  <c r="K165" i="5"/>
  <c r="L165" i="5"/>
  <c r="M165" i="5"/>
  <c r="N165" i="5"/>
  <c r="O165" i="5"/>
  <c r="P165" i="5"/>
  <c r="Q165" i="5"/>
  <c r="K167" i="5"/>
  <c r="L167" i="5"/>
  <c r="M167" i="5"/>
  <c r="N167" i="5"/>
  <c r="O167" i="5"/>
  <c r="P167" i="5"/>
  <c r="Q167" i="5"/>
  <c r="K168" i="5"/>
  <c r="L168" i="5"/>
  <c r="M168" i="5"/>
  <c r="N168" i="5"/>
  <c r="O168" i="5"/>
  <c r="P168" i="5"/>
  <c r="Q168" i="5"/>
  <c r="K169" i="5"/>
  <c r="L169" i="5"/>
  <c r="M169" i="5"/>
  <c r="N169" i="5"/>
  <c r="O169" i="5"/>
  <c r="P169" i="5"/>
  <c r="Q169" i="5"/>
  <c r="K170" i="5"/>
  <c r="L170" i="5"/>
  <c r="M170" i="5"/>
  <c r="N170" i="5"/>
  <c r="O170" i="5"/>
  <c r="P170" i="5"/>
  <c r="Q170" i="5"/>
  <c r="K171" i="5"/>
  <c r="L171" i="5"/>
  <c r="M171" i="5"/>
  <c r="N171" i="5"/>
  <c r="O171" i="5"/>
  <c r="P171" i="5"/>
  <c r="Q171" i="5"/>
  <c r="K173" i="5"/>
  <c r="L173" i="5"/>
  <c r="M173" i="5"/>
  <c r="N173" i="5"/>
  <c r="O173" i="5"/>
  <c r="P173" i="5"/>
  <c r="Q173" i="5"/>
  <c r="K174" i="5"/>
  <c r="L174" i="5"/>
  <c r="M174" i="5"/>
  <c r="N174" i="5"/>
  <c r="O174" i="5"/>
  <c r="P174" i="5"/>
  <c r="Q174" i="5"/>
  <c r="K175" i="5"/>
  <c r="L175" i="5"/>
  <c r="M175" i="5"/>
  <c r="N175" i="5"/>
  <c r="O175" i="5"/>
  <c r="P175" i="5"/>
  <c r="Q175" i="5"/>
  <c r="K177" i="5"/>
  <c r="L177" i="5"/>
  <c r="M177" i="5"/>
  <c r="N177" i="5"/>
  <c r="O177" i="5"/>
  <c r="P177" i="5"/>
  <c r="Q177" i="5"/>
  <c r="K179" i="5"/>
  <c r="L179" i="5"/>
  <c r="M179" i="5"/>
  <c r="N179" i="5"/>
  <c r="O179" i="5"/>
  <c r="P179" i="5"/>
  <c r="Q179" i="5"/>
  <c r="K180" i="5"/>
  <c r="L180" i="5"/>
  <c r="M180" i="5"/>
  <c r="N180" i="5"/>
  <c r="O180" i="5"/>
  <c r="P180" i="5"/>
  <c r="Q180" i="5"/>
  <c r="K181" i="5"/>
  <c r="L181" i="5"/>
  <c r="M181" i="5"/>
  <c r="N181" i="5"/>
  <c r="O181" i="5"/>
  <c r="P181" i="5"/>
  <c r="Q181" i="5"/>
  <c r="K185" i="5"/>
  <c r="L185" i="5"/>
  <c r="M185" i="5"/>
  <c r="N185" i="5"/>
  <c r="O185" i="5"/>
  <c r="P185" i="5"/>
  <c r="Q185" i="5"/>
  <c r="K186" i="5"/>
  <c r="L186" i="5"/>
  <c r="M186" i="5"/>
  <c r="N186" i="5"/>
  <c r="O186" i="5"/>
  <c r="P186" i="5"/>
  <c r="Q186" i="5"/>
  <c r="K187" i="5"/>
  <c r="L187" i="5"/>
  <c r="M187" i="5"/>
  <c r="N187" i="5"/>
  <c r="O187" i="5"/>
  <c r="P187" i="5"/>
  <c r="Q187" i="5"/>
  <c r="K188" i="5"/>
  <c r="L188" i="5"/>
  <c r="M188" i="5"/>
  <c r="N188" i="5"/>
  <c r="O188" i="5"/>
  <c r="P188" i="5"/>
  <c r="Q188" i="5"/>
  <c r="K192" i="5"/>
  <c r="L192" i="5"/>
  <c r="M192" i="5"/>
  <c r="N192" i="5"/>
  <c r="O192" i="5"/>
  <c r="P192" i="5"/>
  <c r="Q192" i="5"/>
  <c r="K194" i="5"/>
  <c r="L194" i="5"/>
  <c r="M194" i="5"/>
  <c r="N194" i="5"/>
  <c r="O194" i="5"/>
  <c r="P194" i="5"/>
  <c r="Q194" i="5"/>
  <c r="K195" i="5"/>
  <c r="L195" i="5"/>
  <c r="M195" i="5"/>
  <c r="N195" i="5"/>
  <c r="O195" i="5"/>
  <c r="P195" i="5"/>
  <c r="Q195" i="5"/>
  <c r="K196" i="5"/>
  <c r="L196" i="5"/>
  <c r="M196" i="5"/>
  <c r="N196" i="5"/>
  <c r="O196" i="5"/>
  <c r="P196" i="5"/>
  <c r="Q196" i="5"/>
  <c r="K197" i="5"/>
  <c r="L197" i="5"/>
  <c r="M197" i="5"/>
  <c r="N197" i="5"/>
  <c r="O197" i="5"/>
  <c r="P197" i="5"/>
  <c r="Q197" i="5"/>
  <c r="K198" i="5"/>
  <c r="L198" i="5"/>
  <c r="M198" i="5"/>
  <c r="N198" i="5"/>
  <c r="O198" i="5"/>
  <c r="P198" i="5"/>
  <c r="Q198" i="5"/>
  <c r="K200" i="5"/>
  <c r="L200" i="5"/>
  <c r="M200" i="5"/>
  <c r="N200" i="5"/>
  <c r="O200" i="5"/>
  <c r="P200" i="5"/>
  <c r="Q200" i="5"/>
  <c r="K202" i="5"/>
  <c r="L202" i="5"/>
  <c r="M202" i="5"/>
  <c r="N202" i="5"/>
  <c r="O202" i="5"/>
  <c r="P202" i="5"/>
  <c r="Q202" i="5"/>
  <c r="K204" i="5"/>
  <c r="L204" i="5"/>
  <c r="M204" i="5"/>
  <c r="N204" i="5"/>
  <c r="O204" i="5"/>
  <c r="P204" i="5"/>
  <c r="Q204" i="5"/>
  <c r="K205" i="5"/>
  <c r="L205" i="5"/>
  <c r="M205" i="5"/>
  <c r="N205" i="5"/>
  <c r="O205" i="5"/>
  <c r="P205" i="5"/>
  <c r="Q205" i="5"/>
  <c r="K206" i="5"/>
  <c r="L206" i="5"/>
  <c r="M206" i="5"/>
  <c r="N206" i="5"/>
  <c r="O206" i="5"/>
  <c r="P206" i="5"/>
  <c r="Q206" i="5"/>
  <c r="Q128" i="5"/>
  <c r="P128" i="5"/>
  <c r="O128" i="5"/>
  <c r="N128" i="5"/>
  <c r="M128" i="5"/>
  <c r="L128" i="5"/>
  <c r="K128" i="5"/>
  <c r="Q297" i="5"/>
  <c r="P297" i="5"/>
  <c r="O297" i="5"/>
  <c r="N297" i="5"/>
  <c r="M297" i="5"/>
  <c r="L297" i="5"/>
  <c r="K297" i="5"/>
  <c r="Q298" i="5"/>
  <c r="P298" i="5"/>
  <c r="O298" i="5"/>
  <c r="N298" i="5"/>
  <c r="M298" i="5"/>
  <c r="L298" i="5"/>
  <c r="K298" i="5"/>
  <c r="K279" i="5"/>
  <c r="L279" i="5"/>
  <c r="M279" i="5"/>
  <c r="N279" i="5"/>
  <c r="O279" i="5"/>
  <c r="P279" i="5"/>
  <c r="Q279" i="5"/>
  <c r="K280" i="5"/>
  <c r="L280" i="5"/>
  <c r="M280" i="5"/>
  <c r="N280" i="5"/>
  <c r="O280" i="5"/>
  <c r="P280" i="5"/>
  <c r="Q280" i="5"/>
  <c r="K281" i="5"/>
  <c r="L281" i="5"/>
  <c r="M281" i="5"/>
  <c r="N281" i="5"/>
  <c r="O281" i="5"/>
  <c r="P281" i="5"/>
  <c r="Q281" i="5"/>
  <c r="K282" i="5"/>
  <c r="L282" i="5"/>
  <c r="M282" i="5"/>
  <c r="N282" i="5"/>
  <c r="O282" i="5"/>
  <c r="P282" i="5"/>
  <c r="Q282" i="5"/>
  <c r="K283" i="5"/>
  <c r="L283" i="5"/>
  <c r="M283" i="5"/>
  <c r="N283" i="5"/>
  <c r="O283" i="5"/>
  <c r="P283" i="5"/>
  <c r="Q283" i="5"/>
  <c r="K284" i="5"/>
  <c r="L284" i="5"/>
  <c r="M284" i="5"/>
  <c r="N284" i="5"/>
  <c r="O284" i="5"/>
  <c r="P284" i="5"/>
  <c r="Q284" i="5"/>
  <c r="K285" i="5"/>
  <c r="L285" i="5"/>
  <c r="M285" i="5"/>
  <c r="N285" i="5"/>
  <c r="O285" i="5"/>
  <c r="P285" i="5"/>
  <c r="Q285" i="5"/>
  <c r="K286" i="5"/>
  <c r="L286" i="5"/>
  <c r="M286" i="5"/>
  <c r="N286" i="5"/>
  <c r="O286" i="5"/>
  <c r="P286" i="5"/>
  <c r="Q286" i="5"/>
  <c r="K287" i="5"/>
  <c r="L287" i="5"/>
  <c r="M287" i="5"/>
  <c r="N287" i="5"/>
  <c r="O287" i="5"/>
  <c r="P287" i="5"/>
  <c r="Q287" i="5"/>
  <c r="K289" i="5"/>
  <c r="L289" i="5"/>
  <c r="M289" i="5"/>
  <c r="N289" i="5"/>
  <c r="O289" i="5"/>
  <c r="P289" i="5"/>
  <c r="Q289" i="5"/>
  <c r="K291" i="5"/>
  <c r="L291" i="5"/>
  <c r="M291" i="5"/>
  <c r="N291" i="5"/>
  <c r="O291" i="5"/>
  <c r="P291" i="5"/>
  <c r="Q291" i="5"/>
  <c r="K288" i="5"/>
  <c r="L288" i="5"/>
  <c r="M288" i="5"/>
  <c r="N288" i="5"/>
  <c r="O288" i="5"/>
  <c r="P288" i="5"/>
  <c r="Q288" i="5"/>
  <c r="K290" i="5"/>
  <c r="L290" i="5"/>
  <c r="M290" i="5"/>
  <c r="N290" i="5"/>
  <c r="O290" i="5"/>
  <c r="P290" i="5"/>
  <c r="Q290" i="5"/>
  <c r="K292" i="5"/>
  <c r="L292" i="5"/>
  <c r="M292" i="5"/>
  <c r="N292" i="5"/>
  <c r="O292" i="5"/>
  <c r="P292" i="5"/>
  <c r="Q292" i="5"/>
  <c r="Q278" i="5"/>
  <c r="P278" i="5"/>
  <c r="O278" i="5"/>
  <c r="N278" i="5"/>
  <c r="M278" i="5"/>
  <c r="L278" i="5"/>
  <c r="K278" i="5"/>
  <c r="K236" i="5"/>
  <c r="L236" i="5"/>
  <c r="M236" i="5"/>
  <c r="N236" i="5"/>
  <c r="O236" i="5"/>
  <c r="P236" i="5"/>
  <c r="Q236" i="5"/>
  <c r="K239" i="5"/>
  <c r="L239" i="5"/>
  <c r="M239" i="5"/>
  <c r="N239" i="5"/>
  <c r="O239" i="5"/>
  <c r="P239" i="5"/>
  <c r="Q239" i="5"/>
  <c r="K243" i="5"/>
  <c r="L243" i="5"/>
  <c r="M243" i="5"/>
  <c r="N243" i="5"/>
  <c r="O243" i="5"/>
  <c r="P243" i="5"/>
  <c r="Q243" i="5"/>
  <c r="K244" i="5"/>
  <c r="L244" i="5"/>
  <c r="M244" i="5"/>
  <c r="N244" i="5"/>
  <c r="O244" i="5"/>
  <c r="P244" i="5"/>
  <c r="Q244" i="5"/>
  <c r="K247" i="5"/>
  <c r="L247" i="5"/>
  <c r="M247" i="5"/>
  <c r="N247" i="5"/>
  <c r="O247" i="5"/>
  <c r="P247" i="5"/>
  <c r="Q247" i="5"/>
  <c r="K249" i="5"/>
  <c r="L249" i="5"/>
  <c r="M249" i="5"/>
  <c r="N249" i="5"/>
  <c r="O249" i="5"/>
  <c r="P249" i="5"/>
  <c r="Q249" i="5"/>
  <c r="K250" i="5"/>
  <c r="L250" i="5"/>
  <c r="M250" i="5"/>
  <c r="N250" i="5"/>
  <c r="O250" i="5"/>
  <c r="P250" i="5"/>
  <c r="Q250" i="5"/>
  <c r="K251" i="5"/>
  <c r="L251" i="5"/>
  <c r="M251" i="5"/>
  <c r="N251" i="5"/>
  <c r="O251" i="5"/>
  <c r="P251" i="5"/>
  <c r="Q251" i="5"/>
  <c r="K254" i="5"/>
  <c r="L254" i="5"/>
  <c r="M254" i="5"/>
  <c r="N254" i="5"/>
  <c r="O254" i="5"/>
  <c r="P254" i="5"/>
  <c r="Q254" i="5"/>
  <c r="K257" i="5"/>
  <c r="L257" i="5"/>
  <c r="M257" i="5"/>
  <c r="N257" i="5"/>
  <c r="O257" i="5"/>
  <c r="P257" i="5"/>
  <c r="Q257" i="5"/>
  <c r="K260" i="5"/>
  <c r="L260" i="5"/>
  <c r="M260" i="5"/>
  <c r="N260" i="5"/>
  <c r="O260" i="5"/>
  <c r="P260" i="5"/>
  <c r="Q260" i="5"/>
  <c r="K262" i="5"/>
  <c r="L262" i="5"/>
  <c r="M262" i="5"/>
  <c r="N262" i="5"/>
  <c r="O262" i="5"/>
  <c r="P262" i="5"/>
  <c r="Q262" i="5"/>
  <c r="K263" i="5"/>
  <c r="L263" i="5"/>
  <c r="M263" i="5"/>
  <c r="N263" i="5"/>
  <c r="O263" i="5"/>
  <c r="P263" i="5"/>
  <c r="Q263" i="5"/>
  <c r="K264" i="5"/>
  <c r="L264" i="5"/>
  <c r="M264" i="5"/>
  <c r="N264" i="5"/>
  <c r="O264" i="5"/>
  <c r="P264" i="5"/>
  <c r="Q264" i="5"/>
  <c r="K266" i="5"/>
  <c r="L266" i="5"/>
  <c r="M266" i="5"/>
  <c r="N266" i="5"/>
  <c r="O266" i="5"/>
  <c r="P266" i="5"/>
  <c r="Q266" i="5"/>
  <c r="K272" i="5"/>
  <c r="L272" i="5"/>
  <c r="M272" i="5"/>
  <c r="N272" i="5"/>
  <c r="O272" i="5"/>
  <c r="P272" i="5"/>
  <c r="Q272" i="5"/>
  <c r="K241" i="5"/>
  <c r="L241" i="5"/>
  <c r="M241" i="5"/>
  <c r="N241" i="5"/>
  <c r="O241" i="5"/>
  <c r="P241" i="5"/>
  <c r="Q241" i="5"/>
  <c r="K242" i="5"/>
  <c r="L242" i="5"/>
  <c r="M242" i="5"/>
  <c r="N242" i="5"/>
  <c r="O242" i="5"/>
  <c r="P242" i="5"/>
  <c r="Q242" i="5"/>
  <c r="K246" i="5"/>
  <c r="L246" i="5"/>
  <c r="M246" i="5"/>
  <c r="N246" i="5"/>
  <c r="O246" i="5"/>
  <c r="P246" i="5"/>
  <c r="Q246" i="5"/>
  <c r="K255" i="5"/>
  <c r="L255" i="5"/>
  <c r="M255" i="5"/>
  <c r="N255" i="5"/>
  <c r="O255" i="5"/>
  <c r="P255" i="5"/>
  <c r="Q255" i="5"/>
  <c r="K261" i="5"/>
  <c r="L261" i="5"/>
  <c r="M261" i="5"/>
  <c r="N261" i="5"/>
  <c r="O261" i="5"/>
  <c r="P261" i="5"/>
  <c r="Q261" i="5"/>
  <c r="K265" i="5"/>
  <c r="L265" i="5"/>
  <c r="M265" i="5"/>
  <c r="N265" i="5"/>
  <c r="O265" i="5"/>
  <c r="P265" i="5"/>
  <c r="Q265" i="5"/>
  <c r="K237" i="5"/>
  <c r="L237" i="5"/>
  <c r="M237" i="5"/>
  <c r="N237" i="5"/>
  <c r="O237" i="5"/>
  <c r="P237" i="5"/>
  <c r="Q237" i="5"/>
  <c r="K238" i="5"/>
  <c r="L238" i="5"/>
  <c r="M238" i="5"/>
  <c r="N238" i="5"/>
  <c r="O238" i="5"/>
  <c r="P238" i="5"/>
  <c r="Q238" i="5"/>
  <c r="K248" i="5"/>
  <c r="L248" i="5"/>
  <c r="M248" i="5"/>
  <c r="N248" i="5"/>
  <c r="O248" i="5"/>
  <c r="P248" i="5"/>
  <c r="Q248" i="5"/>
  <c r="K252" i="5"/>
  <c r="L252" i="5"/>
  <c r="M252" i="5"/>
  <c r="N252" i="5"/>
  <c r="O252" i="5"/>
  <c r="P252" i="5"/>
  <c r="Q252" i="5"/>
  <c r="K253" i="5"/>
  <c r="L253" i="5"/>
  <c r="M253" i="5"/>
  <c r="N253" i="5"/>
  <c r="O253" i="5"/>
  <c r="P253" i="5"/>
  <c r="Q253" i="5"/>
  <c r="K268" i="5"/>
  <c r="L268" i="5"/>
  <c r="M268" i="5"/>
  <c r="N268" i="5"/>
  <c r="O268" i="5"/>
  <c r="P268" i="5"/>
  <c r="Q268" i="5"/>
  <c r="K270" i="5"/>
  <c r="L270" i="5"/>
  <c r="M270" i="5"/>
  <c r="N270" i="5"/>
  <c r="O270" i="5"/>
  <c r="P270" i="5"/>
  <c r="Q270" i="5"/>
  <c r="K271" i="5"/>
  <c r="L271" i="5"/>
  <c r="M271" i="5"/>
  <c r="N271" i="5"/>
  <c r="O271" i="5"/>
  <c r="P271" i="5"/>
  <c r="Q271" i="5"/>
  <c r="K273" i="5"/>
  <c r="L273" i="5"/>
  <c r="M273" i="5"/>
  <c r="N273" i="5"/>
  <c r="O273" i="5"/>
  <c r="P273" i="5"/>
  <c r="Q273" i="5"/>
  <c r="K232" i="5"/>
  <c r="L232" i="5"/>
  <c r="M232" i="5"/>
  <c r="N232" i="5"/>
  <c r="O232" i="5"/>
  <c r="P232" i="5"/>
  <c r="Q232" i="5"/>
  <c r="K233" i="5"/>
  <c r="L233" i="5"/>
  <c r="M233" i="5"/>
  <c r="N233" i="5"/>
  <c r="O233" i="5"/>
  <c r="P233" i="5"/>
  <c r="Q233" i="5"/>
  <c r="K234" i="5"/>
  <c r="L234" i="5"/>
  <c r="M234" i="5"/>
  <c r="N234" i="5"/>
  <c r="O234" i="5"/>
  <c r="P234" i="5"/>
  <c r="Q234" i="5"/>
  <c r="K240" i="5"/>
  <c r="L240" i="5"/>
  <c r="M240" i="5"/>
  <c r="N240" i="5"/>
  <c r="O240" i="5"/>
  <c r="P240" i="5"/>
  <c r="Q240" i="5"/>
  <c r="K245" i="5"/>
  <c r="L245" i="5"/>
  <c r="M245" i="5"/>
  <c r="N245" i="5"/>
  <c r="O245" i="5"/>
  <c r="P245" i="5"/>
  <c r="Q245" i="5"/>
  <c r="K256" i="5"/>
  <c r="L256" i="5"/>
  <c r="M256" i="5"/>
  <c r="N256" i="5"/>
  <c r="O256" i="5"/>
  <c r="P256" i="5"/>
  <c r="Q256" i="5"/>
  <c r="K258" i="5"/>
  <c r="L258" i="5"/>
  <c r="M258" i="5"/>
  <c r="N258" i="5"/>
  <c r="O258" i="5"/>
  <c r="P258" i="5"/>
  <c r="Q258" i="5"/>
  <c r="K259" i="5"/>
  <c r="L259" i="5"/>
  <c r="M259" i="5"/>
  <c r="N259" i="5"/>
  <c r="O259" i="5"/>
  <c r="P259" i="5"/>
  <c r="Q259" i="5"/>
  <c r="K267" i="5"/>
  <c r="L267" i="5"/>
  <c r="M267" i="5"/>
  <c r="N267" i="5"/>
  <c r="O267" i="5"/>
  <c r="P267" i="5"/>
  <c r="Q267" i="5"/>
  <c r="K269" i="5"/>
  <c r="L269" i="5"/>
  <c r="M269" i="5"/>
  <c r="N269" i="5"/>
  <c r="O269" i="5"/>
  <c r="P269" i="5"/>
  <c r="Q269" i="5"/>
  <c r="Q235" i="5"/>
  <c r="P235" i="5"/>
  <c r="O235" i="5"/>
  <c r="N235" i="5"/>
  <c r="M235" i="5"/>
  <c r="L235" i="5"/>
  <c r="K235" i="5"/>
  <c r="K227" i="5"/>
  <c r="L227" i="5"/>
  <c r="M227" i="5"/>
  <c r="N227" i="5"/>
  <c r="O227" i="5"/>
  <c r="P227" i="5"/>
  <c r="Q227" i="5"/>
  <c r="K224" i="5"/>
  <c r="L224" i="5"/>
  <c r="M224" i="5"/>
  <c r="N224" i="5"/>
  <c r="O224" i="5"/>
  <c r="P224" i="5"/>
  <c r="Q224" i="5"/>
  <c r="K223" i="5"/>
  <c r="L223" i="5"/>
  <c r="M223" i="5"/>
  <c r="N223" i="5"/>
  <c r="O223" i="5"/>
  <c r="P223" i="5"/>
  <c r="Q223" i="5"/>
  <c r="K212" i="5"/>
  <c r="L212" i="5"/>
  <c r="M212" i="5"/>
  <c r="N212" i="5"/>
  <c r="O212" i="5"/>
  <c r="P212" i="5"/>
  <c r="Q212" i="5"/>
  <c r="K214" i="5"/>
  <c r="L214" i="5"/>
  <c r="M214" i="5"/>
  <c r="N214" i="5"/>
  <c r="O214" i="5"/>
  <c r="P214" i="5"/>
  <c r="Q214" i="5"/>
  <c r="K216" i="5"/>
  <c r="L216" i="5"/>
  <c r="M216" i="5"/>
  <c r="N216" i="5"/>
  <c r="O216" i="5"/>
  <c r="P216" i="5"/>
  <c r="Q216" i="5"/>
  <c r="K217" i="5"/>
  <c r="L217" i="5"/>
  <c r="M217" i="5"/>
  <c r="N217" i="5"/>
  <c r="O217" i="5"/>
  <c r="P217" i="5"/>
  <c r="Q217" i="5"/>
  <c r="K222" i="5"/>
  <c r="L222" i="5"/>
  <c r="M222" i="5"/>
  <c r="N222" i="5"/>
  <c r="O222" i="5"/>
  <c r="P222" i="5"/>
  <c r="Q222" i="5"/>
  <c r="K211" i="5"/>
  <c r="L211" i="5"/>
  <c r="M211" i="5"/>
  <c r="N211" i="5"/>
  <c r="O211" i="5"/>
  <c r="P211" i="5"/>
  <c r="Q211" i="5"/>
  <c r="K213" i="5"/>
  <c r="L213" i="5"/>
  <c r="M213" i="5"/>
  <c r="N213" i="5"/>
  <c r="O213" i="5"/>
  <c r="P213" i="5"/>
  <c r="Q213" i="5"/>
  <c r="L215" i="5"/>
  <c r="M215" i="5"/>
  <c r="O215" i="5"/>
  <c r="P215" i="5"/>
  <c r="Q215" i="5"/>
  <c r="K219" i="5"/>
  <c r="L219" i="5"/>
  <c r="M219" i="5"/>
  <c r="N219" i="5"/>
  <c r="O219" i="5"/>
  <c r="P219" i="5"/>
  <c r="Q219" i="5"/>
  <c r="K220" i="5"/>
  <c r="L220" i="5"/>
  <c r="M220" i="5"/>
  <c r="N220" i="5"/>
  <c r="O220" i="5"/>
  <c r="P220" i="5"/>
  <c r="Q220" i="5"/>
  <c r="K218" i="5"/>
  <c r="L218" i="5"/>
  <c r="M218" i="5"/>
  <c r="N218" i="5"/>
  <c r="O218" i="5"/>
  <c r="P218" i="5"/>
  <c r="Q218" i="5"/>
  <c r="K225" i="5"/>
  <c r="L225" i="5"/>
  <c r="M225" i="5"/>
  <c r="N225" i="5"/>
  <c r="O225" i="5"/>
  <c r="P225" i="5"/>
  <c r="Q225" i="5"/>
  <c r="K226" i="5"/>
  <c r="L226" i="5"/>
  <c r="M226" i="5"/>
  <c r="N226" i="5"/>
  <c r="O226" i="5"/>
  <c r="P226" i="5"/>
  <c r="Q226" i="5"/>
  <c r="Q221" i="5"/>
  <c r="P221" i="5"/>
  <c r="O221" i="5"/>
  <c r="N221" i="5"/>
  <c r="M221" i="5"/>
  <c r="L221" i="5"/>
  <c r="K221" i="5"/>
  <c r="K117" i="5"/>
  <c r="L117" i="5"/>
  <c r="M117" i="5"/>
  <c r="N117" i="5"/>
  <c r="O117" i="5"/>
  <c r="P117" i="5"/>
  <c r="Q117" i="5"/>
  <c r="K119" i="5"/>
  <c r="L119" i="5"/>
  <c r="M119" i="5"/>
  <c r="N119" i="5"/>
  <c r="O119" i="5"/>
  <c r="P119" i="5"/>
  <c r="Q119" i="5"/>
  <c r="K120" i="5"/>
  <c r="L120" i="5"/>
  <c r="M120" i="5"/>
  <c r="N120" i="5"/>
  <c r="O120" i="5"/>
  <c r="P120" i="5"/>
  <c r="Q120" i="5"/>
  <c r="K121" i="5"/>
  <c r="L121" i="5"/>
  <c r="M121" i="5"/>
  <c r="N121" i="5"/>
  <c r="O121" i="5"/>
  <c r="P121" i="5"/>
  <c r="Q121" i="5"/>
  <c r="K122" i="5"/>
  <c r="L122" i="5"/>
  <c r="M122" i="5"/>
  <c r="N122" i="5"/>
  <c r="O122" i="5"/>
  <c r="P122" i="5"/>
  <c r="Q122" i="5"/>
  <c r="K123" i="5"/>
  <c r="L123" i="5"/>
  <c r="M123" i="5"/>
  <c r="N123" i="5"/>
  <c r="O123" i="5"/>
  <c r="P123" i="5"/>
  <c r="Q123" i="5"/>
  <c r="Q118" i="5"/>
  <c r="P118" i="5"/>
  <c r="O118" i="5"/>
  <c r="N118" i="5"/>
  <c r="M118" i="5"/>
  <c r="L118" i="5"/>
  <c r="K118" i="5"/>
  <c r="AG8" i="5"/>
  <c r="AB8" i="5"/>
  <c r="AA8" i="5"/>
  <c r="T8" i="5"/>
  <c r="S8" i="5"/>
  <c r="Q41" i="5"/>
  <c r="Q89" i="5"/>
  <c r="Q98" i="5"/>
  <c r="Q103" i="5"/>
  <c r="Q45" i="5"/>
  <c r="Q105" i="5"/>
  <c r="Q32" i="5"/>
  <c r="Q85" i="5"/>
  <c r="Q93" i="5"/>
  <c r="Q58" i="5"/>
  <c r="Q83" i="5"/>
  <c r="Q8" i="5"/>
  <c r="Q10" i="5"/>
  <c r="Q11" i="5"/>
  <c r="Q22" i="5"/>
  <c r="Q24" i="5"/>
  <c r="Q27" i="5"/>
  <c r="Q31" i="5"/>
  <c r="Q36" i="5"/>
  <c r="Q46" i="5"/>
  <c r="Q51" i="5"/>
  <c r="Q54" i="5"/>
  <c r="Q56" i="5"/>
  <c r="Q62" i="5"/>
  <c r="Q67" i="5"/>
  <c r="Q71" i="5"/>
  <c r="Q80" i="5"/>
  <c r="Q92" i="5"/>
  <c r="Q57" i="5"/>
  <c r="Q64" i="5"/>
  <c r="Q73" i="5"/>
  <c r="Q77" i="5"/>
  <c r="Q86" i="5"/>
  <c r="Q90" i="5"/>
  <c r="Q99" i="5"/>
  <c r="Q102" i="5"/>
  <c r="Q107" i="5"/>
  <c r="Q108" i="5"/>
  <c r="Q109" i="5"/>
  <c r="Q53" i="5"/>
  <c r="Q101" i="5"/>
  <c r="Q33" i="5"/>
  <c r="Q34" i="5"/>
  <c r="Q40" i="5"/>
  <c r="Q60" i="5"/>
  <c r="Q69" i="5"/>
  <c r="Q72" i="5"/>
  <c r="Q81" i="5"/>
  <c r="Q52" i="5"/>
  <c r="Q82" i="5"/>
  <c r="Q66" i="5"/>
  <c r="Q12" i="5"/>
  <c r="Q15" i="5"/>
  <c r="Q26" i="5"/>
  <c r="Q29" i="5"/>
  <c r="Q13" i="5"/>
  <c r="Q18" i="5"/>
  <c r="Q20" i="5"/>
  <c r="Q23" i="5"/>
  <c r="Q43" i="5"/>
  <c r="Q55" i="5"/>
  <c r="Q61" i="5"/>
  <c r="Q63" i="5"/>
  <c r="Q39" i="5"/>
  <c r="Q59" i="5"/>
  <c r="Q94" i="5"/>
  <c r="Q95" i="5"/>
  <c r="Q96" i="5"/>
  <c r="Q17" i="5"/>
  <c r="Q35" i="5"/>
  <c r="Q44" i="5"/>
  <c r="Q25" i="5"/>
  <c r="Q47" i="5"/>
  <c r="Q9" i="5"/>
  <c r="Q14" i="5"/>
  <c r="Q16" i="5"/>
  <c r="Q19" i="5"/>
  <c r="Q21" i="5"/>
  <c r="Q30" i="5"/>
  <c r="Q37" i="5"/>
  <c r="Q48" i="5"/>
  <c r="Q49" i="5"/>
  <c r="Q50" i="5"/>
  <c r="Q65" i="5"/>
  <c r="Q68" i="5"/>
  <c r="Q70" i="5"/>
  <c r="Q75" i="5"/>
  <c r="Q79" i="5"/>
  <c r="Q87" i="5"/>
  <c r="Q88" i="5"/>
  <c r="Q91" i="5"/>
  <c r="Q97" i="5"/>
  <c r="Q104" i="5"/>
  <c r="Q106" i="5"/>
  <c r="Q110" i="5"/>
  <c r="Q111" i="5"/>
  <c r="Q112" i="5"/>
  <c r="Q28" i="5"/>
  <c r="Q42" i="5"/>
  <c r="Q74" i="5"/>
  <c r="Q76" i="5"/>
  <c r="Q78" i="5"/>
  <c r="Q84" i="5"/>
  <c r="Q100" i="5"/>
  <c r="P41" i="5"/>
  <c r="P89" i="5"/>
  <c r="P98" i="5"/>
  <c r="P103" i="5"/>
  <c r="P45" i="5"/>
  <c r="P105" i="5"/>
  <c r="P32" i="5"/>
  <c r="P85" i="5"/>
  <c r="P93" i="5"/>
  <c r="P58" i="5"/>
  <c r="P83" i="5"/>
  <c r="P8" i="5"/>
  <c r="P10" i="5"/>
  <c r="P11" i="5"/>
  <c r="P22" i="5"/>
  <c r="P24" i="5"/>
  <c r="P27" i="5"/>
  <c r="P31" i="5"/>
  <c r="P36" i="5"/>
  <c r="P46" i="5"/>
  <c r="P51" i="5"/>
  <c r="P54" i="5"/>
  <c r="P56" i="5"/>
  <c r="P62" i="5"/>
  <c r="P67" i="5"/>
  <c r="P71" i="5"/>
  <c r="P80" i="5"/>
  <c r="P92" i="5"/>
  <c r="P57" i="5"/>
  <c r="P64" i="5"/>
  <c r="P73" i="5"/>
  <c r="P77" i="5"/>
  <c r="P86" i="5"/>
  <c r="P90" i="5"/>
  <c r="P99" i="5"/>
  <c r="P102" i="5"/>
  <c r="P107" i="5"/>
  <c r="P108" i="5"/>
  <c r="P109" i="5"/>
  <c r="P53" i="5"/>
  <c r="P101" i="5"/>
  <c r="P33" i="5"/>
  <c r="P34" i="5"/>
  <c r="P40" i="5"/>
  <c r="P60" i="5"/>
  <c r="P69" i="5"/>
  <c r="P72" i="5"/>
  <c r="P81" i="5"/>
  <c r="P52" i="5"/>
  <c r="P82" i="5"/>
  <c r="P66" i="5"/>
  <c r="P12" i="5"/>
  <c r="P15" i="5"/>
  <c r="P26" i="5"/>
  <c r="P29" i="5"/>
  <c r="P13" i="5"/>
  <c r="P18" i="5"/>
  <c r="P20" i="5"/>
  <c r="P23" i="5"/>
  <c r="P43" i="5"/>
  <c r="P55" i="5"/>
  <c r="P61" i="5"/>
  <c r="P63" i="5"/>
  <c r="P39" i="5"/>
  <c r="P59" i="5"/>
  <c r="P94" i="5"/>
  <c r="P95" i="5"/>
  <c r="P96" i="5"/>
  <c r="P17" i="5"/>
  <c r="P35" i="5"/>
  <c r="P44" i="5"/>
  <c r="P25" i="5"/>
  <c r="P47" i="5"/>
  <c r="P9" i="5"/>
  <c r="P14" i="5"/>
  <c r="P16" i="5"/>
  <c r="P19" i="5"/>
  <c r="P21" i="5"/>
  <c r="P30" i="5"/>
  <c r="P37" i="5"/>
  <c r="P48" i="5"/>
  <c r="P49" i="5"/>
  <c r="P50" i="5"/>
  <c r="P65" i="5"/>
  <c r="P68" i="5"/>
  <c r="P70" i="5"/>
  <c r="P75" i="5"/>
  <c r="P79" i="5"/>
  <c r="P87" i="5"/>
  <c r="P88" i="5"/>
  <c r="P91" i="5"/>
  <c r="P97" i="5"/>
  <c r="P104" i="5"/>
  <c r="P106" i="5"/>
  <c r="P110" i="5"/>
  <c r="P111" i="5"/>
  <c r="P112" i="5"/>
  <c r="P28" i="5"/>
  <c r="P42" i="5"/>
  <c r="P74" i="5"/>
  <c r="P76" i="5"/>
  <c r="P78" i="5"/>
  <c r="P84" i="5"/>
  <c r="P100" i="5"/>
  <c r="O41" i="5"/>
  <c r="O89" i="5"/>
  <c r="O98" i="5"/>
  <c r="O103" i="5"/>
  <c r="O45" i="5"/>
  <c r="O105" i="5"/>
  <c r="O32" i="5"/>
  <c r="O85" i="5"/>
  <c r="O93" i="5"/>
  <c r="O58" i="5"/>
  <c r="O83" i="5"/>
  <c r="O8" i="5"/>
  <c r="O10" i="5"/>
  <c r="O11" i="5"/>
  <c r="O22" i="5"/>
  <c r="O24" i="5"/>
  <c r="O27" i="5"/>
  <c r="O31" i="5"/>
  <c r="O36" i="5"/>
  <c r="O46" i="5"/>
  <c r="O51" i="5"/>
  <c r="O54" i="5"/>
  <c r="O56" i="5"/>
  <c r="O62" i="5"/>
  <c r="O67" i="5"/>
  <c r="O71" i="5"/>
  <c r="O80" i="5"/>
  <c r="O92" i="5"/>
  <c r="O57" i="5"/>
  <c r="O64" i="5"/>
  <c r="O73" i="5"/>
  <c r="O77" i="5"/>
  <c r="O86" i="5"/>
  <c r="O90" i="5"/>
  <c r="O99" i="5"/>
  <c r="O102" i="5"/>
  <c r="O107" i="5"/>
  <c r="O108" i="5"/>
  <c r="O109" i="5"/>
  <c r="O53" i="5"/>
  <c r="O101" i="5"/>
  <c r="O33" i="5"/>
  <c r="O34" i="5"/>
  <c r="O40" i="5"/>
  <c r="O60" i="5"/>
  <c r="O69" i="5"/>
  <c r="O72" i="5"/>
  <c r="O81" i="5"/>
  <c r="O52" i="5"/>
  <c r="O82" i="5"/>
  <c r="O66" i="5"/>
  <c r="O12" i="5"/>
  <c r="O15" i="5"/>
  <c r="O26" i="5"/>
  <c r="O29" i="5"/>
  <c r="O13" i="5"/>
  <c r="O18" i="5"/>
  <c r="O20" i="5"/>
  <c r="O23" i="5"/>
  <c r="O43" i="5"/>
  <c r="O55" i="5"/>
  <c r="O61" i="5"/>
  <c r="O63" i="5"/>
  <c r="O39" i="5"/>
  <c r="O59" i="5"/>
  <c r="O94" i="5"/>
  <c r="O95" i="5"/>
  <c r="O96" i="5"/>
  <c r="O17" i="5"/>
  <c r="O35" i="5"/>
  <c r="O44" i="5"/>
  <c r="O25" i="5"/>
  <c r="O47" i="5"/>
  <c r="O9" i="5"/>
  <c r="O14" i="5"/>
  <c r="O16" i="5"/>
  <c r="O19" i="5"/>
  <c r="O21" i="5"/>
  <c r="O30" i="5"/>
  <c r="O37" i="5"/>
  <c r="O48" i="5"/>
  <c r="O49" i="5"/>
  <c r="O50" i="5"/>
  <c r="O65" i="5"/>
  <c r="O68" i="5"/>
  <c r="O70" i="5"/>
  <c r="O75" i="5"/>
  <c r="O79" i="5"/>
  <c r="O87" i="5"/>
  <c r="O88" i="5"/>
  <c r="O91" i="5"/>
  <c r="O97" i="5"/>
  <c r="O104" i="5"/>
  <c r="O106" i="5"/>
  <c r="O110" i="5"/>
  <c r="O111" i="5"/>
  <c r="O112" i="5"/>
  <c r="O28" i="5"/>
  <c r="O42" i="5"/>
  <c r="O74" i="5"/>
  <c r="O76" i="5"/>
  <c r="O78" i="5"/>
  <c r="O84" i="5"/>
  <c r="O100" i="5"/>
  <c r="N41" i="5"/>
  <c r="N89" i="5"/>
  <c r="N98" i="5"/>
  <c r="N103" i="5"/>
  <c r="N45" i="5"/>
  <c r="N105" i="5"/>
  <c r="N32" i="5"/>
  <c r="N85" i="5"/>
  <c r="N93" i="5"/>
  <c r="N58" i="5"/>
  <c r="N83" i="5"/>
  <c r="N8" i="5"/>
  <c r="N10" i="5"/>
  <c r="N11" i="5"/>
  <c r="N22" i="5"/>
  <c r="N24" i="5"/>
  <c r="N27" i="5"/>
  <c r="N31" i="5"/>
  <c r="N36" i="5"/>
  <c r="N46" i="5"/>
  <c r="N51" i="5"/>
  <c r="N54" i="5"/>
  <c r="N56" i="5"/>
  <c r="N62" i="5"/>
  <c r="N67" i="5"/>
  <c r="N71" i="5"/>
  <c r="N80" i="5"/>
  <c r="N92" i="5"/>
  <c r="N57" i="5"/>
  <c r="N64" i="5"/>
  <c r="N73" i="5"/>
  <c r="N77" i="5"/>
  <c r="N86" i="5"/>
  <c r="N90" i="5"/>
  <c r="N99" i="5"/>
  <c r="N102" i="5"/>
  <c r="N107" i="5"/>
  <c r="N108" i="5"/>
  <c r="N109" i="5"/>
  <c r="N53" i="5"/>
  <c r="N101" i="5"/>
  <c r="N33" i="5"/>
  <c r="N34" i="5"/>
  <c r="N40" i="5"/>
  <c r="N60" i="5"/>
  <c r="N69" i="5"/>
  <c r="N72" i="5"/>
  <c r="N81" i="5"/>
  <c r="N52" i="5"/>
  <c r="N82" i="5"/>
  <c r="N66" i="5"/>
  <c r="N12" i="5"/>
  <c r="N15" i="5"/>
  <c r="N26" i="5"/>
  <c r="N29" i="5"/>
  <c r="N13" i="5"/>
  <c r="N18" i="5"/>
  <c r="N20" i="5"/>
  <c r="N23" i="5"/>
  <c r="N43" i="5"/>
  <c r="N55" i="5"/>
  <c r="N61" i="5"/>
  <c r="N63" i="5"/>
  <c r="N39" i="5"/>
  <c r="N59" i="5"/>
  <c r="N94" i="5"/>
  <c r="N95" i="5"/>
  <c r="N96" i="5"/>
  <c r="N17" i="5"/>
  <c r="N35" i="5"/>
  <c r="N44" i="5"/>
  <c r="N25" i="5"/>
  <c r="N47" i="5"/>
  <c r="N9" i="5"/>
  <c r="N14" i="5"/>
  <c r="N16" i="5"/>
  <c r="N19" i="5"/>
  <c r="N21" i="5"/>
  <c r="N30" i="5"/>
  <c r="N37" i="5"/>
  <c r="N48" i="5"/>
  <c r="N49" i="5"/>
  <c r="N50" i="5"/>
  <c r="N65" i="5"/>
  <c r="N68" i="5"/>
  <c r="N70" i="5"/>
  <c r="N75" i="5"/>
  <c r="N79" i="5"/>
  <c r="N87" i="5"/>
  <c r="N88" i="5"/>
  <c r="N91" i="5"/>
  <c r="N97" i="5"/>
  <c r="N104" i="5"/>
  <c r="N106" i="5"/>
  <c r="N110" i="5"/>
  <c r="N111" i="5"/>
  <c r="N112" i="5"/>
  <c r="N28" i="5"/>
  <c r="N42" i="5"/>
  <c r="N74" i="5"/>
  <c r="N76" i="5"/>
  <c r="N78" i="5"/>
  <c r="N84" i="5"/>
  <c r="N100" i="5"/>
  <c r="M41" i="5"/>
  <c r="M89" i="5"/>
  <c r="M98" i="5"/>
  <c r="M103" i="5"/>
  <c r="M45" i="5"/>
  <c r="M105" i="5"/>
  <c r="M32" i="5"/>
  <c r="M85" i="5"/>
  <c r="M93" i="5"/>
  <c r="M58" i="5"/>
  <c r="M83" i="5"/>
  <c r="M8" i="5"/>
  <c r="M10" i="5"/>
  <c r="M11" i="5"/>
  <c r="M22" i="5"/>
  <c r="M24" i="5"/>
  <c r="M27" i="5"/>
  <c r="M31" i="5"/>
  <c r="M36" i="5"/>
  <c r="M46" i="5"/>
  <c r="M51" i="5"/>
  <c r="M54" i="5"/>
  <c r="M56" i="5"/>
  <c r="M62" i="5"/>
  <c r="M67" i="5"/>
  <c r="M71" i="5"/>
  <c r="M80" i="5"/>
  <c r="M92" i="5"/>
  <c r="M57" i="5"/>
  <c r="M64" i="5"/>
  <c r="M73" i="5"/>
  <c r="M77" i="5"/>
  <c r="M86" i="5"/>
  <c r="M90" i="5"/>
  <c r="M99" i="5"/>
  <c r="M102" i="5"/>
  <c r="M107" i="5"/>
  <c r="M108" i="5"/>
  <c r="M109" i="5"/>
  <c r="M53" i="5"/>
  <c r="M101" i="5"/>
  <c r="M33" i="5"/>
  <c r="M34" i="5"/>
  <c r="M40" i="5"/>
  <c r="M60" i="5"/>
  <c r="M69" i="5"/>
  <c r="M72" i="5"/>
  <c r="M81" i="5"/>
  <c r="M52" i="5"/>
  <c r="M82" i="5"/>
  <c r="M66" i="5"/>
  <c r="M12" i="5"/>
  <c r="M15" i="5"/>
  <c r="M26" i="5"/>
  <c r="M29" i="5"/>
  <c r="M13" i="5"/>
  <c r="M18" i="5"/>
  <c r="M20" i="5"/>
  <c r="M23" i="5"/>
  <c r="M43" i="5"/>
  <c r="M55" i="5"/>
  <c r="M61" i="5"/>
  <c r="M63" i="5"/>
  <c r="M39" i="5"/>
  <c r="M59" i="5"/>
  <c r="M94" i="5"/>
  <c r="M95" i="5"/>
  <c r="M96" i="5"/>
  <c r="M17" i="5"/>
  <c r="M35" i="5"/>
  <c r="M44" i="5"/>
  <c r="M25" i="5"/>
  <c r="M47" i="5"/>
  <c r="M9" i="5"/>
  <c r="M14" i="5"/>
  <c r="M16" i="5"/>
  <c r="M19" i="5"/>
  <c r="M21" i="5"/>
  <c r="M30" i="5"/>
  <c r="M37" i="5"/>
  <c r="M48" i="5"/>
  <c r="M49" i="5"/>
  <c r="M50" i="5"/>
  <c r="M65" i="5"/>
  <c r="M68" i="5"/>
  <c r="M70" i="5"/>
  <c r="M75" i="5"/>
  <c r="M79" i="5"/>
  <c r="M87" i="5"/>
  <c r="M88" i="5"/>
  <c r="M91" i="5"/>
  <c r="M97" i="5"/>
  <c r="M104" i="5"/>
  <c r="M106" i="5"/>
  <c r="M110" i="5"/>
  <c r="M111" i="5"/>
  <c r="M112" i="5"/>
  <c r="M28" i="5"/>
  <c r="M42" i="5"/>
  <c r="M74" i="5"/>
  <c r="M76" i="5"/>
  <c r="M78" i="5"/>
  <c r="M84" i="5"/>
  <c r="M100" i="5"/>
  <c r="L41" i="5"/>
  <c r="L89" i="5"/>
  <c r="L98" i="5"/>
  <c r="L103" i="5"/>
  <c r="L45" i="5"/>
  <c r="L105" i="5"/>
  <c r="L32" i="5"/>
  <c r="L85" i="5"/>
  <c r="L93" i="5"/>
  <c r="L58" i="5"/>
  <c r="L83" i="5"/>
  <c r="L8" i="5"/>
  <c r="L10" i="5"/>
  <c r="L11" i="5"/>
  <c r="L22" i="5"/>
  <c r="L24" i="5"/>
  <c r="L27" i="5"/>
  <c r="L31" i="5"/>
  <c r="L36" i="5"/>
  <c r="L46" i="5"/>
  <c r="L51" i="5"/>
  <c r="L54" i="5"/>
  <c r="L56" i="5"/>
  <c r="L62" i="5"/>
  <c r="L67" i="5"/>
  <c r="L71" i="5"/>
  <c r="L80" i="5"/>
  <c r="L92" i="5"/>
  <c r="L57" i="5"/>
  <c r="L64" i="5"/>
  <c r="L73" i="5"/>
  <c r="L77" i="5"/>
  <c r="L86" i="5"/>
  <c r="L90" i="5"/>
  <c r="L99" i="5"/>
  <c r="L102" i="5"/>
  <c r="L107" i="5"/>
  <c r="L108" i="5"/>
  <c r="L109" i="5"/>
  <c r="L53" i="5"/>
  <c r="L101" i="5"/>
  <c r="L33" i="5"/>
  <c r="L34" i="5"/>
  <c r="L40" i="5"/>
  <c r="L60" i="5"/>
  <c r="L69" i="5"/>
  <c r="L72" i="5"/>
  <c r="L81" i="5"/>
  <c r="L52" i="5"/>
  <c r="L82" i="5"/>
  <c r="L66" i="5"/>
  <c r="L12" i="5"/>
  <c r="L15" i="5"/>
  <c r="L26" i="5"/>
  <c r="L29" i="5"/>
  <c r="L13" i="5"/>
  <c r="L18" i="5"/>
  <c r="L20" i="5"/>
  <c r="L23" i="5"/>
  <c r="L43" i="5"/>
  <c r="L55" i="5"/>
  <c r="L61" i="5"/>
  <c r="L63" i="5"/>
  <c r="L39" i="5"/>
  <c r="L59" i="5"/>
  <c r="L94" i="5"/>
  <c r="L95" i="5"/>
  <c r="L96" i="5"/>
  <c r="L17" i="5"/>
  <c r="L35" i="5"/>
  <c r="L44" i="5"/>
  <c r="L25" i="5"/>
  <c r="L47" i="5"/>
  <c r="L9" i="5"/>
  <c r="L14" i="5"/>
  <c r="L16" i="5"/>
  <c r="L19" i="5"/>
  <c r="L21" i="5"/>
  <c r="L30" i="5"/>
  <c r="L37" i="5"/>
  <c r="L48" i="5"/>
  <c r="L49" i="5"/>
  <c r="L50" i="5"/>
  <c r="L65" i="5"/>
  <c r="L68" i="5"/>
  <c r="L70" i="5"/>
  <c r="L75" i="5"/>
  <c r="L79" i="5"/>
  <c r="L87" i="5"/>
  <c r="L88" i="5"/>
  <c r="L91" i="5"/>
  <c r="L97" i="5"/>
  <c r="L104" i="5"/>
  <c r="L106" i="5"/>
  <c r="L110" i="5"/>
  <c r="L111" i="5"/>
  <c r="L112" i="5"/>
  <c r="L28" i="5"/>
  <c r="L42" i="5"/>
  <c r="L74" i="5"/>
  <c r="L76" i="5"/>
  <c r="L78" i="5"/>
  <c r="L84" i="5"/>
  <c r="L100" i="5"/>
  <c r="K41" i="5"/>
  <c r="K89" i="5"/>
  <c r="K98" i="5"/>
  <c r="K103" i="5"/>
  <c r="K45" i="5"/>
  <c r="K105" i="5"/>
  <c r="K32" i="5"/>
  <c r="K85" i="5"/>
  <c r="K93" i="5"/>
  <c r="K58" i="5"/>
  <c r="K83" i="5"/>
  <c r="K8" i="5"/>
  <c r="K10" i="5"/>
  <c r="K11" i="5"/>
  <c r="K22" i="5"/>
  <c r="K24" i="5"/>
  <c r="K27" i="5"/>
  <c r="K31" i="5"/>
  <c r="K36" i="5"/>
  <c r="K46" i="5"/>
  <c r="K51" i="5"/>
  <c r="K54" i="5"/>
  <c r="K56" i="5"/>
  <c r="K62" i="5"/>
  <c r="K67" i="5"/>
  <c r="K71" i="5"/>
  <c r="K80" i="5"/>
  <c r="K92" i="5"/>
  <c r="K57" i="5"/>
  <c r="K64" i="5"/>
  <c r="K73" i="5"/>
  <c r="K77" i="5"/>
  <c r="K86" i="5"/>
  <c r="K90" i="5"/>
  <c r="K99" i="5"/>
  <c r="K102" i="5"/>
  <c r="K107" i="5"/>
  <c r="K108" i="5"/>
  <c r="K109" i="5"/>
  <c r="K53" i="5"/>
  <c r="K101" i="5"/>
  <c r="K33" i="5"/>
  <c r="K34" i="5"/>
  <c r="K40" i="5"/>
  <c r="K60" i="5"/>
  <c r="K69" i="5"/>
  <c r="K72" i="5"/>
  <c r="K81" i="5"/>
  <c r="K52" i="5"/>
  <c r="K82" i="5"/>
  <c r="K66" i="5"/>
  <c r="K12" i="5"/>
  <c r="K15" i="5"/>
  <c r="K26" i="5"/>
  <c r="K29" i="5"/>
  <c r="K13" i="5"/>
  <c r="K18" i="5"/>
  <c r="K20" i="5"/>
  <c r="K23" i="5"/>
  <c r="K43" i="5"/>
  <c r="K55" i="5"/>
  <c r="K61" i="5"/>
  <c r="K63" i="5"/>
  <c r="K39" i="5"/>
  <c r="K59" i="5"/>
  <c r="K94" i="5"/>
  <c r="K95" i="5"/>
  <c r="K96" i="5"/>
  <c r="K17" i="5"/>
  <c r="K35" i="5"/>
  <c r="K44" i="5"/>
  <c r="K25" i="5"/>
  <c r="K47" i="5"/>
  <c r="K9" i="5"/>
  <c r="K14" i="5"/>
  <c r="K16" i="5"/>
  <c r="K19" i="5"/>
  <c r="K21" i="5"/>
  <c r="K30" i="5"/>
  <c r="K37" i="5"/>
  <c r="K48" i="5"/>
  <c r="K49" i="5"/>
  <c r="K50" i="5"/>
  <c r="K65" i="5"/>
  <c r="K68" i="5"/>
  <c r="K70" i="5"/>
  <c r="K75" i="5"/>
  <c r="K79" i="5"/>
  <c r="K87" i="5"/>
  <c r="K88" i="5"/>
  <c r="K91" i="5"/>
  <c r="K97" i="5"/>
  <c r="K104" i="5"/>
  <c r="K106" i="5"/>
  <c r="K110" i="5"/>
  <c r="K111" i="5"/>
  <c r="K112" i="5"/>
  <c r="K28" i="5"/>
  <c r="K42" i="5"/>
  <c r="K74" i="5"/>
  <c r="K76" i="5"/>
  <c r="K78" i="5"/>
  <c r="K84" i="5"/>
  <c r="K100" i="5"/>
  <c r="N38" i="5"/>
  <c r="D298" i="1"/>
  <c r="J297" i="5" s="1"/>
  <c r="D297" i="1"/>
  <c r="J298" i="5" s="1"/>
  <c r="D288" i="1"/>
  <c r="J289" i="5" s="1"/>
  <c r="D282" i="1"/>
  <c r="J282" i="5" s="1"/>
  <c r="D285" i="1"/>
  <c r="J285" i="5" s="1"/>
  <c r="D278" i="1"/>
  <c r="J278" i="5" s="1"/>
  <c r="D283" i="1"/>
  <c r="J283" i="5" s="1"/>
  <c r="D284" i="1"/>
  <c r="J284" i="5" s="1"/>
  <c r="D279" i="1"/>
  <c r="J279" i="5" s="1"/>
  <c r="D280" i="1"/>
  <c r="J280" i="5" s="1"/>
  <c r="D281" i="1"/>
  <c r="J281" i="5" s="1"/>
  <c r="D289" i="1"/>
  <c r="J291" i="5" s="1"/>
  <c r="D290" i="1"/>
  <c r="J288" i="5" s="1"/>
  <c r="D291" i="1"/>
  <c r="J290" i="5" s="1"/>
  <c r="D287" i="1"/>
  <c r="J287" i="5" s="1"/>
  <c r="D241" i="1"/>
  <c r="J254" i="5" s="1"/>
  <c r="D237" i="1"/>
  <c r="J247" i="5" s="1"/>
  <c r="D233" i="1"/>
  <c r="J236" i="5" s="1"/>
  <c r="D236" i="1"/>
  <c r="J244" i="5" s="1"/>
  <c r="D232" i="1"/>
  <c r="J235" i="5" s="1"/>
  <c r="D247" i="1"/>
  <c r="J266" i="5" s="1"/>
  <c r="D244" i="1"/>
  <c r="J262" i="5" s="1"/>
  <c r="D235" i="1"/>
  <c r="J243" i="5" s="1"/>
  <c r="D242" i="1"/>
  <c r="J257" i="5" s="1"/>
  <c r="D234" i="1"/>
  <c r="J239" i="5" s="1"/>
  <c r="D254" i="1"/>
  <c r="J265" i="5" s="1"/>
  <c r="D250" i="1"/>
  <c r="J242" i="5" s="1"/>
  <c r="D253" i="1"/>
  <c r="J261" i="5" s="1"/>
  <c r="D249" i="1"/>
  <c r="J241" i="5" s="1"/>
  <c r="D259" i="1"/>
  <c r="J253" i="5" s="1"/>
  <c r="D257" i="1"/>
  <c r="J248" i="5" s="1"/>
  <c r="D255" i="1"/>
  <c r="J237" i="5" s="1"/>
  <c r="D258" i="1"/>
  <c r="J252" i="5" s="1"/>
  <c r="D256" i="1"/>
  <c r="J238" i="5" s="1"/>
  <c r="D261" i="1"/>
  <c r="J270" i="5" s="1"/>
  <c r="D262" i="1"/>
  <c r="J271" i="5" s="1"/>
  <c r="D266" i="1"/>
  <c r="J234" i="5" s="1"/>
  <c r="D265" i="1"/>
  <c r="J233" i="5" s="1"/>
  <c r="D264" i="1"/>
  <c r="J232" i="5" s="1"/>
  <c r="D269" i="1"/>
  <c r="J256" i="5" s="1"/>
  <c r="D273" i="1"/>
  <c r="J269" i="5" s="1"/>
  <c r="D271" i="1"/>
  <c r="J259" i="5" s="1"/>
  <c r="D272" i="1"/>
  <c r="J267" i="5" s="1"/>
  <c r="D238" i="1"/>
  <c r="J249" i="5" s="1"/>
  <c r="D212" i="1"/>
  <c r="J223" i="5" s="1"/>
  <c r="D215" i="1"/>
  <c r="J216" i="5" s="1"/>
  <c r="D213" i="1"/>
  <c r="J212" i="5" s="1"/>
  <c r="D214" i="1"/>
  <c r="J214" i="5" s="1"/>
  <c r="D217" i="1"/>
  <c r="J222" i="5" s="1"/>
  <c r="D216" i="1"/>
  <c r="J217" i="5" s="1"/>
  <c r="D219" i="1"/>
  <c r="J213" i="5" s="1"/>
  <c r="D220" i="1"/>
  <c r="J215" i="5" s="1"/>
  <c r="D218" i="1"/>
  <c r="J211" i="5" s="1"/>
  <c r="D221" i="1"/>
  <c r="J219" i="5" s="1"/>
  <c r="D222" i="1"/>
  <c r="J220" i="5" s="1"/>
  <c r="D225" i="1"/>
  <c r="J226" i="5" s="1"/>
  <c r="D223" i="1"/>
  <c r="J218" i="5" s="1"/>
  <c r="D226" i="1"/>
  <c r="J227" i="5" s="1"/>
  <c r="D224" i="1"/>
  <c r="J225" i="5" s="1"/>
  <c r="D211" i="1"/>
  <c r="J221" i="5" s="1"/>
  <c r="D129" i="1"/>
  <c r="J140" i="5" s="1"/>
  <c r="D132" i="1"/>
  <c r="J160" i="5" s="1"/>
  <c r="D133" i="1"/>
  <c r="J166" i="5" s="1"/>
  <c r="D131" i="1"/>
  <c r="J153" i="5" s="1"/>
  <c r="D128" i="1"/>
  <c r="J128" i="5" s="1"/>
  <c r="D130" i="1"/>
  <c r="J146" i="5" s="1"/>
  <c r="D136" i="1"/>
  <c r="J178" i="5" s="1"/>
  <c r="D146" i="1"/>
  <c r="J203" i="5" s="1"/>
  <c r="D145" i="1"/>
  <c r="J201" i="5" s="1"/>
  <c r="D140" i="1"/>
  <c r="J189" i="5" s="1"/>
  <c r="D134" i="1"/>
  <c r="J172" i="5" s="1"/>
  <c r="D137" i="1"/>
  <c r="J182" i="5" s="1"/>
  <c r="D181" i="1"/>
  <c r="J168" i="5" s="1"/>
  <c r="D184" i="1"/>
  <c r="J171" i="5" s="1"/>
  <c r="D166" i="1"/>
  <c r="J150" i="5" s="1"/>
  <c r="D194" i="1"/>
  <c r="J187" i="5" s="1"/>
  <c r="D202" i="1"/>
  <c r="J200" i="5" s="1"/>
  <c r="D195" i="1"/>
  <c r="J188" i="5" s="1"/>
  <c r="D156" i="1"/>
  <c r="J138" i="5" s="1"/>
  <c r="D152" i="1"/>
  <c r="J134" i="5" s="1"/>
  <c r="D155" i="1"/>
  <c r="J137" i="5" s="1"/>
  <c r="D169" i="1"/>
  <c r="J154" i="5" s="1"/>
  <c r="D196" i="1"/>
  <c r="J192" i="5" s="1"/>
  <c r="D176" i="1"/>
  <c r="J162" i="5" s="1"/>
  <c r="D161" i="1"/>
  <c r="J144" i="5" s="1"/>
  <c r="D185" i="1"/>
  <c r="J173" i="5" s="1"/>
  <c r="D182" i="1"/>
  <c r="J169" i="5" s="1"/>
  <c r="D162" i="1"/>
  <c r="J145" i="5" s="1"/>
  <c r="D178" i="1"/>
  <c r="J164" i="5" s="1"/>
  <c r="D193" i="1"/>
  <c r="J186" i="5" s="1"/>
  <c r="D160" i="1"/>
  <c r="J143" i="5" s="1"/>
  <c r="D173" i="1"/>
  <c r="J158" i="5" s="1"/>
  <c r="D188" i="1"/>
  <c r="J177" i="5" s="1"/>
  <c r="D200" i="1"/>
  <c r="J197" i="5" s="1"/>
  <c r="D154" i="1"/>
  <c r="J136" i="5" s="1"/>
  <c r="D153" i="1"/>
  <c r="J135" i="5" s="1"/>
  <c r="D171" i="1"/>
  <c r="J156" i="5" s="1"/>
  <c r="D177" i="1"/>
  <c r="J163" i="5" s="1"/>
  <c r="D158" i="1"/>
  <c r="J141" i="5" s="1"/>
  <c r="D175" i="1"/>
  <c r="J161" i="5" s="1"/>
  <c r="D151" i="1"/>
  <c r="J133" i="5" s="1"/>
  <c r="D148" i="1"/>
  <c r="J130" i="5" s="1"/>
  <c r="D198" i="1"/>
  <c r="J195" i="5" s="1"/>
  <c r="D199" i="1"/>
  <c r="J196" i="5" s="1"/>
  <c r="D187" i="1"/>
  <c r="J175" i="5" s="1"/>
  <c r="D159" i="1"/>
  <c r="J142" i="5" s="1"/>
  <c r="D157" i="1"/>
  <c r="J139" i="5" s="1"/>
  <c r="D191" i="1"/>
  <c r="J181" i="5" s="1"/>
  <c r="D183" i="1"/>
  <c r="J170" i="5" s="1"/>
  <c r="D204" i="1"/>
  <c r="J204" i="5" s="1"/>
  <c r="D174" i="1"/>
  <c r="J159" i="5" s="1"/>
  <c r="D179" i="1"/>
  <c r="J165" i="5" s="1"/>
  <c r="D180" i="1"/>
  <c r="J167" i="5" s="1"/>
  <c r="D197" i="1"/>
  <c r="J194" i="5" s="1"/>
  <c r="D206" i="1"/>
  <c r="J206" i="5" s="1"/>
  <c r="D118" i="1"/>
  <c r="J119" i="5" s="1"/>
  <c r="D119" i="1"/>
  <c r="J120" i="5" s="1"/>
  <c r="D120" i="1"/>
  <c r="J121" i="5" s="1"/>
  <c r="D121" i="1"/>
  <c r="J122" i="5" s="1"/>
  <c r="D122" i="1"/>
  <c r="J123" i="5" s="1"/>
  <c r="D123" i="1"/>
  <c r="J117" i="5" s="1"/>
  <c r="D9" i="1"/>
  <c r="J41" i="5" s="1"/>
  <c r="D10" i="1"/>
  <c r="J89" i="5" s="1"/>
  <c r="D11" i="1"/>
  <c r="J98" i="5" s="1"/>
  <c r="D13" i="1"/>
  <c r="J45" i="5" s="1"/>
  <c r="D15" i="1"/>
  <c r="J32" i="5" s="1"/>
  <c r="D17" i="1"/>
  <c r="J93" i="5" s="1"/>
  <c r="D18" i="1"/>
  <c r="J58" i="5" s="1"/>
  <c r="D22" i="1"/>
  <c r="J11" i="5" s="1"/>
  <c r="D23" i="1"/>
  <c r="J22" i="5" s="1"/>
  <c r="D24" i="1"/>
  <c r="J24" i="5" s="1"/>
  <c r="D25" i="1"/>
  <c r="J27" i="5" s="1"/>
  <c r="D26" i="1"/>
  <c r="J31" i="5" s="1"/>
  <c r="D27" i="1"/>
  <c r="J36" i="5" s="1"/>
  <c r="D31" i="1"/>
  <c r="J56" i="5" s="1"/>
  <c r="D32" i="1"/>
  <c r="J62" i="5" s="1"/>
  <c r="D33" i="1"/>
  <c r="J67" i="5" s="1"/>
  <c r="D35" i="1"/>
  <c r="J80" i="5" s="1"/>
  <c r="D37" i="1"/>
  <c r="J57" i="5" s="1"/>
  <c r="D39" i="1"/>
  <c r="J73" i="5" s="1"/>
  <c r="D40" i="1"/>
  <c r="J77" i="5" s="1"/>
  <c r="D41" i="1"/>
  <c r="J86" i="5" s="1"/>
  <c r="D44" i="1"/>
  <c r="J102" i="5" s="1"/>
  <c r="D45" i="1"/>
  <c r="J107" i="5" s="1"/>
  <c r="D46" i="1"/>
  <c r="J108" i="5" s="1"/>
  <c r="D47" i="1"/>
  <c r="J109" i="5" s="1"/>
  <c r="D48" i="1"/>
  <c r="J53" i="5" s="1"/>
  <c r="D49" i="1"/>
  <c r="J101" i="5" s="1"/>
  <c r="D53" i="1"/>
  <c r="J60" i="5" s="1"/>
  <c r="D54" i="1"/>
  <c r="J69" i="5" s="1"/>
  <c r="D55" i="1"/>
  <c r="J72" i="5" s="1"/>
  <c r="D57" i="1"/>
  <c r="J52" i="5" s="1"/>
  <c r="D59" i="1"/>
  <c r="J66" i="5" s="1"/>
  <c r="D61" i="1"/>
  <c r="J15" i="5" s="1"/>
  <c r="D62" i="1"/>
  <c r="J26" i="5" s="1"/>
  <c r="D66" i="1"/>
  <c r="J20" i="5" s="1"/>
  <c r="D67" i="1"/>
  <c r="J23" i="5" s="1"/>
  <c r="D68" i="1"/>
  <c r="J43" i="5" s="1"/>
  <c r="D69" i="1"/>
  <c r="J55" i="5" s="1"/>
  <c r="D70" i="1"/>
  <c r="J61" i="5" s="1"/>
  <c r="D71" i="1"/>
  <c r="J63" i="5" s="1"/>
  <c r="D75" i="1"/>
  <c r="J95" i="5" s="1"/>
  <c r="D76" i="1"/>
  <c r="J96" i="5" s="1"/>
  <c r="D77" i="1"/>
  <c r="J17" i="5" s="1"/>
  <c r="D79" i="1"/>
  <c r="J44" i="5" s="1"/>
  <c r="D81" i="1"/>
  <c r="J47" i="5" s="1"/>
  <c r="D83" i="1"/>
  <c r="J14" i="5" s="1"/>
  <c r="D84" i="1"/>
  <c r="J16" i="5" s="1"/>
  <c r="D88" i="1"/>
  <c r="J37" i="5" s="1"/>
  <c r="D89" i="1"/>
  <c r="J48" i="5" s="1"/>
  <c r="D90" i="1"/>
  <c r="J49" i="5" s="1"/>
  <c r="D91" i="1"/>
  <c r="J50" i="5" s="1"/>
  <c r="D92" i="1"/>
  <c r="J65" i="5" s="1"/>
  <c r="D93" i="1"/>
  <c r="J68" i="5" s="1"/>
  <c r="D97" i="1"/>
  <c r="J87" i="5" s="1"/>
  <c r="D98" i="1"/>
  <c r="J88" i="5" s="1"/>
  <c r="D99" i="1"/>
  <c r="J91" i="5" s="1"/>
  <c r="D101" i="1"/>
  <c r="J104" i="5" s="1"/>
  <c r="D103" i="1"/>
  <c r="J110" i="5" s="1"/>
  <c r="D105" i="1"/>
  <c r="J112" i="5" s="1"/>
  <c r="D106" i="1"/>
  <c r="J28" i="5" s="1"/>
  <c r="D110" i="1"/>
  <c r="J78" i="5" s="1"/>
  <c r="D111" i="1"/>
  <c r="J84" i="5" s="1"/>
  <c r="D112" i="1"/>
  <c r="J100" i="5" s="1"/>
  <c r="D117" i="1"/>
  <c r="J118" i="5" s="1"/>
  <c r="K38" i="5"/>
  <c r="L38" i="5"/>
  <c r="M38" i="5"/>
  <c r="O38" i="5"/>
  <c r="P38" i="5"/>
  <c r="Q38" i="5"/>
  <c r="D8" i="1"/>
  <c r="J38" i="5" s="1"/>
  <c r="I13" i="2"/>
  <c r="F15" i="2"/>
  <c r="AH15" i="5" s="1"/>
  <c r="AN8" i="5" l="1"/>
  <c r="AN44" i="5"/>
  <c r="AN287" i="5"/>
  <c r="AN261" i="5"/>
  <c r="AN239" i="5"/>
  <c r="AN222" i="5"/>
  <c r="AN205" i="5"/>
  <c r="AN183" i="5"/>
  <c r="AN161" i="5"/>
  <c r="AN139" i="5"/>
  <c r="AN109" i="5"/>
  <c r="AN245" i="5"/>
  <c r="AN189" i="5"/>
  <c r="AN167" i="5"/>
  <c r="AN145" i="5"/>
  <c r="AN98" i="5"/>
  <c r="AN204" i="5"/>
  <c r="AN220" i="5"/>
  <c r="AN90" i="5"/>
  <c r="AN68" i="5"/>
  <c r="I3" i="2"/>
  <c r="AN186" i="5"/>
  <c r="AN112" i="5"/>
  <c r="AN278" i="5"/>
  <c r="AN83" i="5"/>
  <c r="AN252" i="5"/>
  <c r="AN213" i="5"/>
  <c r="AN196" i="5"/>
  <c r="AN174" i="5"/>
  <c r="AN152" i="5"/>
  <c r="AN96" i="5"/>
  <c r="AN283" i="5"/>
  <c r="AN201" i="5"/>
  <c r="AN61" i="5"/>
  <c r="AN13" i="5"/>
  <c r="AN148" i="5"/>
  <c r="AN217" i="5"/>
  <c r="AN104" i="5"/>
  <c r="AN260" i="5"/>
  <c r="AN199" i="5"/>
  <c r="AN130" i="5"/>
  <c r="AN48" i="5"/>
  <c r="AN156" i="5"/>
  <c r="AN247" i="5"/>
  <c r="AN160" i="5"/>
  <c r="AN108" i="5"/>
  <c r="AN281" i="5"/>
  <c r="AN250" i="5"/>
  <c r="AN211" i="5"/>
  <c r="AN46" i="5"/>
  <c r="AN258" i="5"/>
  <c r="AN219" i="5"/>
  <c r="AN180" i="5"/>
  <c r="AN136" i="5"/>
  <c r="AN102" i="5"/>
  <c r="AN184" i="5"/>
  <c r="AN279" i="5"/>
  <c r="AN253" i="5"/>
  <c r="AN214" i="5"/>
  <c r="AN197" i="5"/>
  <c r="AN175" i="5"/>
  <c r="AN84" i="5"/>
  <c r="AN62" i="5"/>
  <c r="AN14" i="5"/>
  <c r="AN282" i="5"/>
  <c r="AN134" i="5"/>
  <c r="AN269" i="5"/>
  <c r="AN138" i="5"/>
  <c r="AN91" i="5"/>
  <c r="AN255" i="5"/>
  <c r="AN172" i="5"/>
  <c r="AN81" i="5"/>
  <c r="AN292" i="5"/>
  <c r="AN266" i="5"/>
  <c r="AN244" i="5"/>
  <c r="AN227" i="5"/>
  <c r="AN118" i="5"/>
  <c r="AN75" i="5"/>
  <c r="AN53" i="5"/>
  <c r="AN40" i="5"/>
  <c r="AN27" i="5"/>
  <c r="AN256" i="5"/>
  <c r="AN178" i="5"/>
  <c r="AN87" i="5"/>
  <c r="AN47" i="5"/>
  <c r="AN216" i="5"/>
  <c r="AN16" i="5"/>
  <c r="AN194" i="5"/>
  <c r="AN150" i="5"/>
  <c r="AN59" i="5"/>
  <c r="AN202" i="5"/>
  <c r="AN158" i="5"/>
  <c r="AN106" i="5"/>
  <c r="AN89" i="5"/>
  <c r="AN19" i="5"/>
  <c r="AN240" i="5"/>
  <c r="AN162" i="5"/>
  <c r="AN257" i="5"/>
  <c r="AN66" i="5"/>
  <c r="AN272" i="5"/>
  <c r="AN11" i="5"/>
  <c r="AN54" i="5"/>
  <c r="AN140" i="5"/>
  <c r="AN23" i="5"/>
  <c r="AN200" i="5"/>
  <c r="AN100" i="5"/>
  <c r="AN65" i="5"/>
  <c r="AN238" i="5"/>
  <c r="AN119" i="5"/>
  <c r="AN284" i="5"/>
  <c r="AN236" i="5"/>
  <c r="AN67" i="5"/>
  <c r="AN32" i="5"/>
  <c r="AN22" i="5"/>
  <c r="AN43" i="5"/>
  <c r="AN221" i="5"/>
  <c r="AN182" i="5"/>
  <c r="AN69" i="5"/>
  <c r="AN34" i="5"/>
  <c r="AN21" i="5"/>
  <c r="AN290" i="5"/>
  <c r="AN264" i="5"/>
  <c r="AN242" i="5"/>
  <c r="AN225" i="5"/>
  <c r="AN164" i="5"/>
  <c r="AN142" i="5"/>
  <c r="AN95" i="5"/>
  <c r="AN73" i="5"/>
  <c r="AN51" i="5"/>
  <c r="AN38" i="5"/>
  <c r="AN25" i="5"/>
  <c r="AN177" i="5"/>
  <c r="AN155" i="5"/>
  <c r="AN133" i="5"/>
  <c r="AN99" i="5"/>
  <c r="AN86" i="5"/>
  <c r="AN64" i="5"/>
  <c r="AN29" i="5"/>
  <c r="AN154" i="5"/>
  <c r="AN297" i="5"/>
  <c r="AN267" i="5"/>
  <c r="AN76" i="5"/>
  <c r="AN185" i="5"/>
  <c r="AN280" i="5"/>
  <c r="AN15" i="5"/>
  <c r="AN262" i="5"/>
  <c r="AN223" i="5"/>
  <c r="AN206" i="5"/>
  <c r="AN193" i="5"/>
  <c r="AN171" i="5"/>
  <c r="AN149" i="5"/>
  <c r="AN110" i="5"/>
  <c r="AN93" i="5"/>
  <c r="AN71" i="5"/>
  <c r="AN49" i="5"/>
  <c r="AN45" i="5"/>
  <c r="AN10" i="5"/>
  <c r="AN163" i="5"/>
  <c r="AN141" i="5"/>
  <c r="AN24" i="5"/>
  <c r="AN254" i="5"/>
  <c r="AN215" i="5"/>
  <c r="AN198" i="5"/>
  <c r="AN176" i="5"/>
  <c r="AN132" i="5"/>
  <c r="AN85" i="5"/>
  <c r="AN28" i="5"/>
  <c r="AN286" i="5"/>
  <c r="AN218" i="5"/>
  <c r="AN135" i="5"/>
  <c r="AN31" i="5"/>
  <c r="AN270" i="5"/>
  <c r="AN248" i="5"/>
  <c r="AN170" i="5"/>
  <c r="AN122" i="5"/>
  <c r="AN79" i="5"/>
  <c r="AN57" i="5"/>
  <c r="AN9" i="5"/>
  <c r="AN92" i="5"/>
  <c r="AN70" i="5"/>
  <c r="AN35" i="5"/>
  <c r="AN179" i="5"/>
  <c r="AN18" i="5"/>
  <c r="AN235" i="5"/>
  <c r="AN105" i="5"/>
  <c r="AN88" i="5"/>
  <c r="AN298" i="5"/>
  <c r="AN268" i="5"/>
  <c r="AN246" i="5"/>
  <c r="AN233" i="5"/>
  <c r="AN190" i="5"/>
  <c r="AN168" i="5"/>
  <c r="AN146" i="5"/>
  <c r="AN120" i="5"/>
  <c r="AN77" i="5"/>
  <c r="AN55" i="5"/>
  <c r="AN42" i="5"/>
  <c r="AN285" i="5"/>
  <c r="AN259" i="5"/>
  <c r="AN237" i="5"/>
  <c r="AN203" i="5"/>
  <c r="AN181" i="5"/>
  <c r="AN159" i="5"/>
  <c r="AN137" i="5"/>
  <c r="AN128" i="5"/>
  <c r="AN107" i="5"/>
  <c r="AN103" i="5"/>
  <c r="AN33" i="5"/>
  <c r="AN20" i="5"/>
  <c r="AN289" i="5"/>
  <c r="AN263" i="5"/>
  <c r="AN241" i="5"/>
  <c r="AN224" i="5"/>
  <c r="AN94" i="5"/>
  <c r="AN72" i="5"/>
  <c r="AN50" i="5"/>
  <c r="AN37" i="5"/>
  <c r="AN63" i="5"/>
  <c r="AN232" i="5"/>
  <c r="AN41" i="5"/>
  <c r="AN271" i="5"/>
  <c r="AN123" i="5"/>
  <c r="AN80" i="5"/>
  <c r="AN58" i="5"/>
  <c r="AN249" i="5"/>
  <c r="AN288" i="5"/>
  <c r="AN36" i="5"/>
  <c r="AN188" i="5"/>
  <c r="AN166" i="5"/>
  <c r="AN153" i="5"/>
  <c r="AN144" i="5"/>
  <c r="AN131" i="5"/>
  <c r="AN101" i="5"/>
  <c r="AN291" i="5"/>
  <c r="AN265" i="5"/>
  <c r="AN243" i="5"/>
  <c r="AN226" i="5"/>
  <c r="AN187" i="5"/>
  <c r="AN165" i="5"/>
  <c r="AN143" i="5"/>
  <c r="AN117" i="5"/>
  <c r="AN74" i="5"/>
  <c r="AN52" i="5"/>
  <c r="AN39" i="5"/>
  <c r="AN26" i="5"/>
  <c r="AN30" i="5"/>
  <c r="AN17" i="5"/>
  <c r="AN234" i="5"/>
  <c r="AN191" i="5"/>
  <c r="AN169" i="5"/>
  <c r="AN147" i="5"/>
  <c r="AN121" i="5"/>
  <c r="AN78" i="5"/>
  <c r="AN56" i="5"/>
  <c r="AN273" i="5"/>
  <c r="AN251" i="5"/>
  <c r="AN212" i="5"/>
  <c r="AN195" i="5"/>
  <c r="AN173" i="5"/>
  <c r="AN151" i="5"/>
  <c r="AN129" i="5"/>
  <c r="AN82" i="5"/>
  <c r="AN60" i="5"/>
  <c r="AN12" i="5"/>
  <c r="AI202" i="5"/>
  <c r="AH103" i="5"/>
  <c r="AK103" i="5" s="1"/>
  <c r="AM103" i="5" s="1"/>
  <c r="AI291" i="5"/>
  <c r="AJ185" i="5"/>
  <c r="AJ106" i="5"/>
  <c r="AJ213" i="5"/>
  <c r="AH155" i="5"/>
  <c r="AI68" i="5"/>
  <c r="AJ51" i="5"/>
  <c r="AJ278" i="5"/>
  <c r="AI221" i="5"/>
  <c r="AH213" i="5"/>
  <c r="AI51" i="5"/>
  <c r="AJ47" i="5"/>
  <c r="AJ9" i="5"/>
  <c r="AI278" i="5"/>
  <c r="AI163" i="5"/>
  <c r="AH13" i="5"/>
  <c r="AH278" i="5"/>
  <c r="AH270" i="5"/>
  <c r="AI188" i="5"/>
  <c r="AI117" i="5"/>
  <c r="AJ253" i="5"/>
  <c r="AH117" i="5"/>
  <c r="AJ109" i="5"/>
  <c r="AI21" i="5"/>
  <c r="AJ281" i="5"/>
  <c r="AJ216" i="5"/>
  <c r="AI129" i="5"/>
  <c r="AJ54" i="5"/>
  <c r="AH21" i="5"/>
  <c r="AI281" i="5"/>
  <c r="AJ224" i="5"/>
  <c r="AH158" i="5"/>
  <c r="AH129" i="5"/>
  <c r="AI54" i="5"/>
  <c r="AI206" i="5"/>
  <c r="AI106" i="5"/>
  <c r="AI213" i="5"/>
  <c r="AI166" i="5"/>
  <c r="AH273" i="5"/>
  <c r="AI191" i="5"/>
  <c r="AJ24" i="5"/>
  <c r="AJ227" i="5"/>
  <c r="AH195" i="5"/>
  <c r="AJ132" i="5"/>
  <c r="AH83" i="5"/>
  <c r="AI24" i="5"/>
  <c r="AJ246" i="5"/>
  <c r="AI181" i="5"/>
  <c r="AJ35" i="5"/>
  <c r="AJ267" i="5"/>
  <c r="AH181" i="5"/>
  <c r="AJ147" i="5"/>
  <c r="AH147" i="5"/>
  <c r="AH110" i="5"/>
  <c r="AJ68" i="5"/>
  <c r="AH106" i="5"/>
  <c r="AH281" i="5"/>
  <c r="AI224" i="5"/>
  <c r="AH75" i="5"/>
  <c r="AI227" i="5"/>
  <c r="AI132" i="5"/>
  <c r="AJ260" i="5"/>
  <c r="AH227" i="5"/>
  <c r="AI203" i="5"/>
  <c r="AH292" i="5"/>
  <c r="AJ288" i="5"/>
  <c r="AJ264" i="5"/>
  <c r="AJ234" i="5"/>
  <c r="AH178" i="5"/>
  <c r="AJ140" i="5"/>
  <c r="AI234" i="5"/>
  <c r="AJ144" i="5"/>
  <c r="AI292" i="5"/>
  <c r="AH289" i="5"/>
  <c r="AH271" i="5"/>
  <c r="AH257" i="5"/>
  <c r="AJ221" i="5"/>
  <c r="AH192" i="5"/>
  <c r="AI178" i="5"/>
  <c r="AJ155" i="5"/>
  <c r="AH69" i="5"/>
  <c r="AH62" i="5"/>
  <c r="AJ48" i="5"/>
  <c r="AJ21" i="5"/>
  <c r="AH24" i="5"/>
  <c r="AI13" i="5"/>
  <c r="AI216" i="5"/>
  <c r="AH132" i="5"/>
  <c r="AI109" i="5"/>
  <c r="AJ98" i="5"/>
  <c r="AJ71" i="5"/>
  <c r="AI47" i="5"/>
  <c r="AI20" i="5"/>
  <c r="AI9" i="5"/>
  <c r="AH263" i="5"/>
  <c r="AI187" i="5"/>
  <c r="AJ173" i="5"/>
  <c r="AJ143" i="5"/>
  <c r="AJ135" i="5"/>
  <c r="AI120" i="5"/>
  <c r="AH71" i="5"/>
  <c r="AI50" i="5"/>
  <c r="AJ16" i="5"/>
  <c r="AI284" i="5"/>
  <c r="AJ252" i="5"/>
  <c r="AH237" i="5"/>
  <c r="AJ266" i="5"/>
  <c r="AJ259" i="5"/>
  <c r="AI255" i="5"/>
  <c r="AI252" i="5"/>
  <c r="AJ226" i="5"/>
  <c r="AH212" i="5"/>
  <c r="AH187" i="5"/>
  <c r="AI173" i="5"/>
  <c r="AI143" i="5"/>
  <c r="AI135" i="5"/>
  <c r="AH120" i="5"/>
  <c r="AH105" i="5"/>
  <c r="AJ60" i="5"/>
  <c r="AJ53" i="5"/>
  <c r="AH50" i="5"/>
  <c r="AI16" i="5"/>
  <c r="AI298" i="5"/>
  <c r="AJ249" i="5"/>
  <c r="AH216" i="5"/>
  <c r="AI205" i="5"/>
  <c r="AH109" i="5"/>
  <c r="AJ50" i="5"/>
  <c r="AJ287" i="5"/>
  <c r="AH255" i="5"/>
  <c r="AH252" i="5"/>
  <c r="AH233" i="5"/>
  <c r="AJ219" i="5"/>
  <c r="AH190" i="5"/>
  <c r="AI176" i="5"/>
  <c r="AH161" i="5"/>
  <c r="AH153" i="5"/>
  <c r="AH135" i="5"/>
  <c r="AJ74" i="5"/>
  <c r="AI53" i="5"/>
  <c r="AI30" i="5"/>
  <c r="AJ12" i="5"/>
  <c r="AJ290" i="5"/>
  <c r="AI287" i="5"/>
  <c r="AH269" i="5"/>
  <c r="AJ201" i="5"/>
  <c r="AH176" i="5"/>
  <c r="AJ169" i="5"/>
  <c r="AJ146" i="5"/>
  <c r="AI74" i="5"/>
  <c r="AI63" i="5"/>
  <c r="AJ56" i="5"/>
  <c r="AH53" i="5"/>
  <c r="AH30" i="5"/>
  <c r="AI12" i="5"/>
  <c r="AJ284" i="5"/>
  <c r="AJ263" i="5"/>
  <c r="AI237" i="5"/>
  <c r="AH184" i="5"/>
  <c r="AJ150" i="5"/>
  <c r="AI71" i="5"/>
  <c r="AH47" i="5"/>
  <c r="AI269" i="5"/>
  <c r="AH290" i="5"/>
  <c r="AI146" i="5"/>
  <c r="AJ97" i="5"/>
  <c r="AJ85" i="5"/>
  <c r="AH74" i="5"/>
  <c r="AH63" i="5"/>
  <c r="AI56" i="5"/>
  <c r="AJ19" i="5"/>
  <c r="AJ248" i="5"/>
  <c r="AJ240" i="5"/>
  <c r="AJ204" i="5"/>
  <c r="AJ197" i="5"/>
  <c r="AH146" i="5"/>
  <c r="AH89" i="5"/>
  <c r="AI85" i="5"/>
  <c r="AJ77" i="5"/>
  <c r="AH56" i="5"/>
  <c r="AI19" i="5"/>
  <c r="AH272" i="5"/>
  <c r="AJ262" i="5"/>
  <c r="AI222" i="5"/>
  <c r="AI204" i="5"/>
  <c r="AI149" i="5"/>
  <c r="AH138" i="5"/>
  <c r="AI77" i="5"/>
  <c r="AH22" i="5"/>
  <c r="AJ265" i="5"/>
  <c r="AJ225" i="5"/>
  <c r="AH204" i="5"/>
  <c r="AJ186" i="5"/>
  <c r="AJ172" i="5"/>
  <c r="AH104" i="5"/>
  <c r="AH77" i="5"/>
  <c r="AJ59" i="5"/>
  <c r="AI33" i="5"/>
  <c r="AI265" i="5"/>
  <c r="AJ254" i="5"/>
  <c r="AJ251" i="5"/>
  <c r="AH232" i="5"/>
  <c r="AI225" i="5"/>
  <c r="AJ218" i="5"/>
  <c r="AH211" i="5"/>
  <c r="AJ189" i="5"/>
  <c r="AI186" i="5"/>
  <c r="AI172" i="5"/>
  <c r="AJ152" i="5"/>
  <c r="AJ66" i="5"/>
  <c r="AI59" i="5"/>
  <c r="AH33" i="5"/>
  <c r="AH25" i="5"/>
  <c r="AI245" i="5"/>
  <c r="AI201" i="5"/>
  <c r="AH297" i="5"/>
  <c r="AI272" i="5"/>
  <c r="AJ222" i="5"/>
  <c r="AH179" i="5"/>
  <c r="AJ149" i="5"/>
  <c r="AJ283" i="5"/>
  <c r="AI211" i="5"/>
  <c r="AH149" i="5"/>
  <c r="AJ119" i="5"/>
  <c r="AH8" i="5"/>
  <c r="AJ286" i="5"/>
  <c r="AJ268" i="5"/>
  <c r="AH265" i="5"/>
  <c r="AI254" i="5"/>
  <c r="AI251" i="5"/>
  <c r="AH225" i="5"/>
  <c r="AI189" i="5"/>
  <c r="AH186" i="5"/>
  <c r="AJ175" i="5"/>
  <c r="AH172" i="5"/>
  <c r="AI152" i="5"/>
  <c r="AJ122" i="5"/>
  <c r="AJ100" i="5"/>
  <c r="AI66" i="5"/>
  <c r="AH59" i="5"/>
  <c r="AI41" i="5"/>
  <c r="AI97" i="5"/>
  <c r="AI8" i="5"/>
  <c r="AJ289" i="5"/>
  <c r="AI286" i="5"/>
  <c r="AI268" i="5"/>
  <c r="AH254" i="5"/>
  <c r="AH251" i="5"/>
  <c r="AI200" i="5"/>
  <c r="AJ192" i="5"/>
  <c r="AH189" i="5"/>
  <c r="AI175" i="5"/>
  <c r="AH152" i="5"/>
  <c r="AI122" i="5"/>
  <c r="AI92" i="5"/>
  <c r="AI80" i="5"/>
  <c r="AJ62" i="5"/>
  <c r="AH45" i="5"/>
  <c r="AJ292" i="5"/>
  <c r="AI289" i="5"/>
  <c r="AH268" i="5"/>
  <c r="AH243" i="5"/>
  <c r="AH200" i="5"/>
  <c r="AI192" i="5"/>
  <c r="AJ178" i="5"/>
  <c r="AH175" i="5"/>
  <c r="AH122" i="5"/>
  <c r="AH92" i="5"/>
  <c r="AH80" i="5"/>
  <c r="AI69" i="5"/>
  <c r="AI62" i="5"/>
  <c r="AJ18" i="5"/>
  <c r="AH201" i="5"/>
  <c r="AJ198" i="5"/>
  <c r="AH173" i="5"/>
  <c r="AJ170" i="5"/>
  <c r="AJ167" i="5"/>
  <c r="AJ164" i="5"/>
  <c r="AI144" i="5"/>
  <c r="AJ141" i="5"/>
  <c r="AJ101" i="5"/>
  <c r="AI98" i="5"/>
  <c r="AH66" i="5"/>
  <c r="AH54" i="5"/>
  <c r="AH51" i="5"/>
  <c r="AH48" i="5"/>
  <c r="AJ42" i="5"/>
  <c r="AH19" i="5"/>
  <c r="AH16" i="5"/>
  <c r="AH287" i="5"/>
  <c r="AH284" i="5"/>
  <c r="AI260" i="5"/>
  <c r="AJ257" i="5"/>
  <c r="AI249" i="5"/>
  <c r="AI246" i="5"/>
  <c r="AJ243" i="5"/>
  <c r="AH222" i="5"/>
  <c r="AI219" i="5"/>
  <c r="AI198" i="5"/>
  <c r="AJ184" i="5"/>
  <c r="AI170" i="5"/>
  <c r="AI167" i="5"/>
  <c r="AI164" i="5"/>
  <c r="AJ161" i="5"/>
  <c r="AH144" i="5"/>
  <c r="AI141" i="5"/>
  <c r="AJ138" i="5"/>
  <c r="AI101" i="5"/>
  <c r="AH98" i="5"/>
  <c r="AJ95" i="5"/>
  <c r="AJ89" i="5"/>
  <c r="AJ83" i="5"/>
  <c r="AJ45" i="5"/>
  <c r="AI42" i="5"/>
  <c r="AJ39" i="5"/>
  <c r="AH260" i="5"/>
  <c r="AI257" i="5"/>
  <c r="AH249" i="5"/>
  <c r="AH246" i="5"/>
  <c r="AI243" i="5"/>
  <c r="AH219" i="5"/>
  <c r="AI195" i="5"/>
  <c r="AI184" i="5"/>
  <c r="AJ181" i="5"/>
  <c r="AH170" i="5"/>
  <c r="AH167" i="5"/>
  <c r="AH164" i="5"/>
  <c r="AI161" i="5"/>
  <c r="AH141" i="5"/>
  <c r="AI138" i="5"/>
  <c r="AJ129" i="5"/>
  <c r="AH101" i="5"/>
  <c r="AI95" i="5"/>
  <c r="AJ92" i="5"/>
  <c r="AI89" i="5"/>
  <c r="AI83" i="5"/>
  <c r="AJ80" i="5"/>
  <c r="AI45" i="5"/>
  <c r="AH42" i="5"/>
  <c r="AI39" i="5"/>
  <c r="AJ33" i="5"/>
  <c r="AJ30" i="5"/>
  <c r="AJ27" i="5"/>
  <c r="AI27" i="5"/>
  <c r="AH9" i="5"/>
  <c r="AH12" i="5"/>
  <c r="AH286" i="5"/>
  <c r="AI283" i="5"/>
  <c r="AI262" i="5"/>
  <c r="AI259" i="5"/>
  <c r="AJ256" i="5"/>
  <c r="AH245" i="5"/>
  <c r="AJ242" i="5"/>
  <c r="AJ239" i="5"/>
  <c r="AH224" i="5"/>
  <c r="AH221" i="5"/>
  <c r="AI218" i="5"/>
  <c r="AI197" i="5"/>
  <c r="AJ194" i="5"/>
  <c r="AJ183" i="5"/>
  <c r="AH163" i="5"/>
  <c r="AJ160" i="5"/>
  <c r="AJ157" i="5"/>
  <c r="AH143" i="5"/>
  <c r="AI140" i="5"/>
  <c r="AJ137" i="5"/>
  <c r="AI100" i="5"/>
  <c r="AH97" i="5"/>
  <c r="AJ94" i="5"/>
  <c r="AI88" i="5"/>
  <c r="AH85" i="5"/>
  <c r="AJ82" i="5"/>
  <c r="AH41" i="5"/>
  <c r="AJ38" i="5"/>
  <c r="AI35" i="5"/>
  <c r="AH283" i="5"/>
  <c r="AH262" i="5"/>
  <c r="AI256" i="5"/>
  <c r="AI242" i="5"/>
  <c r="AI239" i="5"/>
  <c r="AJ236" i="5"/>
  <c r="AH218" i="5"/>
  <c r="AH197" i="5"/>
  <c r="AI194" i="5"/>
  <c r="AI183" i="5"/>
  <c r="AJ180" i="5"/>
  <c r="AI160" i="5"/>
  <c r="AI157" i="5"/>
  <c r="AJ154" i="5"/>
  <c r="AH140" i="5"/>
  <c r="AI137" i="5"/>
  <c r="AI128" i="5"/>
  <c r="AJ111" i="5"/>
  <c r="AH100" i="5"/>
  <c r="AI94" i="5"/>
  <c r="AH88" i="5"/>
  <c r="AI82" i="5"/>
  <c r="AJ79" i="5"/>
  <c r="AI38" i="5"/>
  <c r="AH35" i="5"/>
  <c r="AJ29" i="5"/>
  <c r="AJ26" i="5"/>
  <c r="AH259" i="5"/>
  <c r="AH280" i="5"/>
  <c r="AJ273" i="5"/>
  <c r="AJ270" i="5"/>
  <c r="AH256" i="5"/>
  <c r="AH242" i="5"/>
  <c r="AH239" i="5"/>
  <c r="AI236" i="5"/>
  <c r="AJ233" i="5"/>
  <c r="AH215" i="5"/>
  <c r="AJ212" i="5"/>
  <c r="AH194" i="5"/>
  <c r="AH183" i="5"/>
  <c r="AI180" i="5"/>
  <c r="AH160" i="5"/>
  <c r="AH157" i="5"/>
  <c r="AI154" i="5"/>
  <c r="AH137" i="5"/>
  <c r="AJ134" i="5"/>
  <c r="AH128" i="5"/>
  <c r="AJ121" i="5"/>
  <c r="AJ118" i="5"/>
  <c r="AI111" i="5"/>
  <c r="AJ105" i="5"/>
  <c r="AH82" i="5"/>
  <c r="AI79" i="5"/>
  <c r="AJ70" i="5"/>
  <c r="AJ64" i="5"/>
  <c r="AH38" i="5"/>
  <c r="AJ32" i="5"/>
  <c r="AI29" i="5"/>
  <c r="AI26" i="5"/>
  <c r="AJ14" i="5"/>
  <c r="AJ298" i="5"/>
  <c r="AJ291" i="5"/>
  <c r="AI273" i="5"/>
  <c r="AI270" i="5"/>
  <c r="AH236" i="5"/>
  <c r="AI233" i="5"/>
  <c r="AI212" i="5"/>
  <c r="AJ205" i="5"/>
  <c r="AJ202" i="5"/>
  <c r="AJ191" i="5"/>
  <c r="AJ188" i="5"/>
  <c r="AH180" i="5"/>
  <c r="AJ177" i="5"/>
  <c r="AH154" i="5"/>
  <c r="AJ151" i="5"/>
  <c r="AJ148" i="5"/>
  <c r="AI121" i="5"/>
  <c r="AI118" i="5"/>
  <c r="AH111" i="5"/>
  <c r="AJ108" i="5"/>
  <c r="AI105" i="5"/>
  <c r="AJ102" i="5"/>
  <c r="AH79" i="5"/>
  <c r="AJ76" i="5"/>
  <c r="AI70" i="5"/>
  <c r="AJ67" i="5"/>
  <c r="AI64" i="5"/>
  <c r="AJ55" i="5"/>
  <c r="AI32" i="5"/>
  <c r="AH29" i="5"/>
  <c r="AH26" i="5"/>
  <c r="AJ20" i="5"/>
  <c r="AJ17" i="5"/>
  <c r="AI14" i="5"/>
  <c r="AI11" i="5"/>
  <c r="AH55" i="5"/>
  <c r="AI247" i="5"/>
  <c r="AI171" i="5"/>
  <c r="AI165" i="5"/>
  <c r="AJ162" i="5"/>
  <c r="AH145" i="5"/>
  <c r="AJ142" i="5"/>
  <c r="AJ96" i="5"/>
  <c r="AJ84" i="5"/>
  <c r="AH61" i="5"/>
  <c r="AH58" i="5"/>
  <c r="AI46" i="5"/>
  <c r="AI43" i="5"/>
  <c r="AJ40" i="5"/>
  <c r="AH11" i="5"/>
  <c r="AI151" i="5"/>
  <c r="AJ145" i="5"/>
  <c r="AH121" i="5"/>
  <c r="AH118" i="5"/>
  <c r="AI102" i="5"/>
  <c r="AH70" i="5"/>
  <c r="AI67" i="5"/>
  <c r="AH64" i="5"/>
  <c r="AJ58" i="5"/>
  <c r="AI55" i="5"/>
  <c r="AH32" i="5"/>
  <c r="AH14" i="5"/>
  <c r="AJ11" i="5"/>
  <c r="AH298" i="5"/>
  <c r="AI288" i="5"/>
  <c r="AI267" i="5"/>
  <c r="AI264" i="5"/>
  <c r="AJ250" i="5"/>
  <c r="AI226" i="5"/>
  <c r="AH205" i="5"/>
  <c r="AJ199" i="5"/>
  <c r="AH191" i="5"/>
  <c r="AI185" i="5"/>
  <c r="AJ171" i="5"/>
  <c r="AJ165" i="5"/>
  <c r="AH151" i="5"/>
  <c r="AI145" i="5"/>
  <c r="AH102" i="5"/>
  <c r="AH67" i="5"/>
  <c r="AI58" i="5"/>
  <c r="AH49" i="5"/>
  <c r="AJ46" i="5"/>
  <c r="AH20" i="5"/>
  <c r="AH17" i="5"/>
  <c r="AH285" i="5"/>
  <c r="AH264" i="5"/>
  <c r="AJ244" i="5"/>
  <c r="AI223" i="5"/>
  <c r="AI199" i="5"/>
  <c r="AH185" i="5"/>
  <c r="AI168" i="5"/>
  <c r="AJ282" i="5"/>
  <c r="AJ261" i="5"/>
  <c r="AI258" i="5"/>
  <c r="AH250" i="5"/>
  <c r="AH247" i="5"/>
  <c r="AI244" i="5"/>
  <c r="AH220" i="5"/>
  <c r="AH199" i="5"/>
  <c r="AJ196" i="5"/>
  <c r="AH171" i="5"/>
  <c r="AH168" i="5"/>
  <c r="AH165" i="5"/>
  <c r="AI162" i="5"/>
  <c r="AI142" i="5"/>
  <c r="AJ139" i="5"/>
  <c r="AJ130" i="5"/>
  <c r="AI96" i="5"/>
  <c r="AJ93" i="5"/>
  <c r="AI90" i="5"/>
  <c r="AJ87" i="5"/>
  <c r="AI84" i="5"/>
  <c r="AH46" i="5"/>
  <c r="AH43" i="5"/>
  <c r="AI40" i="5"/>
  <c r="AJ34" i="5"/>
  <c r="AI174" i="5"/>
  <c r="AI148" i="5"/>
  <c r="AI108" i="5"/>
  <c r="AJ61" i="5"/>
  <c r="AI17" i="5"/>
  <c r="AH291" i="5"/>
  <c r="AH253" i="5"/>
  <c r="AJ247" i="5"/>
  <c r="AH202" i="5"/>
  <c r="AH188" i="5"/>
  <c r="AH174" i="5"/>
  <c r="AJ168" i="5"/>
  <c r="AH148" i="5"/>
  <c r="AH108" i="5"/>
  <c r="AI61" i="5"/>
  <c r="AJ52" i="5"/>
  <c r="AJ43" i="5"/>
  <c r="AH288" i="5"/>
  <c r="AH267" i="5"/>
  <c r="AI250" i="5"/>
  <c r="AI220" i="5"/>
  <c r="AJ90" i="5"/>
  <c r="AI282" i="5"/>
  <c r="AJ279" i="5"/>
  <c r="AH258" i="5"/>
  <c r="AH244" i="5"/>
  <c r="AJ241" i="5"/>
  <c r="AJ238" i="5"/>
  <c r="AJ217" i="5"/>
  <c r="AJ214" i="5"/>
  <c r="AI196" i="5"/>
  <c r="AJ193" i="5"/>
  <c r="AI182" i="5"/>
  <c r="AH162" i="5"/>
  <c r="AJ159" i="5"/>
  <c r="AJ156" i="5"/>
  <c r="AH139" i="5"/>
  <c r="AJ136" i="5"/>
  <c r="AJ133" i="5"/>
  <c r="AI130" i="5"/>
  <c r="AJ123" i="5"/>
  <c r="AH96" i="5"/>
  <c r="AI93" i="5"/>
  <c r="AH90" i="5"/>
  <c r="AI87" i="5"/>
  <c r="AH84" i="5"/>
  <c r="AJ81" i="5"/>
  <c r="AJ72" i="5"/>
  <c r="AH40" i="5"/>
  <c r="AJ37" i="5"/>
  <c r="AI34" i="5"/>
  <c r="AH282" i="5"/>
  <c r="AI279" i="5"/>
  <c r="AI238" i="5"/>
  <c r="AJ235" i="5"/>
  <c r="AI217" i="5"/>
  <c r="AI214" i="5"/>
  <c r="AH196" i="5"/>
  <c r="AI193" i="5"/>
  <c r="AJ179" i="5"/>
  <c r="AI159" i="5"/>
  <c r="AI156" i="5"/>
  <c r="AJ153" i="5"/>
  <c r="AI136" i="5"/>
  <c r="AI133" i="5"/>
  <c r="AH130" i="5"/>
  <c r="AI123" i="5"/>
  <c r="AJ110" i="5"/>
  <c r="AH93" i="5"/>
  <c r="AH87" i="5"/>
  <c r="AI78" i="5"/>
  <c r="AJ75" i="5"/>
  <c r="AI72" i="5"/>
  <c r="AI37" i="5"/>
  <c r="AH34" i="5"/>
  <c r="AH28" i="5"/>
  <c r="AJ25" i="5"/>
  <c r="AJ22" i="5"/>
  <c r="AI241" i="5"/>
  <c r="AH279" i="5"/>
  <c r="AJ272" i="5"/>
  <c r="AJ269" i="5"/>
  <c r="AJ255" i="5"/>
  <c r="AH241" i="5"/>
  <c r="AH238" i="5"/>
  <c r="AI235" i="5"/>
  <c r="AI232" i="5"/>
  <c r="AH217" i="5"/>
  <c r="AH214" i="5"/>
  <c r="AJ211" i="5"/>
  <c r="AH193" i="5"/>
  <c r="AI179" i="5"/>
  <c r="AJ176" i="5"/>
  <c r="AH159" i="5"/>
  <c r="AH156" i="5"/>
  <c r="AI153" i="5"/>
  <c r="AH136" i="5"/>
  <c r="AH133" i="5"/>
  <c r="AH123" i="5"/>
  <c r="AJ120" i="5"/>
  <c r="AJ117" i="5"/>
  <c r="AI110" i="5"/>
  <c r="AI104" i="5"/>
  <c r="AH78" i="5"/>
  <c r="AI75" i="5"/>
  <c r="AH72" i="5"/>
  <c r="AJ69" i="5"/>
  <c r="AJ63" i="5"/>
  <c r="AH37" i="5"/>
  <c r="AI25" i="5"/>
  <c r="AI22" i="5"/>
  <c r="AJ13" i="5"/>
  <c r="AJ8" i="5"/>
  <c r="AJ297" i="5"/>
  <c r="AJ285" i="5"/>
  <c r="AJ280" i="5"/>
  <c r="AJ271" i="5"/>
  <c r="AI266" i="5"/>
  <c r="AI261" i="5"/>
  <c r="AI248" i="5"/>
  <c r="AI240" i="5"/>
  <c r="AH235" i="5"/>
  <c r="AH226" i="5"/>
  <c r="AJ215" i="5"/>
  <c r="AH206" i="5"/>
  <c r="AH198" i="5"/>
  <c r="AJ190" i="5"/>
  <c r="AI177" i="5"/>
  <c r="AI169" i="5"/>
  <c r="AJ158" i="5"/>
  <c r="AI150" i="5"/>
  <c r="AH142" i="5"/>
  <c r="AI134" i="5"/>
  <c r="AI119" i="5"/>
  <c r="AH94" i="5"/>
  <c r="AJ91" i="5"/>
  <c r="AJ86" i="5"/>
  <c r="AI81" i="5"/>
  <c r="AI76" i="5"/>
  <c r="AH68" i="5"/>
  <c r="AI60" i="5"/>
  <c r="AI52" i="5"/>
  <c r="AJ44" i="5"/>
  <c r="AH39" i="5"/>
  <c r="AJ31" i="5"/>
  <c r="AJ23" i="5"/>
  <c r="AI18" i="5"/>
  <c r="AJ10" i="5"/>
  <c r="AI297" i="5"/>
  <c r="AI285" i="5"/>
  <c r="AI280" i="5"/>
  <c r="AI271" i="5"/>
  <c r="AH266" i="5"/>
  <c r="AH261" i="5"/>
  <c r="AH248" i="5"/>
  <c r="AH240" i="5"/>
  <c r="AJ223" i="5"/>
  <c r="AI215" i="5"/>
  <c r="AJ203" i="5"/>
  <c r="AI190" i="5"/>
  <c r="AJ182" i="5"/>
  <c r="AH177" i="5"/>
  <c r="AH169" i="5"/>
  <c r="AJ166" i="5"/>
  <c r="AI158" i="5"/>
  <c r="AH150" i="5"/>
  <c r="AH134" i="5"/>
  <c r="AJ131" i="5"/>
  <c r="AH119" i="5"/>
  <c r="AJ112" i="5"/>
  <c r="AJ107" i="5"/>
  <c r="AJ99" i="5"/>
  <c r="AI91" i="5"/>
  <c r="AI86" i="5"/>
  <c r="AH81" i="5"/>
  <c r="AH76" i="5"/>
  <c r="AJ73" i="5"/>
  <c r="AJ65" i="5"/>
  <c r="AH60" i="5"/>
  <c r="AJ57" i="5"/>
  <c r="AH52" i="5"/>
  <c r="AI44" i="5"/>
  <c r="AJ36" i="5"/>
  <c r="AI31" i="5"/>
  <c r="AI23" i="5"/>
  <c r="AH18" i="5"/>
  <c r="AJ15" i="5"/>
  <c r="AI10" i="5"/>
  <c r="AI131" i="5"/>
  <c r="AI112" i="5"/>
  <c r="AI107" i="5"/>
  <c r="AI99" i="5"/>
  <c r="AH91" i="5"/>
  <c r="AH86" i="5"/>
  <c r="AI73" i="5"/>
  <c r="AI65" i="5"/>
  <c r="AI57" i="5"/>
  <c r="AJ49" i="5"/>
  <c r="AH44" i="5"/>
  <c r="AI36" i="5"/>
  <c r="AH31" i="5"/>
  <c r="AJ28" i="5"/>
  <c r="AH23" i="5"/>
  <c r="AI15" i="5"/>
  <c r="AH10" i="5"/>
  <c r="AI290" i="5"/>
  <c r="AI263" i="5"/>
  <c r="AJ258" i="5"/>
  <c r="AI253" i="5"/>
  <c r="AJ245" i="5"/>
  <c r="AJ237" i="5"/>
  <c r="AJ232" i="5"/>
  <c r="AH223" i="5"/>
  <c r="AJ220" i="5"/>
  <c r="AH203" i="5"/>
  <c r="AJ200" i="5"/>
  <c r="AJ195" i="5"/>
  <c r="AJ187" i="5"/>
  <c r="AH182" i="5"/>
  <c r="AJ174" i="5"/>
  <c r="AH166" i="5"/>
  <c r="AJ163" i="5"/>
  <c r="AI155" i="5"/>
  <c r="AI147" i="5"/>
  <c r="AI139" i="5"/>
  <c r="AH131" i="5"/>
  <c r="AJ128" i="5"/>
  <c r="AH112" i="5"/>
  <c r="AH107" i="5"/>
  <c r="AJ104" i="5"/>
  <c r="AH99" i="5"/>
  <c r="AJ88" i="5"/>
  <c r="AJ78" i="5"/>
  <c r="AH73" i="5"/>
  <c r="AH65" i="5"/>
  <c r="AH57" i="5"/>
  <c r="AI49" i="5"/>
  <c r="AJ41" i="5"/>
  <c r="AH36" i="5"/>
  <c r="AI28" i="5"/>
  <c r="U63" i="5"/>
  <c r="U237" i="5"/>
  <c r="U290" i="5"/>
  <c r="U164" i="5"/>
  <c r="U138" i="5"/>
  <c r="U177" i="5"/>
  <c r="U226" i="5"/>
  <c r="U97" i="5"/>
  <c r="U35" i="5"/>
  <c r="U78" i="5"/>
  <c r="U219" i="5"/>
  <c r="U257" i="5"/>
  <c r="U281" i="5"/>
  <c r="U297" i="5"/>
  <c r="U67" i="5"/>
  <c r="U98" i="5"/>
  <c r="U100" i="5"/>
  <c r="U283" i="5"/>
  <c r="U85" i="5"/>
  <c r="U99" i="5"/>
  <c r="U151" i="5"/>
  <c r="U221" i="5"/>
  <c r="U57" i="5"/>
  <c r="U32" i="5"/>
  <c r="U95" i="5"/>
  <c r="U56" i="5"/>
  <c r="U51" i="5"/>
  <c r="U149" i="5"/>
  <c r="U111" i="5"/>
  <c r="U12" i="5"/>
  <c r="U206" i="5"/>
  <c r="U9" i="5"/>
  <c r="U64" i="5"/>
  <c r="U171" i="5"/>
  <c r="U44" i="5"/>
  <c r="U52" i="5"/>
  <c r="U45" i="5"/>
  <c r="U163" i="5"/>
  <c r="U87" i="5"/>
  <c r="U41" i="5"/>
  <c r="U246" i="5"/>
  <c r="U196" i="5"/>
  <c r="U75" i="5"/>
  <c r="U34" i="5"/>
  <c r="U243" i="5"/>
  <c r="U144" i="5"/>
  <c r="U191" i="5"/>
  <c r="U215" i="5"/>
  <c r="U254" i="5"/>
  <c r="U53" i="5"/>
  <c r="U31" i="5"/>
  <c r="U239" i="5"/>
  <c r="U130" i="5"/>
  <c r="U108" i="5"/>
  <c r="U242" i="5"/>
  <c r="U198" i="5"/>
  <c r="U195" i="5"/>
  <c r="U24" i="5"/>
  <c r="U267" i="5"/>
  <c r="U292" i="5"/>
  <c r="U48" i="5"/>
  <c r="U123" i="5"/>
  <c r="U20" i="5"/>
  <c r="U143" i="5"/>
  <c r="U235" i="5"/>
  <c r="U279" i="5"/>
  <c r="U150" i="5"/>
  <c r="U21" i="5"/>
  <c r="U220" i="5"/>
  <c r="U19" i="5"/>
  <c r="U86" i="5"/>
  <c r="U245" i="5"/>
  <c r="U42" i="5"/>
  <c r="U73" i="5"/>
  <c r="U11" i="5"/>
  <c r="U43" i="5"/>
  <c r="U152" i="5"/>
  <c r="U13" i="5"/>
  <c r="U153" i="5"/>
  <c r="U249" i="5"/>
  <c r="U271" i="5"/>
  <c r="U236" i="5"/>
  <c r="U76" i="5"/>
  <c r="U50" i="5"/>
  <c r="U30" i="5"/>
  <c r="U154" i="5"/>
  <c r="U224" i="5"/>
  <c r="U192" i="5"/>
  <c r="U194" i="5"/>
  <c r="U82" i="5"/>
  <c r="U104" i="5"/>
  <c r="U178" i="5"/>
  <c r="U200" i="5"/>
  <c r="U252" i="5"/>
  <c r="U170" i="5"/>
  <c r="U132" i="5"/>
  <c r="U227" i="5"/>
  <c r="U253" i="5"/>
  <c r="U284" i="5"/>
  <c r="U26" i="5"/>
  <c r="U18" i="5"/>
  <c r="U62" i="5"/>
  <c r="U136" i="5"/>
  <c r="U232" i="5"/>
  <c r="U160" i="5"/>
  <c r="U225" i="5"/>
  <c r="U137" i="5"/>
  <c r="U107" i="5"/>
  <c r="U65" i="5"/>
  <c r="U298" i="5"/>
  <c r="U183" i="5"/>
  <c r="U166" i="5"/>
  <c r="U96" i="5"/>
  <c r="U27" i="5"/>
  <c r="U258" i="5"/>
  <c r="U159" i="5"/>
  <c r="U161" i="5"/>
  <c r="U23" i="5"/>
  <c r="U89" i="5"/>
  <c r="U211" i="5"/>
  <c r="U186" i="5"/>
  <c r="U212" i="5"/>
  <c r="U286" i="5"/>
  <c r="U110" i="5"/>
  <c r="U54" i="5"/>
  <c r="U69" i="5"/>
  <c r="U187" i="5"/>
  <c r="U265" i="5"/>
  <c r="U260" i="5"/>
  <c r="U218" i="5"/>
  <c r="U185" i="5"/>
  <c r="U172" i="5"/>
  <c r="U167" i="5"/>
  <c r="U162" i="5"/>
  <c r="U139" i="5"/>
  <c r="U92" i="5"/>
  <c r="U81" i="5"/>
  <c r="U234" i="5"/>
  <c r="U213" i="5"/>
  <c r="U203" i="5"/>
  <c r="U74" i="5"/>
  <c r="U140" i="5"/>
  <c r="U280" i="5"/>
  <c r="U261" i="5"/>
  <c r="U214" i="5"/>
  <c r="U179" i="5"/>
  <c r="U268" i="5"/>
  <c r="U10" i="5"/>
  <c r="U146" i="5"/>
  <c r="U141" i="5"/>
  <c r="U278" i="5"/>
  <c r="U156" i="5"/>
  <c r="U46" i="5"/>
  <c r="U38" i="5"/>
  <c r="U60" i="5"/>
  <c r="U40" i="5"/>
  <c r="U199" i="5"/>
  <c r="U61" i="5"/>
  <c r="U88" i="5"/>
  <c r="U238" i="5"/>
  <c r="U216" i="5"/>
  <c r="U188" i="5"/>
  <c r="U70" i="5"/>
  <c r="U155" i="5"/>
  <c r="U259" i="5"/>
  <c r="U181" i="5"/>
  <c r="U33" i="5"/>
  <c r="U55" i="5"/>
  <c r="U263" i="5"/>
  <c r="U168" i="5"/>
  <c r="U223" i="5"/>
  <c r="U157" i="5"/>
  <c r="U28" i="5"/>
  <c r="U248" i="5"/>
  <c r="U217" i="5"/>
  <c r="U77" i="5"/>
  <c r="U270" i="5"/>
  <c r="U241" i="5"/>
  <c r="U90" i="5"/>
  <c r="U264" i="5"/>
  <c r="U145" i="5"/>
  <c r="U129" i="5"/>
  <c r="U119" i="5"/>
  <c r="U71" i="5"/>
  <c r="U201" i="5"/>
  <c r="U180" i="5"/>
  <c r="U256" i="5"/>
  <c r="U182" i="5"/>
  <c r="U169" i="5"/>
  <c r="U134" i="5"/>
  <c r="U91" i="5"/>
  <c r="U83" i="5"/>
  <c r="U49" i="5"/>
  <c r="U29" i="5"/>
  <c r="U15" i="5"/>
  <c r="U173" i="5"/>
  <c r="U36" i="5"/>
  <c r="U189" i="5"/>
  <c r="U175" i="5"/>
  <c r="U250" i="5"/>
  <c r="U202" i="5"/>
  <c r="U84" i="5"/>
  <c r="U58" i="5"/>
  <c r="U37" i="5"/>
  <c r="U273" i="5"/>
  <c r="U135" i="5"/>
  <c r="U16" i="5"/>
  <c r="U197" i="5"/>
  <c r="U190" i="5"/>
  <c r="U131" i="5"/>
  <c r="U251" i="5"/>
  <c r="U112" i="5"/>
  <c r="U105" i="5"/>
  <c r="U25" i="5"/>
  <c r="U266" i="5"/>
  <c r="U204" i="5"/>
  <c r="U147" i="5"/>
  <c r="U17" i="5"/>
  <c r="U176" i="5"/>
  <c r="U93" i="5"/>
  <c r="U59" i="5"/>
  <c r="U287" i="5"/>
  <c r="U142" i="5"/>
  <c r="U106" i="5"/>
  <c r="U68" i="5"/>
  <c r="U244" i="5"/>
  <c r="U269" i="5"/>
  <c r="U148" i="5"/>
  <c r="U117" i="5"/>
  <c r="U14" i="5"/>
  <c r="U247" i="5"/>
  <c r="U184" i="5"/>
  <c r="U288" i="5"/>
  <c r="U22" i="5"/>
  <c r="U233" i="5"/>
  <c r="U255" i="5"/>
  <c r="U282" i="5"/>
  <c r="U118" i="5"/>
  <c r="U240" i="5"/>
  <c r="U222" i="5"/>
  <c r="U291" i="5"/>
  <c r="U285" i="5"/>
  <c r="U262" i="5"/>
  <c r="U109" i="5"/>
  <c r="U122" i="5"/>
  <c r="U158" i="5"/>
  <c r="U103" i="5"/>
  <c r="U165" i="5"/>
  <c r="U193" i="5"/>
  <c r="U272" i="5"/>
  <c r="U205" i="5"/>
  <c r="U102" i="5"/>
  <c r="U79" i="5"/>
  <c r="U80" i="5"/>
  <c r="U289" i="5"/>
  <c r="U133" i="5"/>
  <c r="U101" i="5"/>
  <c r="U66" i="5"/>
  <c r="U128" i="5"/>
  <c r="U94" i="5"/>
  <c r="U174" i="5"/>
  <c r="U121" i="5"/>
  <c r="U72" i="5"/>
  <c r="U39" i="5"/>
  <c r="U47" i="5"/>
  <c r="U120" i="5"/>
  <c r="U8" i="5"/>
  <c r="AK95" i="5" l="1"/>
  <c r="AM95" i="5" s="1"/>
  <c r="AK281" i="5"/>
  <c r="AM281" i="5" s="1"/>
  <c r="AK106" i="5"/>
  <c r="AM106" i="5" s="1"/>
  <c r="AK135" i="5"/>
  <c r="AM135" i="5" s="1"/>
  <c r="AK251" i="5"/>
  <c r="AM251" i="5" s="1"/>
  <c r="AK254" i="5"/>
  <c r="AM254" i="5" s="1"/>
  <c r="AK221" i="5"/>
  <c r="AM221" i="5" s="1"/>
  <c r="AK213" i="5"/>
  <c r="AM213" i="5" s="1"/>
  <c r="AK202" i="5"/>
  <c r="AM202" i="5" s="1"/>
  <c r="AK42" i="5"/>
  <c r="AM42" i="5" s="1"/>
  <c r="AK16" i="5"/>
  <c r="AM16" i="5" s="1"/>
  <c r="AK21" i="5"/>
  <c r="AM21" i="5" s="1"/>
  <c r="AK40" i="5"/>
  <c r="AM40" i="5" s="1"/>
  <c r="AK35" i="5"/>
  <c r="AM35" i="5" s="1"/>
  <c r="AK67" i="5"/>
  <c r="AM67" i="5" s="1"/>
  <c r="AK291" i="5"/>
  <c r="AM291" i="5" s="1"/>
  <c r="AK199" i="5"/>
  <c r="AM199" i="5" s="1"/>
  <c r="AK234" i="5"/>
  <c r="AM234" i="5" s="1"/>
  <c r="AK232" i="5"/>
  <c r="AM232" i="5" s="1"/>
  <c r="AK212" i="5"/>
  <c r="AM212" i="5" s="1"/>
  <c r="AK50" i="5"/>
  <c r="AM50" i="5" s="1"/>
  <c r="AK96" i="5"/>
  <c r="AM96" i="5" s="1"/>
  <c r="AK181" i="5"/>
  <c r="AM181" i="5" s="1"/>
  <c r="AK56" i="5"/>
  <c r="AM56" i="5" s="1"/>
  <c r="AK186" i="5"/>
  <c r="AM186" i="5" s="1"/>
  <c r="AK24" i="5"/>
  <c r="AM24" i="5" s="1"/>
  <c r="AK9" i="5"/>
  <c r="AM9" i="5" s="1"/>
  <c r="AK292" i="5"/>
  <c r="AM292" i="5" s="1"/>
  <c r="AK109" i="5"/>
  <c r="AM109" i="5" s="1"/>
  <c r="AK236" i="5"/>
  <c r="AM236" i="5" s="1"/>
  <c r="AK204" i="5"/>
  <c r="AM204" i="5" s="1"/>
  <c r="AK120" i="5"/>
  <c r="AM120" i="5" s="1"/>
  <c r="AK17" i="5"/>
  <c r="AM17" i="5" s="1"/>
  <c r="AK263" i="5"/>
  <c r="AM263" i="5" s="1"/>
  <c r="AK20" i="5"/>
  <c r="AM20" i="5" s="1"/>
  <c r="AK121" i="5"/>
  <c r="AM121" i="5" s="1"/>
  <c r="AK74" i="5"/>
  <c r="AM74" i="5" s="1"/>
  <c r="AK256" i="5"/>
  <c r="AM256" i="5" s="1"/>
  <c r="AK92" i="5"/>
  <c r="AM92" i="5" s="1"/>
  <c r="AK172" i="5"/>
  <c r="AM172" i="5" s="1"/>
  <c r="AK104" i="5"/>
  <c r="AM104" i="5" s="1"/>
  <c r="AK170" i="5"/>
  <c r="AM170" i="5" s="1"/>
  <c r="AK278" i="5"/>
  <c r="AM278" i="5" s="1"/>
  <c r="AK287" i="5"/>
  <c r="AM287" i="5" s="1"/>
  <c r="AK273" i="5"/>
  <c r="AM273" i="5" s="1"/>
  <c r="AK152" i="5"/>
  <c r="AM152" i="5" s="1"/>
  <c r="AK253" i="5"/>
  <c r="AM253" i="5" s="1"/>
  <c r="AK268" i="5"/>
  <c r="AM268" i="5" s="1"/>
  <c r="AK289" i="5"/>
  <c r="AM289" i="5" s="1"/>
  <c r="AK272" i="5"/>
  <c r="AM272" i="5" s="1"/>
  <c r="AK155" i="5"/>
  <c r="AM155" i="5" s="1"/>
  <c r="AK159" i="5"/>
  <c r="AM159" i="5" s="1"/>
  <c r="AK68" i="5"/>
  <c r="AM68" i="5" s="1"/>
  <c r="AK90" i="5"/>
  <c r="AM90" i="5" s="1"/>
  <c r="AK216" i="5"/>
  <c r="AM216" i="5" s="1"/>
  <c r="AK143" i="5"/>
  <c r="AM143" i="5" s="1"/>
  <c r="AK175" i="5"/>
  <c r="AM175" i="5" s="1"/>
  <c r="AK166" i="5"/>
  <c r="AM166" i="5" s="1"/>
  <c r="AK267" i="5"/>
  <c r="AM267" i="5" s="1"/>
  <c r="AK102" i="5"/>
  <c r="AM102" i="5" s="1"/>
  <c r="AK167" i="5"/>
  <c r="AM167" i="5" s="1"/>
  <c r="AK165" i="5"/>
  <c r="AM165" i="5" s="1"/>
  <c r="AK58" i="5"/>
  <c r="AM58" i="5" s="1"/>
  <c r="AK242" i="5"/>
  <c r="AM242" i="5" s="1"/>
  <c r="AK184" i="5"/>
  <c r="AM184" i="5" s="1"/>
  <c r="AK62" i="5"/>
  <c r="AM62" i="5" s="1"/>
  <c r="AK225" i="5"/>
  <c r="AM225" i="5" s="1"/>
  <c r="AK227" i="5"/>
  <c r="AM227" i="5" s="1"/>
  <c r="AK201" i="5"/>
  <c r="AM201" i="5" s="1"/>
  <c r="AK73" i="5"/>
  <c r="AM73" i="5" s="1"/>
  <c r="AK18" i="5"/>
  <c r="AM18" i="5" s="1"/>
  <c r="AK191" i="5"/>
  <c r="AM191" i="5" s="1"/>
  <c r="AK205" i="5"/>
  <c r="AM205" i="5" s="1"/>
  <c r="AK224" i="5"/>
  <c r="AM224" i="5" s="1"/>
  <c r="AK245" i="5"/>
  <c r="AM245" i="5" s="1"/>
  <c r="AK55" i="5"/>
  <c r="AM55" i="5" s="1"/>
  <c r="AK260" i="5"/>
  <c r="AM260" i="5" s="1"/>
  <c r="AK198" i="5"/>
  <c r="AM198" i="5" s="1"/>
  <c r="AK80" i="5"/>
  <c r="AM80" i="5" s="1"/>
  <c r="AK237" i="5"/>
  <c r="AM237" i="5" s="1"/>
  <c r="AK83" i="5"/>
  <c r="AM83" i="5" s="1"/>
  <c r="AK86" i="5"/>
  <c r="AM86" i="5" s="1"/>
  <c r="AK100" i="5"/>
  <c r="AM100" i="5" s="1"/>
  <c r="AK129" i="5"/>
  <c r="AM129" i="5" s="1"/>
  <c r="AK178" i="5"/>
  <c r="AM178" i="5" s="1"/>
  <c r="AK8" i="5"/>
  <c r="AM8" i="5" s="1"/>
  <c r="AK89" i="5"/>
  <c r="AM89" i="5" s="1"/>
  <c r="AK223" i="5"/>
  <c r="AM223" i="5" s="1"/>
  <c r="AK206" i="5"/>
  <c r="AM206" i="5" s="1"/>
  <c r="AK69" i="5"/>
  <c r="AM69" i="5" s="1"/>
  <c r="AK149" i="5"/>
  <c r="AM149" i="5" s="1"/>
  <c r="AK72" i="5"/>
  <c r="AM72" i="5" s="1"/>
  <c r="AK19" i="5"/>
  <c r="AM19" i="5" s="1"/>
  <c r="AK30" i="5"/>
  <c r="AM30" i="5" s="1"/>
  <c r="AK93" i="5"/>
  <c r="AM93" i="5" s="1"/>
  <c r="AK51" i="5"/>
  <c r="AM51" i="5" s="1"/>
  <c r="AK53" i="5"/>
  <c r="AM53" i="5" s="1"/>
  <c r="AK252" i="5"/>
  <c r="AM252" i="5" s="1"/>
  <c r="AK171" i="5"/>
  <c r="AM171" i="5" s="1"/>
  <c r="AK148" i="5"/>
  <c r="AM148" i="5" s="1"/>
  <c r="AK265" i="5"/>
  <c r="AM265" i="5" s="1"/>
  <c r="AK122" i="5"/>
  <c r="AM122" i="5" s="1"/>
  <c r="AK48" i="5"/>
  <c r="AM48" i="5" s="1"/>
  <c r="AK233" i="5"/>
  <c r="AM233" i="5" s="1"/>
  <c r="AK286" i="5"/>
  <c r="AM286" i="5" s="1"/>
  <c r="AK161" i="5"/>
  <c r="AM161" i="5" s="1"/>
  <c r="AK54" i="5"/>
  <c r="AM54" i="5" s="1"/>
  <c r="AK59" i="5"/>
  <c r="AM59" i="5" s="1"/>
  <c r="AK222" i="5"/>
  <c r="AM222" i="5" s="1"/>
  <c r="AK77" i="5"/>
  <c r="AM77" i="5" s="1"/>
  <c r="AK132" i="5"/>
  <c r="AM132" i="5" s="1"/>
  <c r="AK154" i="5"/>
  <c r="AM154" i="5" s="1"/>
  <c r="AK189" i="5"/>
  <c r="AM189" i="5" s="1"/>
  <c r="AK91" i="5"/>
  <c r="AM91" i="5" s="1"/>
  <c r="AK249" i="5"/>
  <c r="AM249" i="5" s="1"/>
  <c r="AK47" i="5"/>
  <c r="AM47" i="5" s="1"/>
  <c r="AK78" i="5"/>
  <c r="AM78" i="5" s="1"/>
  <c r="AK241" i="5"/>
  <c r="AM241" i="5" s="1"/>
  <c r="AK160" i="5"/>
  <c r="AM160" i="5" s="1"/>
  <c r="AK173" i="5"/>
  <c r="AM173" i="5" s="1"/>
  <c r="AK290" i="5"/>
  <c r="AM290" i="5" s="1"/>
  <c r="AK85" i="5"/>
  <c r="AM85" i="5" s="1"/>
  <c r="AK138" i="5"/>
  <c r="AM138" i="5" s="1"/>
  <c r="AK146" i="5"/>
  <c r="AM146" i="5" s="1"/>
  <c r="AK147" i="5"/>
  <c r="AM147" i="5" s="1"/>
  <c r="AK117" i="5"/>
  <c r="AM117" i="5" s="1"/>
  <c r="AK105" i="5"/>
  <c r="AM105" i="5" s="1"/>
  <c r="AK97" i="5"/>
  <c r="AM97" i="5" s="1"/>
  <c r="AK12" i="5"/>
  <c r="AM12" i="5" s="1"/>
  <c r="AK164" i="5"/>
  <c r="AM164" i="5" s="1"/>
  <c r="AK144" i="5"/>
  <c r="AM144" i="5" s="1"/>
  <c r="AK66" i="5"/>
  <c r="AM66" i="5" s="1"/>
  <c r="AK141" i="5"/>
  <c r="AM141" i="5" s="1"/>
  <c r="AK37" i="5"/>
  <c r="AM37" i="5" s="1"/>
  <c r="AK238" i="5"/>
  <c r="AM238" i="5" s="1"/>
  <c r="AK137" i="5"/>
  <c r="AM137" i="5" s="1"/>
  <c r="AK98" i="5"/>
  <c r="AM98" i="5" s="1"/>
  <c r="AK176" i="5"/>
  <c r="AM176" i="5" s="1"/>
  <c r="AK168" i="5"/>
  <c r="AM168" i="5" s="1"/>
  <c r="AK64" i="5"/>
  <c r="AM64" i="5" s="1"/>
  <c r="AK70" i="5"/>
  <c r="AM70" i="5" s="1"/>
  <c r="AK140" i="5"/>
  <c r="AM140" i="5" s="1"/>
  <c r="AK13" i="5"/>
  <c r="AM13" i="5" s="1"/>
  <c r="AK279" i="5"/>
  <c r="AM279" i="5" s="1"/>
  <c r="AK11" i="5"/>
  <c r="AM11" i="5" s="1"/>
  <c r="AK194" i="5"/>
  <c r="AM194" i="5" s="1"/>
  <c r="AK261" i="5"/>
  <c r="AM261" i="5" s="1"/>
  <c r="AK214" i="5"/>
  <c r="AM214" i="5" s="1"/>
  <c r="AK123" i="5"/>
  <c r="AM123" i="5" s="1"/>
  <c r="AK282" i="5"/>
  <c r="AM282" i="5" s="1"/>
  <c r="AK220" i="5"/>
  <c r="AM220" i="5" s="1"/>
  <c r="AK151" i="5"/>
  <c r="AM151" i="5" s="1"/>
  <c r="AK118" i="5"/>
  <c r="AM118" i="5" s="1"/>
  <c r="AK14" i="5"/>
  <c r="AM14" i="5" s="1"/>
  <c r="AK180" i="5"/>
  <c r="AM180" i="5" s="1"/>
  <c r="AK111" i="5"/>
  <c r="AM111" i="5" s="1"/>
  <c r="AK259" i="5"/>
  <c r="AM259" i="5" s="1"/>
  <c r="AK197" i="5"/>
  <c r="AM197" i="5" s="1"/>
  <c r="AK27" i="5"/>
  <c r="AM27" i="5" s="1"/>
  <c r="AK219" i="5"/>
  <c r="AM219" i="5" s="1"/>
  <c r="AK88" i="5"/>
  <c r="AM88" i="5" s="1"/>
  <c r="AK99" i="5"/>
  <c r="AM99" i="5" s="1"/>
  <c r="AK79" i="5"/>
  <c r="AM79" i="5" s="1"/>
  <c r="AK193" i="5"/>
  <c r="AM193" i="5" s="1"/>
  <c r="AK82" i="5"/>
  <c r="AM82" i="5" s="1"/>
  <c r="AK211" i="5"/>
  <c r="AM211" i="5" s="1"/>
  <c r="AK84" i="5"/>
  <c r="AM84" i="5" s="1"/>
  <c r="AK145" i="5"/>
  <c r="AM145" i="5" s="1"/>
  <c r="AK22" i="5"/>
  <c r="AM22" i="5" s="1"/>
  <c r="AK87" i="5"/>
  <c r="AM87" i="5" s="1"/>
  <c r="AK266" i="5"/>
  <c r="AM266" i="5" s="1"/>
  <c r="AK25" i="5"/>
  <c r="AM25" i="5" s="1"/>
  <c r="AK217" i="5"/>
  <c r="AM217" i="5" s="1"/>
  <c r="AK130" i="5"/>
  <c r="AM130" i="5" s="1"/>
  <c r="AK244" i="5"/>
  <c r="AM244" i="5" s="1"/>
  <c r="AK218" i="5"/>
  <c r="AM218" i="5" s="1"/>
  <c r="AK183" i="5"/>
  <c r="AM183" i="5" s="1"/>
  <c r="AK243" i="5"/>
  <c r="AM243" i="5" s="1"/>
  <c r="AK133" i="5"/>
  <c r="AM133" i="5" s="1"/>
  <c r="AK247" i="5"/>
  <c r="AM247" i="5" s="1"/>
  <c r="AK33" i="5"/>
  <c r="AM33" i="5" s="1"/>
  <c r="AK190" i="5"/>
  <c r="AM190" i="5" s="1"/>
  <c r="AK63" i="5"/>
  <c r="AM63" i="5" s="1"/>
  <c r="AK136" i="5"/>
  <c r="AM136" i="5" s="1"/>
  <c r="AK250" i="5"/>
  <c r="AM250" i="5" s="1"/>
  <c r="AK185" i="5"/>
  <c r="AM185" i="5" s="1"/>
  <c r="AK26" i="5"/>
  <c r="AM26" i="5" s="1"/>
  <c r="AK60" i="5"/>
  <c r="AM60" i="5" s="1"/>
  <c r="AK75" i="5"/>
  <c r="AM75" i="5" s="1"/>
  <c r="AK192" i="5"/>
  <c r="AM192" i="5" s="1"/>
  <c r="AK187" i="5"/>
  <c r="AM187" i="5" s="1"/>
  <c r="AK269" i="5"/>
  <c r="AM269" i="5" s="1"/>
  <c r="AK46" i="5"/>
  <c r="AM46" i="5" s="1"/>
  <c r="AK283" i="5"/>
  <c r="AM283" i="5" s="1"/>
  <c r="AK71" i="5"/>
  <c r="AM71" i="5" s="1"/>
  <c r="AK23" i="5"/>
  <c r="AM23" i="5" s="1"/>
  <c r="AK258" i="5"/>
  <c r="AM258" i="5" s="1"/>
  <c r="AK288" i="5"/>
  <c r="AM288" i="5" s="1"/>
  <c r="AK31" i="5"/>
  <c r="AM31" i="5" s="1"/>
  <c r="AK255" i="5"/>
  <c r="AM255" i="5" s="1"/>
  <c r="AK41" i="5"/>
  <c r="AM41" i="5" s="1"/>
  <c r="AK134" i="5"/>
  <c r="AM134" i="5" s="1"/>
  <c r="AK179" i="5"/>
  <c r="AM179" i="5" s="1"/>
  <c r="AK153" i="5"/>
  <c r="AM153" i="5" s="1"/>
  <c r="AK34" i="5"/>
  <c r="AM34" i="5" s="1"/>
  <c r="AK29" i="5"/>
  <c r="AM29" i="5" s="1"/>
  <c r="AK156" i="5"/>
  <c r="AM156" i="5" s="1"/>
  <c r="AK45" i="5"/>
  <c r="AM45" i="5" s="1"/>
  <c r="AK94" i="5"/>
  <c r="AM94" i="5" s="1"/>
  <c r="AK262" i="5"/>
  <c r="AM262" i="5" s="1"/>
  <c r="AK257" i="5"/>
  <c r="AM257" i="5" s="1"/>
  <c r="AK195" i="5"/>
  <c r="AM195" i="5" s="1"/>
  <c r="AK270" i="5"/>
  <c r="AM270" i="5" s="1"/>
  <c r="AK284" i="5"/>
  <c r="AM284" i="5" s="1"/>
  <c r="AK200" i="5"/>
  <c r="AM200" i="5" s="1"/>
  <c r="AK142" i="5"/>
  <c r="AM142" i="5" s="1"/>
  <c r="AK110" i="5"/>
  <c r="AM110" i="5" s="1"/>
  <c r="AK108" i="5"/>
  <c r="AM108" i="5" s="1"/>
  <c r="AK203" i="5"/>
  <c r="AM203" i="5" s="1"/>
  <c r="AK81" i="5"/>
  <c r="AM81" i="5" s="1"/>
  <c r="AK49" i="5"/>
  <c r="AM49" i="5" s="1"/>
  <c r="AK65" i="5"/>
  <c r="AM65" i="5" s="1"/>
  <c r="AK280" i="5"/>
  <c r="AM280" i="5" s="1"/>
  <c r="AK112" i="5"/>
  <c r="AM112" i="5" s="1"/>
  <c r="AK285" i="5"/>
  <c r="AM285" i="5" s="1"/>
  <c r="AK43" i="5"/>
  <c r="AM43" i="5" s="1"/>
  <c r="AK246" i="5"/>
  <c r="AM246" i="5" s="1"/>
  <c r="AK157" i="5"/>
  <c r="AM157" i="5" s="1"/>
  <c r="AK139" i="5"/>
  <c r="AM139" i="5" s="1"/>
  <c r="AK131" i="5"/>
  <c r="AM131" i="5" s="1"/>
  <c r="AK119" i="5"/>
  <c r="AM119" i="5" s="1"/>
  <c r="AK297" i="5"/>
  <c r="AM297" i="5" s="1"/>
  <c r="AK298" i="5"/>
  <c r="AM298" i="5" s="1"/>
  <c r="AK158" i="5"/>
  <c r="AM158" i="5" s="1"/>
  <c r="AK196" i="5"/>
  <c r="AM196" i="5" s="1"/>
  <c r="AK128" i="5"/>
  <c r="AM128" i="5" s="1"/>
  <c r="AK61" i="5"/>
  <c r="AM61" i="5" s="1"/>
  <c r="AK163" i="5"/>
  <c r="AM163" i="5" s="1"/>
  <c r="AK39" i="5"/>
  <c r="AM39" i="5" s="1"/>
  <c r="AK44" i="5"/>
  <c r="AM44" i="5" s="1"/>
  <c r="AK28" i="5"/>
  <c r="AM28" i="5" s="1"/>
  <c r="AK235" i="5"/>
  <c r="AM235" i="5" s="1"/>
  <c r="AK182" i="5"/>
  <c r="AM182" i="5" s="1"/>
  <c r="AK169" i="5"/>
  <c r="AM169" i="5" s="1"/>
  <c r="AK32" i="5"/>
  <c r="AM32" i="5" s="1"/>
  <c r="AK215" i="5"/>
  <c r="AM215" i="5" s="1"/>
  <c r="AK264" i="5"/>
  <c r="AM264" i="5" s="1"/>
  <c r="AK226" i="5"/>
  <c r="AM226" i="5" s="1"/>
  <c r="AK188" i="5"/>
  <c r="AM188" i="5" s="1"/>
  <c r="AK101" i="5"/>
  <c r="AM101" i="5" s="1"/>
  <c r="AK174" i="5"/>
  <c r="AM174" i="5" s="1"/>
  <c r="AK36" i="5"/>
  <c r="AM36" i="5" s="1"/>
  <c r="AK15" i="5"/>
  <c r="AM15" i="5" s="1"/>
  <c r="AK177" i="5"/>
  <c r="AM177" i="5" s="1"/>
  <c r="AK248" i="5"/>
  <c r="AM248" i="5" s="1"/>
  <c r="AK162" i="5"/>
  <c r="AM162" i="5" s="1"/>
  <c r="AK38" i="5"/>
  <c r="AM38" i="5" s="1"/>
  <c r="AK239" i="5"/>
  <c r="AM239" i="5" s="1"/>
  <c r="AK76" i="5"/>
  <c r="AM76" i="5" s="1"/>
  <c r="AK57" i="5"/>
  <c r="AM57" i="5" s="1"/>
  <c r="AK240" i="5"/>
  <c r="AM240" i="5" s="1"/>
  <c r="AK10" i="5"/>
  <c r="AM10" i="5" s="1"/>
  <c r="AK52" i="5"/>
  <c r="AM52" i="5" s="1"/>
  <c r="AK107" i="5"/>
  <c r="AM107" i="5" s="1"/>
  <c r="AK271" i="5"/>
  <c r="AM271" i="5" s="1"/>
  <c r="AK150" i="5"/>
  <c r="AM150" i="5" s="1"/>
  <c r="I4" i="2" l="1"/>
  <c r="I18" i="2" s="1" a="1"/>
  <c r="I18" i="2" s="1"/>
  <c r="I5" i="2" a="1"/>
  <c r="I5" i="2" s="1"/>
  <c r="L16" i="2" s="1"/>
  <c r="I2" i="2"/>
  <c r="AQ27" i="5" l="1"/>
  <c r="AQ33" i="5"/>
  <c r="AQ45" i="5"/>
  <c r="AQ129" i="5"/>
  <c r="AQ155" i="5"/>
  <c r="AQ170" i="5"/>
  <c r="AQ221" i="5"/>
  <c r="AQ226" i="5"/>
  <c r="AQ254" i="5"/>
  <c r="AQ288" i="5"/>
  <c r="AQ50" i="5"/>
  <c r="AQ75" i="5"/>
  <c r="AQ110" i="5"/>
  <c r="AQ138" i="5"/>
  <c r="AQ149" i="5"/>
  <c r="AQ160" i="5"/>
  <c r="AQ176" i="5"/>
  <c r="AQ182" i="5"/>
  <c r="AQ194" i="5"/>
  <c r="AQ236" i="5"/>
  <c r="AQ242" i="5"/>
  <c r="AQ248" i="5"/>
  <c r="AQ268" i="5"/>
  <c r="AQ38" i="5"/>
  <c r="AQ57" i="5"/>
  <c r="AQ63" i="5"/>
  <c r="AQ87" i="5"/>
  <c r="AQ103" i="5"/>
  <c r="AQ119" i="5"/>
  <c r="AQ133" i="5"/>
  <c r="AQ165" i="5"/>
  <c r="AQ200" i="5"/>
  <c r="AQ262" i="5"/>
  <c r="AQ267" i="5"/>
  <c r="AQ278" i="5"/>
  <c r="AQ279" i="5"/>
  <c r="AQ287" i="5"/>
  <c r="AQ14" i="5"/>
  <c r="AQ21" i="5"/>
  <c r="AQ32" i="5"/>
  <c r="AQ44" i="5"/>
  <c r="AQ80" i="5"/>
  <c r="AQ98" i="5"/>
  <c r="AQ128" i="5"/>
  <c r="AQ143" i="5"/>
  <c r="AQ154" i="5"/>
  <c r="AQ159" i="5"/>
  <c r="AQ175" i="5"/>
  <c r="AQ188" i="5"/>
  <c r="AQ206" i="5"/>
  <c r="AQ215" i="5"/>
  <c r="AQ253" i="5"/>
  <c r="AQ261" i="5"/>
  <c r="AQ26" i="5"/>
  <c r="AQ69" i="5"/>
  <c r="AQ86" i="5"/>
  <c r="AQ92" i="5"/>
  <c r="AQ235" i="5"/>
  <c r="AQ247" i="5"/>
  <c r="AQ260" i="5"/>
  <c r="AQ286" i="5"/>
  <c r="AQ298" i="5"/>
  <c r="AQ20" i="5"/>
  <c r="AQ37" i="5"/>
  <c r="AQ62" i="5"/>
  <c r="AQ109" i="5"/>
  <c r="AQ118" i="5"/>
  <c r="AQ148" i="5"/>
  <c r="AQ153" i="5"/>
  <c r="AQ164" i="5"/>
  <c r="AQ169" i="5"/>
  <c r="AQ220" i="5"/>
  <c r="AQ225" i="5"/>
  <c r="AQ31" i="5"/>
  <c r="AQ49" i="5"/>
  <c r="AQ74" i="5"/>
  <c r="AQ137" i="5"/>
  <c r="AQ174" i="5"/>
  <c r="AQ180" i="5"/>
  <c r="AQ181" i="5"/>
  <c r="AQ187" i="5"/>
  <c r="AQ193" i="5"/>
  <c r="AQ241" i="5"/>
  <c r="AQ13" i="5"/>
  <c r="AQ43" i="5"/>
  <c r="AQ56" i="5"/>
  <c r="AQ79" i="5"/>
  <c r="AQ85" i="5"/>
  <c r="AQ97" i="5"/>
  <c r="AQ102" i="5"/>
  <c r="AQ108" i="5"/>
  <c r="AQ123" i="5"/>
  <c r="AQ132" i="5"/>
  <c r="AQ199" i="5"/>
  <c r="AQ205" i="5"/>
  <c r="AQ266" i="5"/>
  <c r="AQ273" i="5"/>
  <c r="AQ25" i="5"/>
  <c r="AQ68" i="5"/>
  <c r="AQ84" i="5"/>
  <c r="AQ91" i="5"/>
  <c r="AQ142" i="5"/>
  <c r="AQ147" i="5"/>
  <c r="AQ152" i="5"/>
  <c r="AQ158" i="5"/>
  <c r="AQ192" i="5"/>
  <c r="AQ214" i="5"/>
  <c r="AQ219" i="5"/>
  <c r="AQ252" i="5"/>
  <c r="AQ285" i="5"/>
  <c r="AQ292" i="5"/>
  <c r="AQ297" i="5"/>
  <c r="AQ19" i="5"/>
  <c r="AQ61" i="5"/>
  <c r="AQ117" i="5"/>
  <c r="AQ136" i="5"/>
  <c r="AQ163" i="5"/>
  <c r="AQ234" i="5"/>
  <c r="AQ245" i="5"/>
  <c r="AQ246" i="5"/>
  <c r="AQ259" i="5"/>
  <c r="AQ36" i="5"/>
  <c r="AQ42" i="5"/>
  <c r="AQ48" i="5"/>
  <c r="AQ55" i="5"/>
  <c r="AQ73" i="5"/>
  <c r="AQ107" i="5"/>
  <c r="AQ122" i="5"/>
  <c r="AQ168" i="5"/>
  <c r="AQ173" i="5"/>
  <c r="AQ179" i="5"/>
  <c r="AQ186" i="5"/>
  <c r="AQ198" i="5"/>
  <c r="AQ224" i="5"/>
  <c r="AQ240" i="5"/>
  <c r="AQ258" i="5"/>
  <c r="AQ265" i="5"/>
  <c r="AQ12" i="5"/>
  <c r="AQ18" i="5"/>
  <c r="AQ30" i="5"/>
  <c r="AQ78" i="5"/>
  <c r="AQ191" i="5"/>
  <c r="AQ204" i="5"/>
  <c r="AQ284" i="5"/>
  <c r="AQ24" i="5"/>
  <c r="AQ60" i="5"/>
  <c r="AQ83" i="5"/>
  <c r="AQ90" i="5"/>
  <c r="AQ96" i="5"/>
  <c r="AQ101" i="5"/>
  <c r="AQ131" i="5"/>
  <c r="AQ146" i="5"/>
  <c r="AQ157" i="5"/>
  <c r="AQ218" i="5"/>
  <c r="AQ257" i="5"/>
  <c r="AQ272" i="5"/>
  <c r="AQ283" i="5"/>
  <c r="AQ291" i="5"/>
  <c r="AQ29" i="5"/>
  <c r="AQ54" i="5"/>
  <c r="AQ67" i="5"/>
  <c r="AQ106" i="5"/>
  <c r="AQ112" i="5"/>
  <c r="AQ141" i="5"/>
  <c r="AQ151" i="5"/>
  <c r="AQ213" i="5"/>
  <c r="AQ223" i="5"/>
  <c r="AQ233" i="5"/>
  <c r="AQ251" i="5"/>
  <c r="AQ35" i="5"/>
  <c r="AQ47" i="5"/>
  <c r="AQ95" i="5"/>
  <c r="AQ135" i="5"/>
  <c r="AQ162" i="5"/>
  <c r="AQ167" i="5"/>
  <c r="AQ178" i="5"/>
  <c r="AQ185" i="5"/>
  <c r="AQ197" i="5"/>
  <c r="AQ203" i="5"/>
  <c r="AQ238" i="5"/>
  <c r="AQ239" i="5"/>
  <c r="AQ244" i="5"/>
  <c r="AQ282" i="5"/>
  <c r="AQ23" i="5"/>
  <c r="AQ41" i="5"/>
  <c r="AQ53" i="5"/>
  <c r="AQ59" i="5"/>
  <c r="AQ72" i="5"/>
  <c r="AQ89" i="5"/>
  <c r="AQ100" i="5"/>
  <c r="AQ121" i="5"/>
  <c r="AQ172" i="5"/>
  <c r="AQ212" i="5"/>
  <c r="AQ232" i="5"/>
  <c r="AQ264" i="5"/>
  <c r="AQ290" i="5"/>
  <c r="AQ11" i="5"/>
  <c r="AQ17" i="5"/>
  <c r="AQ77" i="5"/>
  <c r="AQ82" i="5"/>
  <c r="AQ145" i="5"/>
  <c r="AQ190" i="5"/>
  <c r="AQ202" i="5"/>
  <c r="AQ271" i="5"/>
  <c r="AQ34" i="5"/>
  <c r="AQ52" i="5"/>
  <c r="AQ66" i="5"/>
  <c r="AQ94" i="5"/>
  <c r="AQ130" i="5"/>
  <c r="AQ156" i="5"/>
  <c r="AQ217" i="5"/>
  <c r="AQ250" i="5"/>
  <c r="AQ256" i="5"/>
  <c r="AQ270" i="5"/>
  <c r="AQ16" i="5"/>
  <c r="AQ28" i="5"/>
  <c r="AQ40" i="5"/>
  <c r="AQ105" i="5"/>
  <c r="AQ111" i="5"/>
  <c r="AQ140" i="5"/>
  <c r="AQ150" i="5"/>
  <c r="AQ171" i="5"/>
  <c r="AQ184" i="5"/>
  <c r="AQ195" i="5"/>
  <c r="AQ196" i="5"/>
  <c r="AQ222" i="5"/>
  <c r="AQ227" i="5"/>
  <c r="AQ281" i="5"/>
  <c r="AQ289" i="5"/>
  <c r="AQ46" i="5"/>
  <c r="AQ51" i="5"/>
  <c r="AQ134" i="5"/>
  <c r="AQ161" i="5"/>
  <c r="AQ166" i="5"/>
  <c r="AQ177" i="5"/>
  <c r="AQ183" i="5"/>
  <c r="AQ201" i="5"/>
  <c r="AQ237" i="5"/>
  <c r="AQ243" i="5"/>
  <c r="AQ263" i="5"/>
  <c r="AQ10" i="5"/>
  <c r="AQ22" i="5"/>
  <c r="AQ58" i="5"/>
  <c r="AQ65" i="5"/>
  <c r="AQ71" i="5"/>
  <c r="AQ76" i="5"/>
  <c r="AQ81" i="5"/>
  <c r="AQ88" i="5"/>
  <c r="AQ99" i="5"/>
  <c r="AQ120" i="5"/>
  <c r="AQ144" i="5"/>
  <c r="AQ211" i="5"/>
  <c r="AQ216" i="5"/>
  <c r="AQ280" i="5"/>
  <c r="AQ9" i="5"/>
  <c r="AQ15" i="5"/>
  <c r="AQ39" i="5"/>
  <c r="AQ64" i="5"/>
  <c r="AQ70" i="5"/>
  <c r="AQ93" i="5"/>
  <c r="AQ104" i="5"/>
  <c r="AQ139" i="5"/>
  <c r="AQ189" i="5"/>
  <c r="AQ249" i="5"/>
  <c r="AQ255" i="5"/>
  <c r="AQ269" i="5"/>
  <c r="AQ8" i="5"/>
  <c r="I8" i="2"/>
  <c r="F7" i="2"/>
  <c r="G298" i="5" l="1"/>
  <c r="G238" i="5"/>
  <c r="G260" i="5"/>
  <c r="G219" i="5"/>
  <c r="G141" i="5"/>
  <c r="G163" i="5"/>
  <c r="G185" i="5"/>
  <c r="G128" i="5"/>
  <c r="G23" i="5"/>
  <c r="G45" i="5"/>
  <c r="G67" i="5"/>
  <c r="G89" i="5"/>
  <c r="G111" i="5"/>
  <c r="G55" i="5"/>
  <c r="G12" i="5"/>
  <c r="G153" i="5"/>
  <c r="G132" i="5"/>
  <c r="G160" i="5"/>
  <c r="G297" i="5"/>
  <c r="G239" i="5"/>
  <c r="G261" i="5"/>
  <c r="G220" i="5"/>
  <c r="G142" i="5"/>
  <c r="G164" i="5"/>
  <c r="G186" i="5"/>
  <c r="G118" i="5"/>
  <c r="G24" i="5"/>
  <c r="G46" i="5"/>
  <c r="G68" i="5"/>
  <c r="G90" i="5"/>
  <c r="G112" i="5"/>
  <c r="G33" i="5"/>
  <c r="G271" i="5"/>
  <c r="G35" i="5"/>
  <c r="G14" i="5"/>
  <c r="G103" i="5"/>
  <c r="G201" i="5"/>
  <c r="G159" i="5"/>
  <c r="G139" i="5"/>
  <c r="G279" i="5"/>
  <c r="G240" i="5"/>
  <c r="G262" i="5"/>
  <c r="G221" i="5"/>
  <c r="G143" i="5"/>
  <c r="G165" i="5"/>
  <c r="G187" i="5"/>
  <c r="G119" i="5"/>
  <c r="G25" i="5"/>
  <c r="G47" i="5"/>
  <c r="G69" i="5"/>
  <c r="G91" i="5"/>
  <c r="G8" i="5"/>
  <c r="G195" i="5"/>
  <c r="G152" i="5"/>
  <c r="G57" i="5"/>
  <c r="G154" i="5"/>
  <c r="G180" i="5"/>
  <c r="G138" i="5"/>
  <c r="G280" i="5"/>
  <c r="G241" i="5"/>
  <c r="G263" i="5"/>
  <c r="G222" i="5"/>
  <c r="G144" i="5"/>
  <c r="G166" i="5"/>
  <c r="G188" i="5"/>
  <c r="G120" i="5"/>
  <c r="G26" i="5"/>
  <c r="G48" i="5"/>
  <c r="G70" i="5"/>
  <c r="G92" i="5"/>
  <c r="G11" i="5"/>
  <c r="G56" i="5"/>
  <c r="G272" i="5"/>
  <c r="G36" i="5"/>
  <c r="G179" i="5"/>
  <c r="G107" i="5"/>
  <c r="G161" i="5"/>
  <c r="G281" i="5"/>
  <c r="G242" i="5"/>
  <c r="G264" i="5"/>
  <c r="G223" i="5"/>
  <c r="G145" i="5"/>
  <c r="G167" i="5"/>
  <c r="G189" i="5"/>
  <c r="G121" i="5"/>
  <c r="G27" i="5"/>
  <c r="G49" i="5"/>
  <c r="G71" i="5"/>
  <c r="G93" i="5"/>
  <c r="G173" i="5"/>
  <c r="G130" i="5"/>
  <c r="G197" i="5"/>
  <c r="G58" i="5"/>
  <c r="G135" i="5"/>
  <c r="G136" i="5"/>
  <c r="G108" i="5"/>
  <c r="G282" i="5"/>
  <c r="G243" i="5"/>
  <c r="G265" i="5"/>
  <c r="G224" i="5"/>
  <c r="G146" i="5"/>
  <c r="G168" i="5"/>
  <c r="G190" i="5"/>
  <c r="G122" i="5"/>
  <c r="G28" i="5"/>
  <c r="G50" i="5"/>
  <c r="G72" i="5"/>
  <c r="G94" i="5"/>
  <c r="G151" i="5"/>
  <c r="G196" i="5"/>
  <c r="G175" i="5"/>
  <c r="G176" i="5"/>
  <c r="G15" i="5"/>
  <c r="G157" i="5"/>
  <c r="G283" i="5"/>
  <c r="G244" i="5"/>
  <c r="G266" i="5"/>
  <c r="G225" i="5"/>
  <c r="G147" i="5"/>
  <c r="G169" i="5"/>
  <c r="G191" i="5"/>
  <c r="G123" i="5"/>
  <c r="G29" i="5"/>
  <c r="G51" i="5"/>
  <c r="G73" i="5"/>
  <c r="G95" i="5"/>
  <c r="G270" i="5"/>
  <c r="G34" i="5"/>
  <c r="G131" i="5"/>
  <c r="G198" i="5"/>
  <c r="G284" i="5"/>
  <c r="G245" i="5"/>
  <c r="G267" i="5"/>
  <c r="G226" i="5"/>
  <c r="G148" i="5"/>
  <c r="G170" i="5"/>
  <c r="G192" i="5"/>
  <c r="G117" i="5"/>
  <c r="G30" i="5"/>
  <c r="G52" i="5"/>
  <c r="G74" i="5"/>
  <c r="G96" i="5"/>
  <c r="G129" i="5"/>
  <c r="G174" i="5"/>
  <c r="G13" i="5"/>
  <c r="G273" i="5"/>
  <c r="G213" i="5"/>
  <c r="G214" i="5"/>
  <c r="G285" i="5"/>
  <c r="G246" i="5"/>
  <c r="G268" i="5"/>
  <c r="G227" i="5"/>
  <c r="G149" i="5"/>
  <c r="G171" i="5"/>
  <c r="G193" i="5"/>
  <c r="G9" i="5"/>
  <c r="G31" i="5"/>
  <c r="G53" i="5"/>
  <c r="G75" i="5"/>
  <c r="G97" i="5"/>
  <c r="G287" i="5"/>
  <c r="G77" i="5"/>
  <c r="G288" i="5"/>
  <c r="G78" i="5"/>
  <c r="G289" i="5"/>
  <c r="G101" i="5"/>
  <c r="G290" i="5"/>
  <c r="G80" i="5"/>
  <c r="G291" i="5"/>
  <c r="G232" i="5"/>
  <c r="G177" i="5"/>
  <c r="G37" i="5"/>
  <c r="G81" i="5"/>
  <c r="G253" i="5"/>
  <c r="G134" i="5"/>
  <c r="G178" i="5"/>
  <c r="G16" i="5"/>
  <c r="G60" i="5"/>
  <c r="G104" i="5"/>
  <c r="G278" i="5"/>
  <c r="G39" i="5"/>
  <c r="G83" i="5"/>
  <c r="G233" i="5"/>
  <c r="G202" i="5"/>
  <c r="G40" i="5"/>
  <c r="G106" i="5"/>
  <c r="G234" i="5"/>
  <c r="G181" i="5"/>
  <c r="G41" i="5"/>
  <c r="G257" i="5"/>
  <c r="G20" i="5"/>
  <c r="G86" i="5"/>
  <c r="G236" i="5"/>
  <c r="G183" i="5"/>
  <c r="G21" i="5"/>
  <c r="G43" i="5"/>
  <c r="G87" i="5"/>
  <c r="G237" i="5"/>
  <c r="G184" i="5"/>
  <c r="G286" i="5"/>
  <c r="G247" i="5"/>
  <c r="G269" i="5"/>
  <c r="G211" i="5"/>
  <c r="G150" i="5"/>
  <c r="G172" i="5"/>
  <c r="G194" i="5"/>
  <c r="G10" i="5"/>
  <c r="G32" i="5"/>
  <c r="G54" i="5"/>
  <c r="G76" i="5"/>
  <c r="G98" i="5"/>
  <c r="G248" i="5"/>
  <c r="G99" i="5"/>
  <c r="G249" i="5"/>
  <c r="G100" i="5"/>
  <c r="G250" i="5"/>
  <c r="G79" i="5"/>
  <c r="G251" i="5"/>
  <c r="G102" i="5"/>
  <c r="G252" i="5"/>
  <c r="G133" i="5"/>
  <c r="G155" i="5"/>
  <c r="G199" i="5"/>
  <c r="G59" i="5"/>
  <c r="G292" i="5"/>
  <c r="G212" i="5"/>
  <c r="G156" i="5"/>
  <c r="G200" i="5"/>
  <c r="G38" i="5"/>
  <c r="G82" i="5"/>
  <c r="G254" i="5"/>
  <c r="G17" i="5"/>
  <c r="G61" i="5"/>
  <c r="G105" i="5"/>
  <c r="G255" i="5"/>
  <c r="G158" i="5"/>
  <c r="G18" i="5"/>
  <c r="G62" i="5"/>
  <c r="G84" i="5"/>
  <c r="G256" i="5"/>
  <c r="G137" i="5"/>
  <c r="G203" i="5"/>
  <c r="G19" i="5"/>
  <c r="G63" i="5"/>
  <c r="G85" i="5"/>
  <c r="G235" i="5"/>
  <c r="G182" i="5"/>
  <c r="G204" i="5"/>
  <c r="G42" i="5"/>
  <c r="G64" i="5"/>
  <c r="G258" i="5"/>
  <c r="G205" i="5"/>
  <c r="G65" i="5"/>
  <c r="G109" i="5"/>
  <c r="G259" i="5"/>
  <c r="G140" i="5"/>
  <c r="G162" i="5"/>
  <c r="G206" i="5"/>
  <c r="G22" i="5"/>
  <c r="G44" i="5"/>
  <c r="G66" i="5"/>
  <c r="G88" i="5"/>
  <c r="G110" i="5"/>
  <c r="G215" i="5"/>
  <c r="G216" i="5"/>
  <c r="G217" i="5"/>
  <c r="G218" i="5"/>
  <c r="AE10" i="5"/>
  <c r="AD19" i="5"/>
  <c r="AE26" i="5"/>
  <c r="AC28" i="5"/>
  <c r="AC37" i="5"/>
  <c r="AD44" i="5"/>
  <c r="AD53" i="5"/>
  <c r="AE58" i="5"/>
  <c r="AD60" i="5"/>
  <c r="AE76" i="5"/>
  <c r="AC87" i="5"/>
  <c r="AC96" i="5"/>
  <c r="AD107" i="5"/>
  <c r="AC120" i="5"/>
  <c r="AD154" i="5"/>
  <c r="AE163" i="5"/>
  <c r="AD165" i="5"/>
  <c r="AC185" i="5"/>
  <c r="AC194" i="5"/>
  <c r="AC196" i="5"/>
  <c r="AE201" i="5"/>
  <c r="AD203" i="5"/>
  <c r="AE214" i="5"/>
  <c r="AE216" i="5"/>
  <c r="AD218" i="5"/>
  <c r="AC220" i="5"/>
  <c r="AE240" i="5"/>
  <c r="AC242" i="5"/>
  <c r="AE258" i="5"/>
  <c r="AC263" i="5"/>
  <c r="AD270" i="5"/>
  <c r="AC281" i="5"/>
  <c r="AE289" i="5"/>
  <c r="AE298" i="5"/>
  <c r="AE19" i="5"/>
  <c r="AD28" i="5"/>
  <c r="AC30" i="5"/>
  <c r="AD37" i="5"/>
  <c r="AE44" i="5"/>
  <c r="AE53" i="5"/>
  <c r="AE60" i="5"/>
  <c r="AC78" i="5"/>
  <c r="AD87" i="5"/>
  <c r="AD96" i="5"/>
  <c r="AE107" i="5"/>
  <c r="AD120" i="5"/>
  <c r="AC122" i="5"/>
  <c r="AE154" i="5"/>
  <c r="AE165" i="5"/>
  <c r="AC167" i="5"/>
  <c r="AC178" i="5"/>
  <c r="AD185" i="5"/>
  <c r="AD194" i="5"/>
  <c r="AD196" i="5"/>
  <c r="AE203" i="5"/>
  <c r="AE218" i="5"/>
  <c r="AD220" i="5"/>
  <c r="AC235" i="5"/>
  <c r="AD242" i="5"/>
  <c r="AC244" i="5"/>
  <c r="AC246" i="5"/>
  <c r="AC251" i="5"/>
  <c r="AD263" i="5"/>
  <c r="AC265" i="5"/>
  <c r="AE270" i="5"/>
  <c r="AD281" i="5"/>
  <c r="AC291" i="5"/>
  <c r="AC12" i="5"/>
  <c r="AE28" i="5"/>
  <c r="AD30" i="5"/>
  <c r="AE37" i="5"/>
  <c r="AC39" i="5"/>
  <c r="AC46" i="5"/>
  <c r="AC67" i="5"/>
  <c r="AD78" i="5"/>
  <c r="AC80" i="5"/>
  <c r="AE87" i="5"/>
  <c r="AE96" i="5"/>
  <c r="AE120" i="5"/>
  <c r="AD122" i="5"/>
  <c r="AC141" i="5"/>
  <c r="AC143" i="5"/>
  <c r="AC145" i="5"/>
  <c r="AD167" i="5"/>
  <c r="AC169" i="5"/>
  <c r="AC171" i="5"/>
  <c r="AD178" i="5"/>
  <c r="AC180" i="5"/>
  <c r="AE185" i="5"/>
  <c r="AC187" i="5"/>
  <c r="AE194" i="5"/>
  <c r="AE196" i="5"/>
  <c r="AE220" i="5"/>
  <c r="AC222" i="5"/>
  <c r="AD235" i="5"/>
  <c r="AE242" i="5"/>
  <c r="AD244" i="5"/>
  <c r="AD246" i="5"/>
  <c r="AD251" i="5"/>
  <c r="AC253" i="5"/>
  <c r="AE263" i="5"/>
  <c r="AD265" i="5"/>
  <c r="AE281" i="5"/>
  <c r="AC286" i="5"/>
  <c r="AD291" i="5"/>
  <c r="AD39" i="5"/>
  <c r="AD46" i="5"/>
  <c r="AC62" i="5"/>
  <c r="AD67" i="5"/>
  <c r="AE78" i="5"/>
  <c r="AC82" i="5"/>
  <c r="AC98" i="5"/>
  <c r="AC109" i="5"/>
  <c r="AE122" i="5"/>
  <c r="AC128" i="5"/>
  <c r="AD143" i="5"/>
  <c r="AD145" i="5"/>
  <c r="AE167" i="5"/>
  <c r="AD171" i="5"/>
  <c r="AE178" i="5"/>
  <c r="AD187" i="5"/>
  <c r="AD12" i="5"/>
  <c r="AC14" i="5"/>
  <c r="AC21" i="5"/>
  <c r="AE30" i="5"/>
  <c r="AC69" i="5"/>
  <c r="AD80" i="5"/>
  <c r="AD141" i="5"/>
  <c r="AD169" i="5"/>
  <c r="AD180" i="5"/>
  <c r="AE12" i="5"/>
  <c r="AD14" i="5"/>
  <c r="AD21" i="5"/>
  <c r="AC32" i="5"/>
  <c r="AE39" i="5"/>
  <c r="AE46" i="5"/>
  <c r="AC48" i="5"/>
  <c r="AD62" i="5"/>
  <c r="AE67" i="5"/>
  <c r="AD69" i="5"/>
  <c r="AC71" i="5"/>
  <c r="AE80" i="5"/>
  <c r="AD82" i="5"/>
  <c r="AC89" i="5"/>
  <c r="AD98" i="5"/>
  <c r="AC100" i="5"/>
  <c r="AD109" i="5"/>
  <c r="AD128" i="5"/>
  <c r="AE141" i="5"/>
  <c r="AE143" i="5"/>
  <c r="AE145" i="5"/>
  <c r="AC147" i="5"/>
  <c r="AC156" i="5"/>
  <c r="AC158" i="5"/>
  <c r="AE169" i="5"/>
  <c r="AE171" i="5"/>
  <c r="AE180" i="5"/>
  <c r="AE187" i="5"/>
  <c r="AC205" i="5"/>
  <c r="AE222" i="5"/>
  <c r="AD224" i="5"/>
  <c r="AD237" i="5"/>
  <c r="AC239" i="5"/>
  <c r="AE253" i="5"/>
  <c r="AC255" i="5"/>
  <c r="AC260" i="5"/>
  <c r="AD267" i="5"/>
  <c r="AC272" i="5"/>
  <c r="AE14" i="5"/>
  <c r="AC16" i="5"/>
  <c r="AE21" i="5"/>
  <c r="AD32" i="5"/>
  <c r="AD48" i="5"/>
  <c r="AC55" i="5"/>
  <c r="AE62" i="5"/>
  <c r="AC64" i="5"/>
  <c r="AE69" i="5"/>
  <c r="AD71" i="5"/>
  <c r="AE82" i="5"/>
  <c r="AC84" i="5"/>
  <c r="AD89" i="5"/>
  <c r="AE98" i="5"/>
  <c r="AD100" i="5"/>
  <c r="AD16" i="5"/>
  <c r="AC23" i="5"/>
  <c r="AE32" i="5"/>
  <c r="AC41" i="5"/>
  <c r="AE48" i="5"/>
  <c r="AC50" i="5"/>
  <c r="AD55" i="5"/>
  <c r="AD64" i="5"/>
  <c r="AE71" i="5"/>
  <c r="AD84" i="5"/>
  <c r="AE89" i="5"/>
  <c r="AC91" i="5"/>
  <c r="AE100" i="5"/>
  <c r="AC102" i="5"/>
  <c r="AC104" i="5"/>
  <c r="AC130" i="5"/>
  <c r="AC132" i="5"/>
  <c r="AC134" i="5"/>
  <c r="AC136" i="5"/>
  <c r="AE147" i="5"/>
  <c r="AE156" i="5"/>
  <c r="AE158" i="5"/>
  <c r="AD160" i="5"/>
  <c r="AD173" i="5"/>
  <c r="AC175" i="5"/>
  <c r="AD189" i="5"/>
  <c r="AC191" i="5"/>
  <c r="AC198" i="5"/>
  <c r="AE205" i="5"/>
  <c r="AC211" i="5"/>
  <c r="AC213" i="5"/>
  <c r="AD226" i="5"/>
  <c r="AC232" i="5"/>
  <c r="AE239" i="5"/>
  <c r="AC248" i="5"/>
  <c r="AE255" i="5"/>
  <c r="AC9" i="5"/>
  <c r="AE16" i="5"/>
  <c r="AD23" i="5"/>
  <c r="AD41" i="5"/>
  <c r="AD50" i="5"/>
  <c r="AC52" i="5"/>
  <c r="AE55" i="5"/>
  <c r="AE64" i="5"/>
  <c r="AE84" i="5"/>
  <c r="AD91" i="5"/>
  <c r="AD102" i="5"/>
  <c r="AD104" i="5"/>
  <c r="AC111" i="5"/>
  <c r="AC117" i="5"/>
  <c r="AD130" i="5"/>
  <c r="AD132" i="5"/>
  <c r="AD134" i="5"/>
  <c r="AD136" i="5"/>
  <c r="AC149" i="5"/>
  <c r="AE160" i="5"/>
  <c r="AE173" i="5"/>
  <c r="AD175" i="5"/>
  <c r="AC182" i="5"/>
  <c r="AE189" i="5"/>
  <c r="AD191" i="5"/>
  <c r="AD198" i="5"/>
  <c r="AD211" i="5"/>
  <c r="AD213" i="5"/>
  <c r="AE226" i="5"/>
  <c r="AD232" i="5"/>
  <c r="AD248" i="5"/>
  <c r="AC262" i="5"/>
  <c r="AC269" i="5"/>
  <c r="AE278" i="5"/>
  <c r="AD288" i="5"/>
  <c r="AD93" i="5"/>
  <c r="AD153" i="5"/>
  <c r="AD9" i="5"/>
  <c r="AE23" i="5"/>
  <c r="AC25" i="5"/>
  <c r="AC34" i="5"/>
  <c r="AE41" i="5"/>
  <c r="AC43" i="5"/>
  <c r="AE50" i="5"/>
  <c r="AD52" i="5"/>
  <c r="AC73" i="5"/>
  <c r="AE91" i="5"/>
  <c r="AC93" i="5"/>
  <c r="AE102" i="5"/>
  <c r="AE104" i="5"/>
  <c r="AD111" i="5"/>
  <c r="AD117" i="5"/>
  <c r="AE130" i="5"/>
  <c r="AE132" i="5"/>
  <c r="AE134" i="5"/>
  <c r="AE136" i="5"/>
  <c r="AC138" i="5"/>
  <c r="AD149" i="5"/>
  <c r="AC151" i="5"/>
  <c r="AC153" i="5"/>
  <c r="AE175" i="5"/>
  <c r="AD182" i="5"/>
  <c r="AC184" i="5"/>
  <c r="AE191" i="5"/>
  <c r="AC193" i="5"/>
  <c r="AE198" i="5"/>
  <c r="AE211" i="5"/>
  <c r="AE213" i="5"/>
  <c r="AE232" i="5"/>
  <c r="AE248" i="5"/>
  <c r="AD262" i="5"/>
  <c r="AD269" i="5"/>
  <c r="AE288" i="5"/>
  <c r="AC57" i="5"/>
  <c r="AC75" i="5"/>
  <c r="AC95" i="5"/>
  <c r="AE111" i="5"/>
  <c r="AC119" i="5"/>
  <c r="AD138" i="5"/>
  <c r="AE149" i="5"/>
  <c r="AD151" i="5"/>
  <c r="AC162" i="5"/>
  <c r="AE9" i="5"/>
  <c r="AD25" i="5"/>
  <c r="AD34" i="5"/>
  <c r="AD43" i="5"/>
  <c r="AE52" i="5"/>
  <c r="AD73" i="5"/>
  <c r="AC86" i="5"/>
  <c r="AE117" i="5"/>
  <c r="AC164" i="5"/>
  <c r="AC18" i="5"/>
  <c r="AE25" i="5"/>
  <c r="AC27" i="5"/>
  <c r="AE34" i="5"/>
  <c r="AC36" i="5"/>
  <c r="AE43" i="5"/>
  <c r="AD57" i="5"/>
  <c r="AC59" i="5"/>
  <c r="AE73" i="5"/>
  <c r="AD75" i="5"/>
  <c r="AD86" i="5"/>
  <c r="AE93" i="5"/>
  <c r="AD95" i="5"/>
  <c r="AC106" i="5"/>
  <c r="AD119" i="5"/>
  <c r="AE138" i="5"/>
  <c r="AE151" i="5"/>
  <c r="AE153" i="5"/>
  <c r="AD162" i="5"/>
  <c r="AD164" i="5"/>
  <c r="AE184" i="5"/>
  <c r="AE193" i="5"/>
  <c r="AD200" i="5"/>
  <c r="AD202" i="5"/>
  <c r="AD215" i="5"/>
  <c r="AD217" i="5"/>
  <c r="AC219" i="5"/>
  <c r="AC241" i="5"/>
  <c r="AD257" i="5"/>
  <c r="AC280" i="5"/>
  <c r="AC290" i="5"/>
  <c r="AD18" i="5"/>
  <c r="AD27" i="5"/>
  <c r="AD36" i="5"/>
  <c r="AC38" i="5"/>
  <c r="AC45" i="5"/>
  <c r="AE57" i="5"/>
  <c r="AD59" i="5"/>
  <c r="AC66" i="5"/>
  <c r="AE75" i="5"/>
  <c r="AC77" i="5"/>
  <c r="AE86" i="5"/>
  <c r="AE95" i="5"/>
  <c r="AD106" i="5"/>
  <c r="AE119" i="5"/>
  <c r="AC140" i="5"/>
  <c r="AE162" i="5"/>
  <c r="AE164" i="5"/>
  <c r="AC177" i="5"/>
  <c r="AC195" i="5"/>
  <c r="AE200" i="5"/>
  <c r="AE202" i="5"/>
  <c r="AE215" i="5"/>
  <c r="AE217" i="5"/>
  <c r="AD219" i="5"/>
  <c r="AC234" i="5"/>
  <c r="AD241" i="5"/>
  <c r="AC243" i="5"/>
  <c r="AC250" i="5"/>
  <c r="AE257" i="5"/>
  <c r="AC264" i="5"/>
  <c r="AC271" i="5"/>
  <c r="AD280" i="5"/>
  <c r="AC285" i="5"/>
  <c r="AD290" i="5"/>
  <c r="AD11" i="5"/>
  <c r="AC20" i="5"/>
  <c r="AE38" i="5"/>
  <c r="AC54" i="5"/>
  <c r="AD61" i="5"/>
  <c r="AD79" i="5"/>
  <c r="AD121" i="5"/>
  <c r="AC142" i="5"/>
  <c r="AC155" i="5"/>
  <c r="AD166" i="5"/>
  <c r="AC170" i="5"/>
  <c r="AD179" i="5"/>
  <c r="AC204" i="5"/>
  <c r="AE234" i="5"/>
  <c r="AD245" i="5"/>
  <c r="AE250" i="5"/>
  <c r="AC254" i="5"/>
  <c r="AE264" i="5"/>
  <c r="AE271" i="5"/>
  <c r="AE285" i="5"/>
  <c r="AC15" i="5"/>
  <c r="AC31" i="5"/>
  <c r="AE54" i="5"/>
  <c r="AC63" i="5"/>
  <c r="AC70" i="5"/>
  <c r="AC83" i="5"/>
  <c r="AC90" i="5"/>
  <c r="AC99" i="5"/>
  <c r="AC11" i="5"/>
  <c r="AE18" i="5"/>
  <c r="AE27" i="5"/>
  <c r="AC29" i="5"/>
  <c r="AE36" i="5"/>
  <c r="AD38" i="5"/>
  <c r="AD45" i="5"/>
  <c r="AE59" i="5"/>
  <c r="AC61" i="5"/>
  <c r="AD66" i="5"/>
  <c r="AD77" i="5"/>
  <c r="AC79" i="5"/>
  <c r="AE106" i="5"/>
  <c r="AC108" i="5"/>
  <c r="AC121" i="5"/>
  <c r="AC123" i="5"/>
  <c r="AD140" i="5"/>
  <c r="AC166" i="5"/>
  <c r="AC168" i="5"/>
  <c r="AD177" i="5"/>
  <c r="AC179" i="5"/>
  <c r="AC186" i="5"/>
  <c r="AD195" i="5"/>
  <c r="AE219" i="5"/>
  <c r="AD234" i="5"/>
  <c r="AC236" i="5"/>
  <c r="AE241" i="5"/>
  <c r="AD243" i="5"/>
  <c r="AC245" i="5"/>
  <c r="AD250" i="5"/>
  <c r="AC259" i="5"/>
  <c r="AD264" i="5"/>
  <c r="AC266" i="5"/>
  <c r="AD271" i="5"/>
  <c r="AE280" i="5"/>
  <c r="AD285" i="5"/>
  <c r="AE290" i="5"/>
  <c r="AC13" i="5"/>
  <c r="AD29" i="5"/>
  <c r="AE45" i="5"/>
  <c r="AE66" i="5"/>
  <c r="AE77" i="5"/>
  <c r="AD108" i="5"/>
  <c r="AD123" i="5"/>
  <c r="AE140" i="5"/>
  <c r="AC144" i="5"/>
  <c r="AD168" i="5"/>
  <c r="AE177" i="5"/>
  <c r="AD186" i="5"/>
  <c r="AE195" i="5"/>
  <c r="AC221" i="5"/>
  <c r="AD236" i="5"/>
  <c r="AE243" i="5"/>
  <c r="AC252" i="5"/>
  <c r="AD259" i="5"/>
  <c r="AD266" i="5"/>
  <c r="AE20" i="5"/>
  <c r="AC40" i="5"/>
  <c r="AC47" i="5"/>
  <c r="AD68" i="5"/>
  <c r="AD81" i="5"/>
  <c r="AD88" i="5"/>
  <c r="AD97" i="5"/>
  <c r="AE11" i="5"/>
  <c r="AD13" i="5"/>
  <c r="AD20" i="5"/>
  <c r="AE29" i="5"/>
  <c r="AD54" i="5"/>
  <c r="AE61" i="5"/>
  <c r="AC68" i="5"/>
  <c r="AE79" i="5"/>
  <c r="AC81" i="5"/>
  <c r="AC88" i="5"/>
  <c r="AC97" i="5"/>
  <c r="AE108" i="5"/>
  <c r="AE121" i="5"/>
  <c r="AE123" i="5"/>
  <c r="AD142" i="5"/>
  <c r="AD144" i="5"/>
  <c r="AC146" i="5"/>
  <c r="AD155" i="5"/>
  <c r="AE166" i="5"/>
  <c r="AE168" i="5"/>
  <c r="AD170" i="5"/>
  <c r="AC172" i="5"/>
  <c r="AE179" i="5"/>
  <c r="AC181" i="5"/>
  <c r="AE186" i="5"/>
  <c r="AC188" i="5"/>
  <c r="AD204" i="5"/>
  <c r="AD221" i="5"/>
  <c r="AC223" i="5"/>
  <c r="AE236" i="5"/>
  <c r="AE245" i="5"/>
  <c r="AD252" i="5"/>
  <c r="AD254" i="5"/>
  <c r="AE259" i="5"/>
  <c r="AE266" i="5"/>
  <c r="AC268" i="5"/>
  <c r="AC282" i="5"/>
  <c r="AC287" i="5"/>
  <c r="AC292" i="5"/>
  <c r="AC17" i="5"/>
  <c r="AD22" i="5"/>
  <c r="AD24" i="5"/>
  <c r="AD33" i="5"/>
  <c r="AE49" i="5"/>
  <c r="AD51" i="5"/>
  <c r="AC56" i="5"/>
  <c r="AC65" i="5"/>
  <c r="AD85" i="5"/>
  <c r="AC92" i="5"/>
  <c r="AD103" i="5"/>
  <c r="AD110" i="5"/>
  <c r="AC112" i="5"/>
  <c r="AD131" i="5"/>
  <c r="AD133" i="5"/>
  <c r="AD135" i="5"/>
  <c r="AD137" i="5"/>
  <c r="AE148" i="5"/>
  <c r="AE159" i="5"/>
  <c r="AE174" i="5"/>
  <c r="AC183" i="5"/>
  <c r="AD190" i="5"/>
  <c r="AD192" i="5"/>
  <c r="AE197" i="5"/>
  <c r="AC199" i="5"/>
  <c r="AE206" i="5"/>
  <c r="AD212" i="5"/>
  <c r="AE225" i="5"/>
  <c r="AE227" i="5"/>
  <c r="AD247" i="5"/>
  <c r="AE273" i="5"/>
  <c r="AE279" i="5"/>
  <c r="AC284" i="5"/>
  <c r="AE24" i="5"/>
  <c r="AC35" i="5"/>
  <c r="AE51" i="5"/>
  <c r="AC72" i="5"/>
  <c r="AC74" i="5"/>
  <c r="AD92" i="5"/>
  <c r="AE103" i="5"/>
  <c r="AE110" i="5"/>
  <c r="AC118" i="5"/>
  <c r="AE131" i="5"/>
  <c r="AE135" i="5"/>
  <c r="AC139" i="5"/>
  <c r="AC152" i="5"/>
  <c r="AC161" i="5"/>
  <c r="AD183" i="5"/>
  <c r="AE192" i="5"/>
  <c r="AD199" i="5"/>
  <c r="AE212" i="5"/>
  <c r="AC249" i="5"/>
  <c r="AD284" i="5"/>
  <c r="AC10" i="5"/>
  <c r="AD35" i="5"/>
  <c r="AD42" i="5"/>
  <c r="AE56" i="5"/>
  <c r="AD72" i="5"/>
  <c r="AC76" i="5"/>
  <c r="AD94" i="5"/>
  <c r="AD118" i="5"/>
  <c r="AD150" i="5"/>
  <c r="AD161" i="5"/>
  <c r="AD176" i="5"/>
  <c r="AE183" i="5"/>
  <c r="AC201" i="5"/>
  <c r="AC216" i="5"/>
  <c r="AD233" i="5"/>
  <c r="AD256" i="5"/>
  <c r="AC258" i="5"/>
  <c r="AD17" i="5"/>
  <c r="AE22" i="5"/>
  <c r="AE33" i="5"/>
  <c r="AC42" i="5"/>
  <c r="AD56" i="5"/>
  <c r="AD65" i="5"/>
  <c r="AE85" i="5"/>
  <c r="AC94" i="5"/>
  <c r="AC105" i="5"/>
  <c r="AD112" i="5"/>
  <c r="AE133" i="5"/>
  <c r="AE137" i="5"/>
  <c r="AC150" i="5"/>
  <c r="AC176" i="5"/>
  <c r="AE190" i="5"/>
  <c r="AC233" i="5"/>
  <c r="AE247" i="5"/>
  <c r="AC256" i="5"/>
  <c r="AE17" i="5"/>
  <c r="AC26" i="5"/>
  <c r="AC58" i="5"/>
  <c r="AE65" i="5"/>
  <c r="AD74" i="5"/>
  <c r="AE92" i="5"/>
  <c r="AD105" i="5"/>
  <c r="AE112" i="5"/>
  <c r="AD139" i="5"/>
  <c r="AD152" i="5"/>
  <c r="AC163" i="5"/>
  <c r="AE199" i="5"/>
  <c r="AC214" i="5"/>
  <c r="AC240" i="5"/>
  <c r="AD249" i="5"/>
  <c r="AE13" i="5"/>
  <c r="AD90" i="5"/>
  <c r="AD129" i="5"/>
  <c r="AE139" i="5"/>
  <c r="AD172" i="5"/>
  <c r="AD174" i="5"/>
  <c r="AD214" i="5"/>
  <c r="AE81" i="5"/>
  <c r="AE90" i="5"/>
  <c r="AE109" i="5"/>
  <c r="AE129" i="5"/>
  <c r="AE144" i="5"/>
  <c r="AE172" i="5"/>
  <c r="AC261" i="5"/>
  <c r="AC60" i="5"/>
  <c r="AC190" i="5"/>
  <c r="AC212" i="5"/>
  <c r="AD261" i="5"/>
  <c r="AC51" i="5"/>
  <c r="AD158" i="5"/>
  <c r="AC165" i="5"/>
  <c r="AC206" i="5"/>
  <c r="AC217" i="5"/>
  <c r="AC226" i="5"/>
  <c r="AD282" i="5"/>
  <c r="AE204" i="5"/>
  <c r="AD206" i="5"/>
  <c r="AC224" i="5"/>
  <c r="AD239" i="5"/>
  <c r="AD253" i="5"/>
  <c r="AD268" i="5"/>
  <c r="AC278" i="5"/>
  <c r="AE282" i="5"/>
  <c r="AD292" i="5"/>
  <c r="AD258" i="5"/>
  <c r="AD26" i="5"/>
  <c r="AE47" i="5"/>
  <c r="AD101" i="5"/>
  <c r="AE260" i="5"/>
  <c r="AD227" i="5"/>
  <c r="AC157" i="5"/>
  <c r="AC283" i="5"/>
  <c r="AD157" i="5"/>
  <c r="AC225" i="5"/>
  <c r="AC53" i="5"/>
  <c r="AE74" i="5"/>
  <c r="AC107" i="5"/>
  <c r="AE118" i="5"/>
  <c r="AC137" i="5"/>
  <c r="AC160" i="5"/>
  <c r="AD188" i="5"/>
  <c r="AC197" i="5"/>
  <c r="AE246" i="5"/>
  <c r="AE261" i="5"/>
  <c r="AE88" i="5"/>
  <c r="AE170" i="5"/>
  <c r="AE188" i="5"/>
  <c r="AD197" i="5"/>
  <c r="AD255" i="5"/>
  <c r="AC257" i="5"/>
  <c r="AD58" i="5"/>
  <c r="AE142" i="5"/>
  <c r="AD260" i="5"/>
  <c r="AC44" i="5"/>
  <c r="AD156" i="5"/>
  <c r="AC202" i="5"/>
  <c r="AE224" i="5"/>
  <c r="AC237" i="5"/>
  <c r="AE268" i="5"/>
  <c r="AD272" i="5"/>
  <c r="AD278" i="5"/>
  <c r="AE284" i="5"/>
  <c r="AD286" i="5"/>
  <c r="AE292" i="5"/>
  <c r="AE35" i="5"/>
  <c r="AE72" i="5"/>
  <c r="AE105" i="5"/>
  <c r="AC135" i="5"/>
  <c r="AD147" i="5"/>
  <c r="AC154" i="5"/>
  <c r="AD184" i="5"/>
  <c r="AD193" i="5"/>
  <c r="AD222" i="5"/>
  <c r="AE237" i="5"/>
  <c r="AE244" i="5"/>
  <c r="AE272" i="5"/>
  <c r="AE286" i="5"/>
  <c r="AC49" i="5"/>
  <c r="AD63" i="5"/>
  <c r="AD163" i="5"/>
  <c r="AC215" i="5"/>
  <c r="AE251" i="5"/>
  <c r="AC270" i="5"/>
  <c r="AC288" i="5"/>
  <c r="AC298" i="5"/>
  <c r="AE42" i="5"/>
  <c r="AD49" i="5"/>
  <c r="AE63" i="5"/>
  <c r="AD70" i="5"/>
  <c r="AD298" i="5"/>
  <c r="AE70" i="5"/>
  <c r="AE128" i="5"/>
  <c r="AE152" i="5"/>
  <c r="AC200" i="5"/>
  <c r="AE235" i="5"/>
  <c r="AE249" i="5"/>
  <c r="AC19" i="5"/>
  <c r="AC33" i="5"/>
  <c r="AD40" i="5"/>
  <c r="AC103" i="5"/>
  <c r="AC173" i="5"/>
  <c r="AE182" i="5"/>
  <c r="AE40" i="5"/>
  <c r="AD47" i="5"/>
  <c r="AC101" i="5"/>
  <c r="AC110" i="5"/>
  <c r="AC133" i="5"/>
  <c r="AE161" i="5"/>
  <c r="AE233" i="5"/>
  <c r="AD31" i="5"/>
  <c r="AE68" i="5"/>
  <c r="AC227" i="5"/>
  <c r="AE262" i="5"/>
  <c r="AC24" i="5"/>
  <c r="AE150" i="5"/>
  <c r="AD99" i="5"/>
  <c r="AC203" i="5"/>
  <c r="AC247" i="5"/>
  <c r="AC85" i="5"/>
  <c r="AD159" i="5"/>
  <c r="AE256" i="5"/>
  <c r="AC279" i="5"/>
  <c r="AD10" i="5"/>
  <c r="AD205" i="5"/>
  <c r="AE31" i="5"/>
  <c r="AE94" i="5"/>
  <c r="AE101" i="5"/>
  <c r="AC159" i="5"/>
  <c r="AC189" i="5"/>
  <c r="AC218" i="5"/>
  <c r="AE254" i="5"/>
  <c r="AE15" i="5"/>
  <c r="AE146" i="5"/>
  <c r="AD181" i="5"/>
  <c r="AD201" i="5"/>
  <c r="AE269" i="5"/>
  <c r="AC289" i="5"/>
  <c r="AC22" i="5"/>
  <c r="AD76" i="5"/>
  <c r="AE176" i="5"/>
  <c r="AE97" i="5"/>
  <c r="AD146" i="5"/>
  <c r="AE181" i="5"/>
  <c r="AC238" i="5"/>
  <c r="AD240" i="5"/>
  <c r="AD238" i="5"/>
  <c r="AD289" i="5"/>
  <c r="AC273" i="5"/>
  <c r="AD297" i="5"/>
  <c r="AD273" i="5"/>
  <c r="AD148" i="5"/>
  <c r="AC174" i="5"/>
  <c r="AE238" i="5"/>
  <c r="AC267" i="5"/>
  <c r="AD287" i="5"/>
  <c r="AD83" i="5"/>
  <c r="AE267" i="5"/>
  <c r="AE287" i="5"/>
  <c r="AE83" i="5"/>
  <c r="AC131" i="5"/>
  <c r="AE265" i="5"/>
  <c r="AD283" i="5"/>
  <c r="AE283" i="5"/>
  <c r="AD225" i="5"/>
  <c r="AC129" i="5"/>
  <c r="AE157" i="5"/>
  <c r="AC192" i="5"/>
  <c r="AD223" i="5"/>
  <c r="AD279" i="5"/>
  <c r="AE223" i="5"/>
  <c r="AC297" i="5"/>
  <c r="AD15" i="5"/>
  <c r="AE155" i="5"/>
  <c r="AD216" i="5"/>
  <c r="AE297" i="5"/>
  <c r="AE99" i="5"/>
  <c r="AE252" i="5"/>
  <c r="AE291" i="5"/>
  <c r="AE221" i="5"/>
  <c r="AC148" i="5"/>
  <c r="Y12" i="5"/>
  <c r="W17" i="5"/>
  <c r="Y18" i="5"/>
  <c r="Z24" i="5"/>
  <c r="W29" i="5"/>
  <c r="X35" i="5"/>
  <c r="W41" i="5"/>
  <c r="Z42" i="5"/>
  <c r="V47" i="5"/>
  <c r="V52" i="5"/>
  <c r="X53" i="5"/>
  <c r="Z54" i="5"/>
  <c r="Z60" i="5"/>
  <c r="X67" i="5"/>
  <c r="Z73" i="5"/>
  <c r="Y78" i="5"/>
  <c r="Y83" i="5"/>
  <c r="Z90" i="5"/>
  <c r="X95" i="5"/>
  <c r="Z101" i="5"/>
  <c r="W106" i="5"/>
  <c r="W112" i="5"/>
  <c r="Z122" i="5"/>
  <c r="X131" i="5"/>
  <c r="V135" i="5"/>
  <c r="W141" i="5"/>
  <c r="Y146" i="5"/>
  <c r="W151" i="5"/>
  <c r="X157" i="5"/>
  <c r="V162" i="5"/>
  <c r="V167" i="5"/>
  <c r="W172" i="5"/>
  <c r="Z173" i="5"/>
  <c r="V178" i="5"/>
  <c r="V184" i="5"/>
  <c r="W185" i="5"/>
  <c r="Y191" i="5"/>
  <c r="W196" i="5"/>
  <c r="W197" i="5"/>
  <c r="V202" i="5"/>
  <c r="Y203" i="5"/>
  <c r="Z213" i="5"/>
  <c r="X218" i="5"/>
  <c r="W223" i="5"/>
  <c r="W232" i="5"/>
  <c r="Z233" i="5"/>
  <c r="V238" i="5"/>
  <c r="V244" i="5"/>
  <c r="X251" i="5"/>
  <c r="X257" i="5"/>
  <c r="V264" i="5"/>
  <c r="Z265" i="5"/>
  <c r="X271" i="5"/>
  <c r="Y272" i="5"/>
  <c r="W282" i="5"/>
  <c r="W290" i="5"/>
  <c r="Z291" i="5"/>
  <c r="V11" i="5"/>
  <c r="Z12" i="5"/>
  <c r="X17" i="5"/>
  <c r="Z18" i="5"/>
  <c r="V23" i="5"/>
  <c r="X29" i="5"/>
  <c r="Y35" i="5"/>
  <c r="X41" i="5"/>
  <c r="W47" i="5"/>
  <c r="W52" i="5"/>
  <c r="Y53" i="5"/>
  <c r="V59" i="5"/>
  <c r="V66" i="5"/>
  <c r="Y67" i="5"/>
  <c r="V72" i="5"/>
  <c r="V77" i="5"/>
  <c r="Z78" i="5"/>
  <c r="V82" i="5"/>
  <c r="Z83" i="5"/>
  <c r="V89" i="5"/>
  <c r="Y95" i="5"/>
  <c r="V100" i="5"/>
  <c r="X106" i="5"/>
  <c r="X112" i="5"/>
  <c r="V121" i="5"/>
  <c r="Y131" i="5"/>
  <c r="W135" i="5"/>
  <c r="X141" i="5"/>
  <c r="V145" i="5"/>
  <c r="Z146" i="5"/>
  <c r="X151" i="5"/>
  <c r="Y157" i="5"/>
  <c r="W162" i="5"/>
  <c r="W167" i="5"/>
  <c r="X172" i="5"/>
  <c r="W178" i="5"/>
  <c r="W184" i="5"/>
  <c r="X185" i="5"/>
  <c r="Z191" i="5"/>
  <c r="X196" i="5"/>
  <c r="X197" i="5"/>
  <c r="W202" i="5"/>
  <c r="Z203" i="5"/>
  <c r="V212" i="5"/>
  <c r="V217" i="5"/>
  <c r="Y218" i="5"/>
  <c r="X223" i="5"/>
  <c r="X232" i="5"/>
  <c r="W238" i="5"/>
  <c r="W244" i="5"/>
  <c r="Y251" i="5"/>
  <c r="Y257" i="5"/>
  <c r="W264" i="5"/>
  <c r="Y271" i="5"/>
  <c r="Z272" i="5"/>
  <c r="V281" i="5"/>
  <c r="X282" i="5"/>
  <c r="X290" i="5"/>
  <c r="V10" i="5"/>
  <c r="W11" i="5"/>
  <c r="V16" i="5"/>
  <c r="Y17" i="5"/>
  <c r="W23" i="5"/>
  <c r="Y29" i="5"/>
  <c r="Z35" i="5"/>
  <c r="V40" i="5"/>
  <c r="Y41" i="5"/>
  <c r="X47" i="5"/>
  <c r="X52" i="5"/>
  <c r="Z53" i="5"/>
  <c r="W59" i="5"/>
  <c r="V65" i="5"/>
  <c r="W66" i="5"/>
  <c r="Z67" i="5"/>
  <c r="V71" i="5"/>
  <c r="W72" i="5"/>
  <c r="W77" i="5"/>
  <c r="W82" i="5"/>
  <c r="W89" i="5"/>
  <c r="V94" i="5"/>
  <c r="Z95" i="5"/>
  <c r="W100" i="5"/>
  <c r="V105" i="5"/>
  <c r="Y106" i="5"/>
  <c r="Y112" i="5"/>
  <c r="W121" i="5"/>
  <c r="Z131" i="5"/>
  <c r="X135" i="5"/>
  <c r="V140" i="5"/>
  <c r="Y141" i="5"/>
  <c r="W145" i="5"/>
  <c r="Y151" i="5"/>
  <c r="Z157" i="5"/>
  <c r="X162" i="5"/>
  <c r="X167" i="5"/>
  <c r="Y172" i="5"/>
  <c r="X178" i="5"/>
  <c r="X184" i="5"/>
  <c r="Y185" i="5"/>
  <c r="V190" i="5"/>
  <c r="Y196" i="5"/>
  <c r="Y197" i="5"/>
  <c r="X202" i="5"/>
  <c r="W212" i="5"/>
  <c r="W217" i="5"/>
  <c r="Z218" i="5"/>
  <c r="Y223" i="5"/>
  <c r="Y232" i="5"/>
  <c r="X238" i="5"/>
  <c r="X244" i="5"/>
  <c r="V250" i="5"/>
  <c r="Z251" i="5"/>
  <c r="V256" i="5"/>
  <c r="Z257" i="5"/>
  <c r="X264" i="5"/>
  <c r="V270" i="5"/>
  <c r="Z271" i="5"/>
  <c r="W281" i="5"/>
  <c r="Y282" i="5"/>
  <c r="Y290" i="5"/>
  <c r="W10" i="5"/>
  <c r="X11" i="5"/>
  <c r="W16" i="5"/>
  <c r="Z17" i="5"/>
  <c r="X23" i="5"/>
  <c r="V28" i="5"/>
  <c r="Z29" i="5"/>
  <c r="V34" i="5"/>
  <c r="W40" i="5"/>
  <c r="Z41" i="5"/>
  <c r="V46" i="5"/>
  <c r="Y47" i="5"/>
  <c r="Y52" i="5"/>
  <c r="X59" i="5"/>
  <c r="W65" i="5"/>
  <c r="X66" i="5"/>
  <c r="W71" i="5"/>
  <c r="X72" i="5"/>
  <c r="X77" i="5"/>
  <c r="X82" i="5"/>
  <c r="X89" i="5"/>
  <c r="W94" i="5"/>
  <c r="X100" i="5"/>
  <c r="W105" i="5"/>
  <c r="Z106" i="5"/>
  <c r="Z112" i="5"/>
  <c r="X121" i="5"/>
  <c r="V130" i="5"/>
  <c r="Y135" i="5"/>
  <c r="W140" i="5"/>
  <c r="Z141" i="5"/>
  <c r="X145" i="5"/>
  <c r="Z151" i="5"/>
  <c r="V156" i="5"/>
  <c r="Y162" i="5"/>
  <c r="Y167" i="5"/>
  <c r="V171" i="5"/>
  <c r="Z172" i="5"/>
  <c r="Y178" i="5"/>
  <c r="Y184" i="5"/>
  <c r="Z185" i="5"/>
  <c r="W190" i="5"/>
  <c r="Z196" i="5"/>
  <c r="Z197" i="5"/>
  <c r="Y202" i="5"/>
  <c r="X212" i="5"/>
  <c r="X217" i="5"/>
  <c r="V222" i="5"/>
  <c r="Z223" i="5"/>
  <c r="V227" i="5"/>
  <c r="Z232" i="5"/>
  <c r="Y238" i="5"/>
  <c r="Y244" i="5"/>
  <c r="W250" i="5"/>
  <c r="V255" i="5"/>
  <c r="W256" i="5"/>
  <c r="Y264" i="5"/>
  <c r="W270" i="5"/>
  <c r="X281" i="5"/>
  <c r="Z282" i="5"/>
  <c r="V289" i="5"/>
  <c r="Z290" i="5"/>
  <c r="X10" i="5"/>
  <c r="Y11" i="5"/>
  <c r="X16" i="5"/>
  <c r="Y23" i="5"/>
  <c r="W28" i="5"/>
  <c r="W34" i="5"/>
  <c r="X40" i="5"/>
  <c r="W46" i="5"/>
  <c r="Z47" i="5"/>
  <c r="V51" i="5"/>
  <c r="Z52" i="5"/>
  <c r="Y59" i="5"/>
  <c r="X65" i="5"/>
  <c r="Y66" i="5"/>
  <c r="X71" i="5"/>
  <c r="Y72" i="5"/>
  <c r="V76" i="5"/>
  <c r="Y77" i="5"/>
  <c r="Y82" i="5"/>
  <c r="Y89" i="5"/>
  <c r="X94" i="5"/>
  <c r="Y100" i="5"/>
  <c r="X105" i="5"/>
  <c r="V111" i="5"/>
  <c r="Y121" i="5"/>
  <c r="W130" i="5"/>
  <c r="Z135" i="5"/>
  <c r="V139" i="5"/>
  <c r="X140" i="5"/>
  <c r="Y145" i="5"/>
  <c r="V150" i="5"/>
  <c r="W156" i="5"/>
  <c r="V161" i="5"/>
  <c r="Z162" i="5"/>
  <c r="Z167" i="5"/>
  <c r="W171" i="5"/>
  <c r="V177" i="5"/>
  <c r="Z178" i="5"/>
  <c r="V183" i="5"/>
  <c r="Z184" i="5"/>
  <c r="X190" i="5"/>
  <c r="V195" i="5"/>
  <c r="Z202" i="5"/>
  <c r="Y212" i="5"/>
  <c r="Y217" i="5"/>
  <c r="W222" i="5"/>
  <c r="W227" i="5"/>
  <c r="V237" i="5"/>
  <c r="Z238" i="5"/>
  <c r="V243" i="5"/>
  <c r="Z244" i="5"/>
  <c r="V249" i="5"/>
  <c r="X250" i="5"/>
  <c r="W255" i="5"/>
  <c r="X256" i="5"/>
  <c r="Z264" i="5"/>
  <c r="V269" i="5"/>
  <c r="X270" i="5"/>
  <c r="Y281" i="5"/>
  <c r="W289" i="5"/>
  <c r="V9" i="5"/>
  <c r="Y10" i="5"/>
  <c r="Z11" i="5"/>
  <c r="Y16" i="5"/>
  <c r="Z23" i="5"/>
  <c r="X28" i="5"/>
  <c r="X34" i="5"/>
  <c r="V39" i="5"/>
  <c r="Y40" i="5"/>
  <c r="X46" i="5"/>
  <c r="W51" i="5"/>
  <c r="V58" i="5"/>
  <c r="Z59" i="5"/>
  <c r="V64" i="5"/>
  <c r="Y65" i="5"/>
  <c r="Z66" i="5"/>
  <c r="Y71" i="5"/>
  <c r="Z72" i="5"/>
  <c r="W76" i="5"/>
  <c r="Z77" i="5"/>
  <c r="Z82" i="5"/>
  <c r="V88" i="5"/>
  <c r="Z89" i="5"/>
  <c r="Y94" i="5"/>
  <c r="Z100" i="5"/>
  <c r="V104" i="5"/>
  <c r="Y105" i="5"/>
  <c r="W111" i="5"/>
  <c r="V120" i="5"/>
  <c r="Z121" i="5"/>
  <c r="X130" i="5"/>
  <c r="V134" i="5"/>
  <c r="W139" i="5"/>
  <c r="Y140" i="5"/>
  <c r="Z145" i="5"/>
  <c r="W150" i="5"/>
  <c r="X156" i="5"/>
  <c r="W161" i="5"/>
  <c r="V166" i="5"/>
  <c r="X171" i="5"/>
  <c r="W177" i="5"/>
  <c r="W183" i="5"/>
  <c r="Y190" i="5"/>
  <c r="W195" i="5"/>
  <c r="V201" i="5"/>
  <c r="Z212" i="5"/>
  <c r="Z217" i="5"/>
  <c r="X222" i="5"/>
  <c r="X227" i="5"/>
  <c r="W237" i="5"/>
  <c r="W243" i="5"/>
  <c r="W249" i="5"/>
  <c r="Y250" i="5"/>
  <c r="X255" i="5"/>
  <c r="Y256" i="5"/>
  <c r="V263" i="5"/>
  <c r="V268" i="5"/>
  <c r="W269" i="5"/>
  <c r="Y270" i="5"/>
  <c r="V279" i="5"/>
  <c r="V280" i="5"/>
  <c r="Z281" i="5"/>
  <c r="V288" i="5"/>
  <c r="X289" i="5"/>
  <c r="W9" i="5"/>
  <c r="Z10" i="5"/>
  <c r="V15" i="5"/>
  <c r="Z16" i="5"/>
  <c r="V22" i="5"/>
  <c r="Y28" i="5"/>
  <c r="V33" i="5"/>
  <c r="Y34" i="5"/>
  <c r="W39" i="5"/>
  <c r="Z40" i="5"/>
  <c r="V45" i="5"/>
  <c r="Y46" i="5"/>
  <c r="X51" i="5"/>
  <c r="W58" i="5"/>
  <c r="W64" i="5"/>
  <c r="Z65" i="5"/>
  <c r="Z71" i="5"/>
  <c r="X76" i="5"/>
  <c r="V81" i="5"/>
  <c r="W88" i="5"/>
  <c r="Z94" i="5"/>
  <c r="V99" i="5"/>
  <c r="W104" i="5"/>
  <c r="Z105" i="5"/>
  <c r="X111" i="5"/>
  <c r="W120" i="5"/>
  <c r="V129" i="5"/>
  <c r="Y130" i="5"/>
  <c r="W134" i="5"/>
  <c r="X139" i="5"/>
  <c r="Z140" i="5"/>
  <c r="V144" i="5"/>
  <c r="X150" i="5"/>
  <c r="V155" i="5"/>
  <c r="Y156" i="5"/>
  <c r="V160" i="5"/>
  <c r="X161" i="5"/>
  <c r="W166" i="5"/>
  <c r="Y171" i="5"/>
  <c r="V176" i="5"/>
  <c r="X177" i="5"/>
  <c r="X183" i="5"/>
  <c r="V189" i="5"/>
  <c r="Z190" i="5"/>
  <c r="X195" i="5"/>
  <c r="W201" i="5"/>
  <c r="V211" i="5"/>
  <c r="V216" i="5"/>
  <c r="Y222" i="5"/>
  <c r="Y227" i="5"/>
  <c r="X237" i="5"/>
  <c r="X243" i="5"/>
  <c r="X249" i="5"/>
  <c r="Z250" i="5"/>
  <c r="V254" i="5"/>
  <c r="Y255" i="5"/>
  <c r="Z256" i="5"/>
  <c r="V262" i="5"/>
  <c r="W263" i="5"/>
  <c r="W268" i="5"/>
  <c r="X269" i="5"/>
  <c r="Z270" i="5"/>
  <c r="W279" i="5"/>
  <c r="W280" i="5"/>
  <c r="W288" i="5"/>
  <c r="Y289" i="5"/>
  <c r="X9" i="5"/>
  <c r="W15" i="5"/>
  <c r="W22" i="5"/>
  <c r="V27" i="5"/>
  <c r="Z28" i="5"/>
  <c r="W33" i="5"/>
  <c r="Z34" i="5"/>
  <c r="X39" i="5"/>
  <c r="W45" i="5"/>
  <c r="Z46" i="5"/>
  <c r="Y51" i="5"/>
  <c r="X58" i="5"/>
  <c r="X64" i="5"/>
  <c r="V70" i="5"/>
  <c r="Y76" i="5"/>
  <c r="W81" i="5"/>
  <c r="V87" i="5"/>
  <c r="X88" i="5"/>
  <c r="V93" i="5"/>
  <c r="W99" i="5"/>
  <c r="X104" i="5"/>
  <c r="Y111" i="5"/>
  <c r="X120" i="5"/>
  <c r="W129" i="5"/>
  <c r="Z130" i="5"/>
  <c r="X134" i="5"/>
  <c r="Y139" i="5"/>
  <c r="W144" i="5"/>
  <c r="Y150" i="5"/>
  <c r="W155" i="5"/>
  <c r="Z156" i="5"/>
  <c r="W160" i="5"/>
  <c r="Y161" i="5"/>
  <c r="X166" i="5"/>
  <c r="Z171" i="5"/>
  <c r="W176" i="5"/>
  <c r="Y177" i="5"/>
  <c r="Y183" i="5"/>
  <c r="W189" i="5"/>
  <c r="Y195" i="5"/>
  <c r="X201" i="5"/>
  <c r="W211" i="5"/>
  <c r="W216" i="5"/>
  <c r="Z222" i="5"/>
  <c r="Z227" i="5"/>
  <c r="V236" i="5"/>
  <c r="Y237" i="5"/>
  <c r="Y243" i="5"/>
  <c r="V248" i="5"/>
  <c r="Y249" i="5"/>
  <c r="W254" i="5"/>
  <c r="Z255" i="5"/>
  <c r="V261" i="5"/>
  <c r="W262" i="5"/>
  <c r="X263" i="5"/>
  <c r="X268" i="5"/>
  <c r="Y269" i="5"/>
  <c r="X279" i="5"/>
  <c r="X280" i="5"/>
  <c r="V287" i="5"/>
  <c r="X288" i="5"/>
  <c r="Z289" i="5"/>
  <c r="Y9" i="5"/>
  <c r="X15" i="5"/>
  <c r="V21" i="5"/>
  <c r="X22" i="5"/>
  <c r="W27" i="5"/>
  <c r="X33" i="5"/>
  <c r="V38" i="5"/>
  <c r="Y39" i="5"/>
  <c r="X45" i="5"/>
  <c r="Z51" i="5"/>
  <c r="Y58" i="5"/>
  <c r="V63" i="5"/>
  <c r="Y64" i="5"/>
  <c r="W70" i="5"/>
  <c r="Z76" i="5"/>
  <c r="X81" i="5"/>
  <c r="W87" i="5"/>
  <c r="Y88" i="5"/>
  <c r="W93" i="5"/>
  <c r="X99" i="5"/>
  <c r="Y104" i="5"/>
  <c r="V110" i="5"/>
  <c r="Z111" i="5"/>
  <c r="V119" i="5"/>
  <c r="Y120" i="5"/>
  <c r="X129" i="5"/>
  <c r="Y134" i="5"/>
  <c r="Z139" i="5"/>
  <c r="X144" i="5"/>
  <c r="V149" i="5"/>
  <c r="Z150" i="5"/>
  <c r="V154" i="5"/>
  <c r="X155" i="5"/>
  <c r="X160" i="5"/>
  <c r="Z161" i="5"/>
  <c r="V165" i="5"/>
  <c r="Y166" i="5"/>
  <c r="V170" i="5"/>
  <c r="X176" i="5"/>
  <c r="Z177" i="5"/>
  <c r="Z183" i="5"/>
  <c r="X189" i="5"/>
  <c r="Z195" i="5"/>
  <c r="Y201" i="5"/>
  <c r="X211" i="5"/>
  <c r="X216" i="5"/>
  <c r="V221" i="5"/>
  <c r="V226" i="5"/>
  <c r="W236" i="5"/>
  <c r="Z237" i="5"/>
  <c r="Z243" i="5"/>
  <c r="W248" i="5"/>
  <c r="Z249" i="5"/>
  <c r="X254" i="5"/>
  <c r="W261" i="5"/>
  <c r="X262" i="5"/>
  <c r="Y263" i="5"/>
  <c r="Y268" i="5"/>
  <c r="Z269" i="5"/>
  <c r="Y279" i="5"/>
  <c r="Y280" i="5"/>
  <c r="W287" i="5"/>
  <c r="Y288" i="5"/>
  <c r="Z9" i="5"/>
  <c r="Y15" i="5"/>
  <c r="W21" i="5"/>
  <c r="Y22" i="5"/>
  <c r="X27" i="5"/>
  <c r="V32" i="5"/>
  <c r="Y33" i="5"/>
  <c r="W38" i="5"/>
  <c r="Z39" i="5"/>
  <c r="Y45" i="5"/>
  <c r="V50" i="5"/>
  <c r="Z58" i="5"/>
  <c r="W63" i="5"/>
  <c r="Z64" i="5"/>
  <c r="X70" i="5"/>
  <c r="V75" i="5"/>
  <c r="Y81" i="5"/>
  <c r="X87" i="5"/>
  <c r="Z88" i="5"/>
  <c r="X93" i="5"/>
  <c r="Y99" i="5"/>
  <c r="Z104" i="5"/>
  <c r="W110" i="5"/>
  <c r="W119" i="5"/>
  <c r="Z120" i="5"/>
  <c r="Y129" i="5"/>
  <c r="Z134" i="5"/>
  <c r="V138" i="5"/>
  <c r="Y144" i="5"/>
  <c r="W149" i="5"/>
  <c r="W154" i="5"/>
  <c r="Y155" i="5"/>
  <c r="Y160" i="5"/>
  <c r="W165" i="5"/>
  <c r="Z166" i="5"/>
  <c r="W170" i="5"/>
  <c r="V175" i="5"/>
  <c r="Y176" i="5"/>
  <c r="V181" i="5"/>
  <c r="V182" i="5"/>
  <c r="V188" i="5"/>
  <c r="Y189" i="5"/>
  <c r="V194" i="5"/>
  <c r="Z201" i="5"/>
  <c r="Y211" i="5"/>
  <c r="Y216" i="5"/>
  <c r="W221" i="5"/>
  <c r="W226" i="5"/>
  <c r="X236" i="5"/>
  <c r="V242" i="5"/>
  <c r="X248" i="5"/>
  <c r="Y254" i="5"/>
  <c r="X261" i="5"/>
  <c r="Y262" i="5"/>
  <c r="Z263" i="5"/>
  <c r="Z268" i="5"/>
  <c r="Z279" i="5"/>
  <c r="Z280" i="5"/>
  <c r="X287" i="5"/>
  <c r="Z288" i="5"/>
  <c r="V14" i="5"/>
  <c r="Z15" i="5"/>
  <c r="X21" i="5"/>
  <c r="Z22" i="5"/>
  <c r="Y27" i="5"/>
  <c r="W32" i="5"/>
  <c r="Z33" i="5"/>
  <c r="X38" i="5"/>
  <c r="V44" i="5"/>
  <c r="Z45" i="5"/>
  <c r="W50" i="5"/>
  <c r="V57" i="5"/>
  <c r="X63" i="5"/>
  <c r="Y70" i="5"/>
  <c r="W75" i="5"/>
  <c r="V80" i="5"/>
  <c r="Z81" i="5"/>
  <c r="V86" i="5"/>
  <c r="Y87" i="5"/>
  <c r="Y93" i="5"/>
  <c r="V98" i="5"/>
  <c r="Z99" i="5"/>
  <c r="V103" i="5"/>
  <c r="V109" i="5"/>
  <c r="X110" i="5"/>
  <c r="X119" i="5"/>
  <c r="V128" i="5"/>
  <c r="Z129" i="5"/>
  <c r="V133" i="5"/>
  <c r="W138" i="5"/>
  <c r="Z144" i="5"/>
  <c r="X149" i="5"/>
  <c r="X154" i="5"/>
  <c r="Z155" i="5"/>
  <c r="Z160" i="5"/>
  <c r="X165" i="5"/>
  <c r="X170" i="5"/>
  <c r="W175" i="5"/>
  <c r="Z176" i="5"/>
  <c r="W181" i="5"/>
  <c r="W182" i="5"/>
  <c r="W188" i="5"/>
  <c r="Z189" i="5"/>
  <c r="W194" i="5"/>
  <c r="V200" i="5"/>
  <c r="V206" i="5"/>
  <c r="Z211" i="5"/>
  <c r="Z216" i="5"/>
  <c r="X221" i="5"/>
  <c r="X226" i="5"/>
  <c r="Y236" i="5"/>
  <c r="W242" i="5"/>
  <c r="Y248" i="5"/>
  <c r="Z254" i="5"/>
  <c r="Y261" i="5"/>
  <c r="Z262" i="5"/>
  <c r="V267" i="5"/>
  <c r="V278" i="5"/>
  <c r="Y287" i="5"/>
  <c r="W14" i="5"/>
  <c r="Y21" i="5"/>
  <c r="V26" i="5"/>
  <c r="Z27" i="5"/>
  <c r="X32" i="5"/>
  <c r="Y38" i="5"/>
  <c r="W44" i="5"/>
  <c r="X50" i="5"/>
  <c r="W57" i="5"/>
  <c r="Y63" i="5"/>
  <c r="V69" i="5"/>
  <c r="Z70" i="5"/>
  <c r="X75" i="5"/>
  <c r="W80" i="5"/>
  <c r="V85" i="5"/>
  <c r="W86" i="5"/>
  <c r="Z87" i="5"/>
  <c r="V92" i="5"/>
  <c r="Z93" i="5"/>
  <c r="W98" i="5"/>
  <c r="W103" i="5"/>
  <c r="W109" i="5"/>
  <c r="Y110" i="5"/>
  <c r="Y119" i="5"/>
  <c r="W128" i="5"/>
  <c r="W133" i="5"/>
  <c r="X138" i="5"/>
  <c r="V143" i="5"/>
  <c r="V148" i="5"/>
  <c r="Y149" i="5"/>
  <c r="V153" i="5"/>
  <c r="Y154" i="5"/>
  <c r="V159" i="5"/>
  <c r="Y165" i="5"/>
  <c r="Y170" i="5"/>
  <c r="X175" i="5"/>
  <c r="X181" i="5"/>
  <c r="X182" i="5"/>
  <c r="X188" i="5"/>
  <c r="V193" i="5"/>
  <c r="X194" i="5"/>
  <c r="W200" i="5"/>
  <c r="W206" i="5"/>
  <c r="V215" i="5"/>
  <c r="V220" i="5"/>
  <c r="Y221" i="5"/>
  <c r="Y226" i="5"/>
  <c r="Z236" i="5"/>
  <c r="X242" i="5"/>
  <c r="Z248" i="5"/>
  <c r="V253" i="5"/>
  <c r="Z261" i="5"/>
  <c r="W267" i="5"/>
  <c r="W278" i="5"/>
  <c r="V286" i="5"/>
  <c r="Z287" i="5"/>
  <c r="V297" i="5"/>
  <c r="V298" i="5"/>
  <c r="X14" i="5"/>
  <c r="V20" i="5"/>
  <c r="Z21" i="5"/>
  <c r="W26" i="5"/>
  <c r="Y32" i="5"/>
  <c r="Z38" i="5"/>
  <c r="X44" i="5"/>
  <c r="Y50" i="5"/>
  <c r="X57" i="5"/>
  <c r="V62" i="5"/>
  <c r="Z63" i="5"/>
  <c r="W69" i="5"/>
  <c r="Y75" i="5"/>
  <c r="X80" i="5"/>
  <c r="W85" i="5"/>
  <c r="X86" i="5"/>
  <c r="W92" i="5"/>
  <c r="X98" i="5"/>
  <c r="X103" i="5"/>
  <c r="X109" i="5"/>
  <c r="Z110" i="5"/>
  <c r="V118" i="5"/>
  <c r="Z119" i="5"/>
  <c r="X128" i="5"/>
  <c r="X133" i="5"/>
  <c r="V137" i="5"/>
  <c r="Y138" i="5"/>
  <c r="W143" i="5"/>
  <c r="W148" i="5"/>
  <c r="Z149" i="5"/>
  <c r="W153" i="5"/>
  <c r="Z154" i="5"/>
  <c r="W159" i="5"/>
  <c r="V164" i="5"/>
  <c r="Z165" i="5"/>
  <c r="Z170" i="5"/>
  <c r="Y175" i="5"/>
  <c r="Y181" i="5"/>
  <c r="Y182" i="5"/>
  <c r="Y188" i="5"/>
  <c r="W193" i="5"/>
  <c r="Y194" i="5"/>
  <c r="X200" i="5"/>
  <c r="X206" i="5"/>
  <c r="W215" i="5"/>
  <c r="W220" i="5"/>
  <c r="Z221" i="5"/>
  <c r="Z226" i="5"/>
  <c r="V235" i="5"/>
  <c r="Y242" i="5"/>
  <c r="V246" i="5"/>
  <c r="V247" i="5"/>
  <c r="W253" i="5"/>
  <c r="V260" i="5"/>
  <c r="X267" i="5"/>
  <c r="X278" i="5"/>
  <c r="W286" i="5"/>
  <c r="W297" i="5"/>
  <c r="W298" i="5"/>
  <c r="Y14" i="5"/>
  <c r="W20" i="5"/>
  <c r="X26" i="5"/>
  <c r="Z32" i="5"/>
  <c r="V37" i="5"/>
  <c r="V43" i="5"/>
  <c r="Y44" i="5"/>
  <c r="V49" i="5"/>
  <c r="Z50" i="5"/>
  <c r="V56" i="5"/>
  <c r="Y57" i="5"/>
  <c r="W62" i="5"/>
  <c r="X69" i="5"/>
  <c r="V74" i="5"/>
  <c r="Z75" i="5"/>
  <c r="Y80" i="5"/>
  <c r="X85" i="5"/>
  <c r="Y86" i="5"/>
  <c r="X92" i="5"/>
  <c r="Y98" i="5"/>
  <c r="Y103" i="5"/>
  <c r="V108" i="5"/>
  <c r="Y109" i="5"/>
  <c r="W118" i="5"/>
  <c r="V123" i="5"/>
  <c r="Y128" i="5"/>
  <c r="Y133" i="5"/>
  <c r="W137" i="5"/>
  <c r="Z138" i="5"/>
  <c r="X143" i="5"/>
  <c r="X148" i="5"/>
  <c r="X153" i="5"/>
  <c r="X159" i="5"/>
  <c r="W164" i="5"/>
  <c r="V169" i="5"/>
  <c r="V174" i="5"/>
  <c r="Z175" i="5"/>
  <c r="V180" i="5"/>
  <c r="Z181" i="5"/>
  <c r="Z182" i="5"/>
  <c r="V187" i="5"/>
  <c r="Z188" i="5"/>
  <c r="X193" i="5"/>
  <c r="Z194" i="5"/>
  <c r="V199" i="5"/>
  <c r="Y200" i="5"/>
  <c r="Y206" i="5"/>
  <c r="X215" i="5"/>
  <c r="X220" i="5"/>
  <c r="V225" i="5"/>
  <c r="W235" i="5"/>
  <c r="V241" i="5"/>
  <c r="Z242" i="5"/>
  <c r="W246" i="5"/>
  <c r="W247" i="5"/>
  <c r="X253" i="5"/>
  <c r="V259" i="5"/>
  <c r="W260" i="5"/>
  <c r="V266" i="5"/>
  <c r="Y267" i="5"/>
  <c r="Y278" i="5"/>
  <c r="X286" i="5"/>
  <c r="X297" i="5"/>
  <c r="X298" i="5"/>
  <c r="V13" i="5"/>
  <c r="Z14" i="5"/>
  <c r="V19" i="5"/>
  <c r="X20" i="5"/>
  <c r="Y26" i="5"/>
  <c r="V31" i="5"/>
  <c r="W37" i="5"/>
  <c r="W43" i="5"/>
  <c r="Z44" i="5"/>
  <c r="W49" i="5"/>
  <c r="W56" i="5"/>
  <c r="Z57" i="5"/>
  <c r="X62" i="5"/>
  <c r="Y69" i="5"/>
  <c r="W74" i="5"/>
  <c r="V79" i="5"/>
  <c r="Z80" i="5"/>
  <c r="Y85" i="5"/>
  <c r="Z86" i="5"/>
  <c r="Y92" i="5"/>
  <c r="Z98" i="5"/>
  <c r="Z103" i="5"/>
  <c r="W108" i="5"/>
  <c r="Z109" i="5"/>
  <c r="X118" i="5"/>
  <c r="W123" i="5"/>
  <c r="Z128" i="5"/>
  <c r="Z133" i="5"/>
  <c r="X137" i="5"/>
  <c r="Y143" i="5"/>
  <c r="Y148" i="5"/>
  <c r="Y153" i="5"/>
  <c r="Y159" i="5"/>
  <c r="X164" i="5"/>
  <c r="W169" i="5"/>
  <c r="W174" i="5"/>
  <c r="W180" i="5"/>
  <c r="W187" i="5"/>
  <c r="V192" i="5"/>
  <c r="Y193" i="5"/>
  <c r="W199" i="5"/>
  <c r="Z200" i="5"/>
  <c r="V205" i="5"/>
  <c r="Z206" i="5"/>
  <c r="Y215" i="5"/>
  <c r="Y220" i="5"/>
  <c r="W225" i="5"/>
  <c r="X235" i="5"/>
  <c r="W241" i="5"/>
  <c r="X246" i="5"/>
  <c r="X247" i="5"/>
  <c r="Y253" i="5"/>
  <c r="W259" i="5"/>
  <c r="X260" i="5"/>
  <c r="W266" i="5"/>
  <c r="Z267" i="5"/>
  <c r="Z278" i="5"/>
  <c r="V285" i="5"/>
  <c r="Y286" i="5"/>
  <c r="Y297" i="5"/>
  <c r="Y298" i="5"/>
  <c r="W13" i="5"/>
  <c r="W19" i="5"/>
  <c r="Y20" i="5"/>
  <c r="V25" i="5"/>
  <c r="Z26" i="5"/>
  <c r="W31" i="5"/>
  <c r="X37" i="5"/>
  <c r="X43" i="5"/>
  <c r="X49" i="5"/>
  <c r="X56" i="5"/>
  <c r="V61" i="5"/>
  <c r="Y62" i="5"/>
  <c r="Z69" i="5"/>
  <c r="X74" i="5"/>
  <c r="W79" i="5"/>
  <c r="V84" i="5"/>
  <c r="Z85" i="5"/>
  <c r="V91" i="5"/>
  <c r="Z92" i="5"/>
  <c r="V97" i="5"/>
  <c r="V102" i="5"/>
  <c r="X108" i="5"/>
  <c r="Y118" i="5"/>
  <c r="X123" i="5"/>
  <c r="V132" i="5"/>
  <c r="Y137" i="5"/>
  <c r="Z143" i="5"/>
  <c r="V147" i="5"/>
  <c r="Z148" i="5"/>
  <c r="Z153" i="5"/>
  <c r="V158" i="5"/>
  <c r="Z159" i="5"/>
  <c r="Y164" i="5"/>
  <c r="X169" i="5"/>
  <c r="X174" i="5"/>
  <c r="X180" i="5"/>
  <c r="X187" i="5"/>
  <c r="W192" i="5"/>
  <c r="Z193" i="5"/>
  <c r="X199" i="5"/>
  <c r="W205" i="5"/>
  <c r="Z215" i="5"/>
  <c r="V219" i="5"/>
  <c r="Z220" i="5"/>
  <c r="X225" i="5"/>
  <c r="Y235" i="5"/>
  <c r="X241" i="5"/>
  <c r="Y246" i="5"/>
  <c r="Y247" i="5"/>
  <c r="Z253" i="5"/>
  <c r="V258" i="5"/>
  <c r="X259" i="5"/>
  <c r="Y260" i="5"/>
  <c r="X266" i="5"/>
  <c r="V273" i="5"/>
  <c r="V284" i="5"/>
  <c r="W285" i="5"/>
  <c r="Z286" i="5"/>
  <c r="V292" i="5"/>
  <c r="Z297" i="5"/>
  <c r="Z298" i="5"/>
  <c r="X13" i="5"/>
  <c r="X19" i="5"/>
  <c r="Z20" i="5"/>
  <c r="W25" i="5"/>
  <c r="V30" i="5"/>
  <c r="X31" i="5"/>
  <c r="Y37" i="5"/>
  <c r="Y43" i="5"/>
  <c r="Y49" i="5"/>
  <c r="V55" i="5"/>
  <c r="Y56" i="5"/>
  <c r="W61" i="5"/>
  <c r="Z62" i="5"/>
  <c r="V68" i="5"/>
  <c r="Y74" i="5"/>
  <c r="X79" i="5"/>
  <c r="W84" i="5"/>
  <c r="W91" i="5"/>
  <c r="W97" i="5"/>
  <c r="W102" i="5"/>
  <c r="V107" i="5"/>
  <c r="Y108" i="5"/>
  <c r="V117" i="5"/>
  <c r="Z118" i="5"/>
  <c r="Y123" i="5"/>
  <c r="W132" i="5"/>
  <c r="Z137" i="5"/>
  <c r="V142" i="5"/>
  <c r="W147" i="5"/>
  <c r="V152" i="5"/>
  <c r="W158" i="5"/>
  <c r="Z164" i="5"/>
  <c r="Y169" i="5"/>
  <c r="Y174" i="5"/>
  <c r="Y180" i="5"/>
  <c r="Y187" i="5"/>
  <c r="X192" i="5"/>
  <c r="Y199" i="5"/>
  <c r="X205" i="5"/>
  <c r="V214" i="5"/>
  <c r="W219" i="5"/>
  <c r="V224" i="5"/>
  <c r="Y225" i="5"/>
  <c r="V234" i="5"/>
  <c r="Z235" i="5"/>
  <c r="Y241" i="5"/>
  <c r="Z246" i="5"/>
  <c r="Z247" i="5"/>
  <c r="V252" i="5"/>
  <c r="W258" i="5"/>
  <c r="Y259" i="5"/>
  <c r="Z260" i="5"/>
  <c r="Y266" i="5"/>
  <c r="W273" i="5"/>
  <c r="W284" i="5"/>
  <c r="X285" i="5"/>
  <c r="W292" i="5"/>
  <c r="Z169" i="5"/>
  <c r="Y13" i="5"/>
  <c r="Y19" i="5"/>
  <c r="X25" i="5"/>
  <c r="W30" i="5"/>
  <c r="Y31" i="5"/>
  <c r="V36" i="5"/>
  <c r="Z37" i="5"/>
  <c r="Z43" i="5"/>
  <c r="V48" i="5"/>
  <c r="Z49" i="5"/>
  <c r="W55" i="5"/>
  <c r="Z56" i="5"/>
  <c r="X61" i="5"/>
  <c r="W68" i="5"/>
  <c r="Z74" i="5"/>
  <c r="Y79" i="5"/>
  <c r="X84" i="5"/>
  <c r="X91" i="5"/>
  <c r="V96" i="5"/>
  <c r="X97" i="5"/>
  <c r="X102" i="5"/>
  <c r="W107" i="5"/>
  <c r="Z108" i="5"/>
  <c r="W117" i="5"/>
  <c r="Z123" i="5"/>
  <c r="X132" i="5"/>
  <c r="V136" i="5"/>
  <c r="W142" i="5"/>
  <c r="X147" i="5"/>
  <c r="W152" i="5"/>
  <c r="X158" i="5"/>
  <c r="V163" i="5"/>
  <c r="V168" i="5"/>
  <c r="Z174" i="5"/>
  <c r="V179" i="5"/>
  <c r="Z180" i="5"/>
  <c r="V186" i="5"/>
  <c r="Z187" i="5"/>
  <c r="Y192" i="5"/>
  <c r="V198" i="5"/>
  <c r="Z199" i="5"/>
  <c r="V204" i="5"/>
  <c r="Y205" i="5"/>
  <c r="W214" i="5"/>
  <c r="X219" i="5"/>
  <c r="W224" i="5"/>
  <c r="Z225" i="5"/>
  <c r="W234" i="5"/>
  <c r="V239" i="5"/>
  <c r="V240" i="5"/>
  <c r="Z241" i="5"/>
  <c r="V245" i="5"/>
  <c r="W252" i="5"/>
  <c r="X258" i="5"/>
  <c r="Z259" i="5"/>
  <c r="Z266" i="5"/>
  <c r="X273" i="5"/>
  <c r="V283" i="5"/>
  <c r="X284" i="5"/>
  <c r="Y285" i="5"/>
  <c r="X292" i="5"/>
  <c r="Z13" i="5"/>
  <c r="Z19" i="5"/>
  <c r="V24" i="5"/>
  <c r="Y25" i="5"/>
  <c r="X30" i="5"/>
  <c r="Z31" i="5"/>
  <c r="W36" i="5"/>
  <c r="V42" i="5"/>
  <c r="W48" i="5"/>
  <c r="V54" i="5"/>
  <c r="X55" i="5"/>
  <c r="V60" i="5"/>
  <c r="Y61" i="5"/>
  <c r="X68" i="5"/>
  <c r="V73" i="5"/>
  <c r="Z79" i="5"/>
  <c r="Y84" i="5"/>
  <c r="V90" i="5"/>
  <c r="Y91" i="5"/>
  <c r="W96" i="5"/>
  <c r="Y97" i="5"/>
  <c r="V101" i="5"/>
  <c r="Y102" i="5"/>
  <c r="X107" i="5"/>
  <c r="X117" i="5"/>
  <c r="V122" i="5"/>
  <c r="Y132" i="5"/>
  <c r="W136" i="5"/>
  <c r="X142" i="5"/>
  <c r="Y147" i="5"/>
  <c r="X152" i="5"/>
  <c r="Y158" i="5"/>
  <c r="W163" i="5"/>
  <c r="W168" i="5"/>
  <c r="V173" i="5"/>
  <c r="W179" i="5"/>
  <c r="W186" i="5"/>
  <c r="Z192" i="5"/>
  <c r="W198" i="5"/>
  <c r="W204" i="5"/>
  <c r="Z205" i="5"/>
  <c r="V213" i="5"/>
  <c r="X214" i="5"/>
  <c r="Y219" i="5"/>
  <c r="X224" i="5"/>
  <c r="V233" i="5"/>
  <c r="X234" i="5"/>
  <c r="W239" i="5"/>
  <c r="W240" i="5"/>
  <c r="W245" i="5"/>
  <c r="X252" i="5"/>
  <c r="Y258" i="5"/>
  <c r="V265" i="5"/>
  <c r="Y273" i="5"/>
  <c r="W283" i="5"/>
  <c r="Y284" i="5"/>
  <c r="Z285" i="5"/>
  <c r="V291" i="5"/>
  <c r="Y292" i="5"/>
  <c r="V12" i="5"/>
  <c r="V18" i="5"/>
  <c r="W24" i="5"/>
  <c r="Z25" i="5"/>
  <c r="Y30" i="5"/>
  <c r="X36" i="5"/>
  <c r="W42" i="5"/>
  <c r="X48" i="5"/>
  <c r="W54" i="5"/>
  <c r="Y55" i="5"/>
  <c r="W60" i="5"/>
  <c r="Z61" i="5"/>
  <c r="Y68" i="5"/>
  <c r="W73" i="5"/>
  <c r="V78" i="5"/>
  <c r="V83" i="5"/>
  <c r="Z84" i="5"/>
  <c r="W90" i="5"/>
  <c r="Z91" i="5"/>
  <c r="X96" i="5"/>
  <c r="Z97" i="5"/>
  <c r="W101" i="5"/>
  <c r="Z102" i="5"/>
  <c r="Y107" i="5"/>
  <c r="Y117" i="5"/>
  <c r="W122" i="5"/>
  <c r="Z132" i="5"/>
  <c r="X136" i="5"/>
  <c r="Y142" i="5"/>
  <c r="V146" i="5"/>
  <c r="Z147" i="5"/>
  <c r="Y152" i="5"/>
  <c r="Z158" i="5"/>
  <c r="X163" i="5"/>
  <c r="X168" i="5"/>
  <c r="W173" i="5"/>
  <c r="X179" i="5"/>
  <c r="X186" i="5"/>
  <c r="V191" i="5"/>
  <c r="X198" i="5"/>
  <c r="V203" i="5"/>
  <c r="X204" i="5"/>
  <c r="W213" i="5"/>
  <c r="Y214" i="5"/>
  <c r="Z219" i="5"/>
  <c r="Y224" i="5"/>
  <c r="W233" i="5"/>
  <c r="Y234" i="5"/>
  <c r="X239" i="5"/>
  <c r="X240" i="5"/>
  <c r="X245" i="5"/>
  <c r="Y252" i="5"/>
  <c r="Z258" i="5"/>
  <c r="W265" i="5"/>
  <c r="V272" i="5"/>
  <c r="Z273" i="5"/>
  <c r="X283" i="5"/>
  <c r="Z284" i="5"/>
  <c r="W291" i="5"/>
  <c r="Z292" i="5"/>
  <c r="W12" i="5"/>
  <c r="W18" i="5"/>
  <c r="X24" i="5"/>
  <c r="Z30" i="5"/>
  <c r="V35" i="5"/>
  <c r="Y36" i="5"/>
  <c r="X42" i="5"/>
  <c r="Y48" i="5"/>
  <c r="V53" i="5"/>
  <c r="X54" i="5"/>
  <c r="Z55" i="5"/>
  <c r="X60" i="5"/>
  <c r="V67" i="5"/>
  <c r="Z68" i="5"/>
  <c r="X73" i="5"/>
  <c r="W78" i="5"/>
  <c r="W83" i="5"/>
  <c r="X90" i="5"/>
  <c r="V95" i="5"/>
  <c r="Y96" i="5"/>
  <c r="X101" i="5"/>
  <c r="Z107" i="5"/>
  <c r="Z117" i="5"/>
  <c r="X122" i="5"/>
  <c r="V131" i="5"/>
  <c r="Y136" i="5"/>
  <c r="Z142" i="5"/>
  <c r="W146" i="5"/>
  <c r="Z152" i="5"/>
  <c r="V157" i="5"/>
  <c r="Y163" i="5"/>
  <c r="Y168" i="5"/>
  <c r="X173" i="5"/>
  <c r="Y179" i="5"/>
  <c r="Y186" i="5"/>
  <c r="W191" i="5"/>
  <c r="Y198" i="5"/>
  <c r="W203" i="5"/>
  <c r="Y204" i="5"/>
  <c r="X213" i="5"/>
  <c r="Z214" i="5"/>
  <c r="V218" i="5"/>
  <c r="Z224" i="5"/>
  <c r="X233" i="5"/>
  <c r="Z234" i="5"/>
  <c r="Y239" i="5"/>
  <c r="Y240" i="5"/>
  <c r="Y245" i="5"/>
  <c r="V251" i="5"/>
  <c r="Z252" i="5"/>
  <c r="V257" i="5"/>
  <c r="X265" i="5"/>
  <c r="V271" i="5"/>
  <c r="W272" i="5"/>
  <c r="Y283" i="5"/>
  <c r="X291" i="5"/>
  <c r="X12" i="5"/>
  <c r="V17" i="5"/>
  <c r="X18" i="5"/>
  <c r="Y24" i="5"/>
  <c r="V29" i="5"/>
  <c r="W35" i="5"/>
  <c r="Z36" i="5"/>
  <c r="V41" i="5"/>
  <c r="Y42" i="5"/>
  <c r="Z48" i="5"/>
  <c r="W53" i="5"/>
  <c r="Y54" i="5"/>
  <c r="Y60" i="5"/>
  <c r="W67" i="5"/>
  <c r="Y73" i="5"/>
  <c r="X78" i="5"/>
  <c r="X83" i="5"/>
  <c r="Y90" i="5"/>
  <c r="W95" i="5"/>
  <c r="Z96" i="5"/>
  <c r="Y101" i="5"/>
  <c r="V106" i="5"/>
  <c r="V112" i="5"/>
  <c r="Y122" i="5"/>
  <c r="W131" i="5"/>
  <c r="Z136" i="5"/>
  <c r="V141" i="5"/>
  <c r="X146" i="5"/>
  <c r="V151" i="5"/>
  <c r="W157" i="5"/>
  <c r="Z163" i="5"/>
  <c r="Z168" i="5"/>
  <c r="V172" i="5"/>
  <c r="Y173" i="5"/>
  <c r="Z179" i="5"/>
  <c r="V185" i="5"/>
  <c r="Z186" i="5"/>
  <c r="X191" i="5"/>
  <c r="V196" i="5"/>
  <c r="V197" i="5"/>
  <c r="Z198" i="5"/>
  <c r="X203" i="5"/>
  <c r="Z204" i="5"/>
  <c r="Y213" i="5"/>
  <c r="W218" i="5"/>
  <c r="V223" i="5"/>
  <c r="V232" i="5"/>
  <c r="Y233" i="5"/>
  <c r="Z239" i="5"/>
  <c r="Z240" i="5"/>
  <c r="Z245" i="5"/>
  <c r="W251" i="5"/>
  <c r="W257" i="5"/>
  <c r="Y265" i="5"/>
  <c r="W271" i="5"/>
  <c r="X272" i="5"/>
  <c r="V282" i="5"/>
  <c r="Z283" i="5"/>
  <c r="V290" i="5"/>
  <c r="Y291" i="5"/>
  <c r="X8" i="5"/>
  <c r="V8" i="5"/>
  <c r="Y8" i="5"/>
  <c r="W8" i="5"/>
  <c r="Z8" i="5"/>
  <c r="AC8" i="5"/>
  <c r="AD8" i="5"/>
  <c r="AE8" i="5"/>
  <c r="AF193" i="5" l="1"/>
  <c r="AL193" i="5" s="1"/>
  <c r="AP193" i="5" s="1"/>
  <c r="AX193" i="5" s="1"/>
  <c r="AF171" i="5"/>
  <c r="AL171" i="5" s="1"/>
  <c r="AP171" i="5" s="1"/>
  <c r="AF197" i="5"/>
  <c r="AL197" i="5" s="1"/>
  <c r="AF287" i="5"/>
  <c r="AL287" i="5" s="1"/>
  <c r="AF147" i="5"/>
  <c r="AL147" i="5" s="1"/>
  <c r="AF218" i="5"/>
  <c r="AL218" i="5" s="1"/>
  <c r="AF224" i="5"/>
  <c r="AL224" i="5" s="1"/>
  <c r="AF66" i="5"/>
  <c r="AL66" i="5" s="1"/>
  <c r="AF268" i="5"/>
  <c r="AL268" i="5" s="1"/>
  <c r="AF254" i="5"/>
  <c r="AL254" i="5" s="1"/>
  <c r="AF297" i="5"/>
  <c r="AL297" i="5" s="1"/>
  <c r="AF137" i="5"/>
  <c r="AL137" i="5" s="1"/>
  <c r="AF118" i="5"/>
  <c r="AL118" i="5" s="1"/>
  <c r="AF259" i="5"/>
  <c r="AL259" i="5" s="1"/>
  <c r="AF149" i="5"/>
  <c r="AL149" i="5" s="1"/>
  <c r="AF72" i="5"/>
  <c r="AL72" i="5" s="1"/>
  <c r="AF104" i="5"/>
  <c r="AL104" i="5" s="1"/>
  <c r="AF64" i="5"/>
  <c r="AL64" i="5" s="1"/>
  <c r="AF158" i="5"/>
  <c r="AL158" i="5" s="1"/>
  <c r="AF256" i="5"/>
  <c r="AL256" i="5" s="1"/>
  <c r="AF185" i="5"/>
  <c r="AL185" i="5" s="1"/>
  <c r="AF120" i="5"/>
  <c r="AL120" i="5" s="1"/>
  <c r="AF146" i="5"/>
  <c r="AL146" i="5" s="1"/>
  <c r="AF288" i="5"/>
  <c r="AL288" i="5" s="1"/>
  <c r="AF194" i="5"/>
  <c r="AL194" i="5" s="1"/>
  <c r="AF189" i="5"/>
  <c r="AL189" i="5" s="1"/>
  <c r="AF55" i="5"/>
  <c r="AL55" i="5" s="1"/>
  <c r="AF91" i="5"/>
  <c r="AL91" i="5" s="1"/>
  <c r="AF133" i="5"/>
  <c r="AL133" i="5" s="1"/>
  <c r="AF272" i="5"/>
  <c r="AL272" i="5" s="1"/>
  <c r="AF184" i="5"/>
  <c r="AL184" i="5" s="1"/>
  <c r="AF232" i="5"/>
  <c r="AL232" i="5" s="1"/>
  <c r="AF89" i="5"/>
  <c r="AL89" i="5" s="1"/>
  <c r="AF84" i="5"/>
  <c r="AL84" i="5" s="1"/>
  <c r="AF79" i="5"/>
  <c r="AL79" i="5" s="1"/>
  <c r="AF74" i="5"/>
  <c r="AL74" i="5" s="1"/>
  <c r="AF225" i="5"/>
  <c r="AL225" i="5" s="1"/>
  <c r="AF215" i="5"/>
  <c r="AL215" i="5" s="1"/>
  <c r="AF24" i="5"/>
  <c r="AL24" i="5" s="1"/>
  <c r="AF85" i="5"/>
  <c r="AL85" i="5" s="1"/>
  <c r="AF201" i="5"/>
  <c r="AL201" i="5" s="1"/>
  <c r="AF40" i="5"/>
  <c r="AL40" i="5" s="1"/>
  <c r="AF16" i="5"/>
  <c r="AL16" i="5" s="1"/>
  <c r="AF69" i="5"/>
  <c r="AL69" i="5" s="1"/>
  <c r="AF49" i="5"/>
  <c r="AL49" i="5" s="1"/>
  <c r="AF108" i="5"/>
  <c r="AL108" i="5" s="1"/>
  <c r="AF77" i="5"/>
  <c r="AL77" i="5" s="1"/>
  <c r="AF156" i="5"/>
  <c r="AL156" i="5" s="1"/>
  <c r="AF264" i="5"/>
  <c r="AL264" i="5" s="1"/>
  <c r="AF252" i="5"/>
  <c r="AL252" i="5" s="1"/>
  <c r="AF246" i="5"/>
  <c r="AL246" i="5" s="1"/>
  <c r="AF237" i="5"/>
  <c r="AL237" i="5" s="1"/>
  <c r="AF243" i="5"/>
  <c r="AL243" i="5" s="1"/>
  <c r="AF61" i="5"/>
  <c r="AL61" i="5" s="1"/>
  <c r="AF45" i="5"/>
  <c r="AL45" i="5" s="1"/>
  <c r="AF213" i="5"/>
  <c r="AL213" i="5" s="1"/>
  <c r="AF244" i="5"/>
  <c r="AL244" i="5" s="1"/>
  <c r="AF217" i="5"/>
  <c r="AL217" i="5" s="1"/>
  <c r="AF97" i="5"/>
  <c r="AL97" i="5" s="1"/>
  <c r="AF38" i="5"/>
  <c r="AL38" i="5" s="1"/>
  <c r="AF222" i="5"/>
  <c r="AL222" i="5" s="1"/>
  <c r="AF212" i="5"/>
  <c r="AL212" i="5" s="1"/>
  <c r="AF54" i="5"/>
  <c r="AL54" i="5" s="1"/>
  <c r="AF262" i="5"/>
  <c r="AL262" i="5" s="1"/>
  <c r="AF177" i="5"/>
  <c r="AL177" i="5" s="1"/>
  <c r="AF273" i="5"/>
  <c r="AL273" i="5" s="1"/>
  <c r="AF159" i="5"/>
  <c r="AL159" i="5" s="1"/>
  <c r="AF110" i="5"/>
  <c r="AL110" i="5" s="1"/>
  <c r="AF160" i="5"/>
  <c r="AL160" i="5" s="1"/>
  <c r="AF52" i="5"/>
  <c r="AL52" i="5" s="1"/>
  <c r="AF43" i="5"/>
  <c r="AL43" i="5" s="1"/>
  <c r="AF265" i="5"/>
  <c r="AL265" i="5" s="1"/>
  <c r="AF78" i="5"/>
  <c r="AL78" i="5" s="1"/>
  <c r="AF196" i="5"/>
  <c r="AL196" i="5" s="1"/>
  <c r="AF101" i="5"/>
  <c r="AL101" i="5" s="1"/>
  <c r="AF250" i="5"/>
  <c r="AL250" i="5" s="1"/>
  <c r="AF76" i="5"/>
  <c r="AL76" i="5" s="1"/>
  <c r="AF221" i="5"/>
  <c r="AL221" i="5" s="1"/>
  <c r="AF235" i="5"/>
  <c r="AL235" i="5" s="1"/>
  <c r="AF117" i="5"/>
  <c r="AL117" i="5" s="1"/>
  <c r="AF283" i="5"/>
  <c r="AL283" i="5" s="1"/>
  <c r="AF105" i="5"/>
  <c r="AL105" i="5" s="1"/>
  <c r="AF35" i="5"/>
  <c r="AL35" i="5" s="1"/>
  <c r="AF170" i="5"/>
  <c r="AL170" i="5" s="1"/>
  <c r="AF111" i="5"/>
  <c r="AL111" i="5" s="1"/>
  <c r="AF11" i="5"/>
  <c r="AL11" i="5" s="1"/>
  <c r="AP11" i="5" s="1"/>
  <c r="AF292" i="5"/>
  <c r="AL292" i="5" s="1"/>
  <c r="AF25" i="5"/>
  <c r="AL25" i="5" s="1"/>
  <c r="AF199" i="5"/>
  <c r="AL199" i="5" s="1"/>
  <c r="AF174" i="5"/>
  <c r="AL174" i="5" s="1"/>
  <c r="AF216" i="5"/>
  <c r="AL216" i="5" s="1"/>
  <c r="AF139" i="5"/>
  <c r="AL139" i="5" s="1"/>
  <c r="AF17" i="5"/>
  <c r="AL17" i="5" s="1"/>
  <c r="AF47" i="5"/>
  <c r="AL47" i="5" s="1"/>
  <c r="AF15" i="5"/>
  <c r="AL15" i="5" s="1"/>
  <c r="AF285" i="5"/>
  <c r="AL285" i="5" s="1"/>
  <c r="AF86" i="5"/>
  <c r="AL86" i="5" s="1"/>
  <c r="AF182" i="5"/>
  <c r="AL182" i="5" s="1"/>
  <c r="AF9" i="5"/>
  <c r="AL9" i="5" s="1"/>
  <c r="AF180" i="5"/>
  <c r="AL180" i="5" s="1"/>
  <c r="AF266" i="5"/>
  <c r="AL266" i="5" s="1"/>
  <c r="AP266" i="5" s="1"/>
  <c r="AF282" i="5"/>
  <c r="AL282" i="5" s="1"/>
  <c r="AF271" i="5"/>
  <c r="AL271" i="5" s="1"/>
  <c r="AP271" i="5" s="1"/>
  <c r="AF251" i="5"/>
  <c r="AL251" i="5" s="1"/>
  <c r="AF150" i="5"/>
  <c r="AL150" i="5" s="1"/>
  <c r="AF106" i="5"/>
  <c r="AL106" i="5" s="1"/>
  <c r="AF286" i="5"/>
  <c r="AL286" i="5" s="1"/>
  <c r="AF270" i="5"/>
  <c r="AL270" i="5" s="1"/>
  <c r="AF176" i="5"/>
  <c r="AL176" i="5" s="1"/>
  <c r="AF226" i="5"/>
  <c r="AL226" i="5" s="1"/>
  <c r="AF34" i="5"/>
  <c r="AL34" i="5" s="1"/>
  <c r="AF143" i="5"/>
  <c r="AL143" i="5" s="1"/>
  <c r="AF169" i="5"/>
  <c r="AL169" i="5" s="1"/>
  <c r="AF145" i="5"/>
  <c r="AL145" i="5" s="1"/>
  <c r="AF173" i="5"/>
  <c r="AL173" i="5" s="1"/>
  <c r="AF53" i="5"/>
  <c r="AL53" i="5" s="1"/>
  <c r="AF153" i="5"/>
  <c r="AL153" i="5" s="1"/>
  <c r="AF30" i="5"/>
  <c r="AL30" i="5" s="1"/>
  <c r="AF279" i="5"/>
  <c r="AL279" i="5" s="1"/>
  <c r="AF206" i="5"/>
  <c r="AL206" i="5" s="1"/>
  <c r="AF245" i="5"/>
  <c r="AL245" i="5" s="1"/>
  <c r="AF204" i="5"/>
  <c r="AL204" i="5" s="1"/>
  <c r="AF151" i="5"/>
  <c r="AL151" i="5" s="1"/>
  <c r="AP151" i="5" s="1"/>
  <c r="AF129" i="5"/>
  <c r="AL129" i="5" s="1"/>
  <c r="AF81" i="5"/>
  <c r="AL81" i="5" s="1"/>
  <c r="AF198" i="5"/>
  <c r="AL198" i="5" s="1"/>
  <c r="AF50" i="5"/>
  <c r="AL50" i="5" s="1"/>
  <c r="AP50" i="5" s="1"/>
  <c r="AF14" i="5"/>
  <c r="AL14" i="5" s="1"/>
  <c r="AP14" i="5" s="1"/>
  <c r="AF203" i="5"/>
  <c r="AL203" i="5" s="1"/>
  <c r="AF10" i="5"/>
  <c r="AL10" i="5" s="1"/>
  <c r="AF21" i="5"/>
  <c r="AL21" i="5" s="1"/>
  <c r="AF100" i="5"/>
  <c r="AL100" i="5" s="1"/>
  <c r="AF59" i="5"/>
  <c r="AL59" i="5" s="1"/>
  <c r="AF162" i="5"/>
  <c r="AL162" i="5" s="1"/>
  <c r="AF211" i="5"/>
  <c r="AL211" i="5" s="1"/>
  <c r="AF141" i="5"/>
  <c r="AL141" i="5" s="1"/>
  <c r="AF238" i="5"/>
  <c r="AL238" i="5" s="1"/>
  <c r="AF103" i="5"/>
  <c r="AL103" i="5" s="1"/>
  <c r="AF234" i="5"/>
  <c r="AL234" i="5" s="1"/>
  <c r="AF44" i="5"/>
  <c r="AL44" i="5" s="1"/>
  <c r="AF214" i="5"/>
  <c r="AL214" i="5" s="1"/>
  <c r="AF112" i="5"/>
  <c r="AL112" i="5" s="1"/>
  <c r="AF138" i="5"/>
  <c r="AL138" i="5" s="1"/>
  <c r="AF191" i="5"/>
  <c r="AL191" i="5" s="1"/>
  <c r="AF260" i="5"/>
  <c r="AL260" i="5" s="1"/>
  <c r="AP260" i="5" s="1"/>
  <c r="AF253" i="5"/>
  <c r="AL253" i="5" s="1"/>
  <c r="AP253" i="5" s="1"/>
  <c r="AF96" i="5"/>
  <c r="AL96" i="5" s="1"/>
  <c r="AF247" i="5"/>
  <c r="AL247" i="5" s="1"/>
  <c r="AF163" i="5"/>
  <c r="AL163" i="5" s="1"/>
  <c r="AF92" i="5"/>
  <c r="AL92" i="5" s="1"/>
  <c r="AF144" i="5"/>
  <c r="AL144" i="5" s="1"/>
  <c r="AF142" i="5"/>
  <c r="AL142" i="5" s="1"/>
  <c r="AF95" i="5"/>
  <c r="AL95" i="5" s="1"/>
  <c r="AF23" i="5"/>
  <c r="AL23" i="5" s="1"/>
  <c r="AF239" i="5"/>
  <c r="AL239" i="5" s="1"/>
  <c r="AF71" i="5"/>
  <c r="AL71" i="5" s="1"/>
  <c r="AF131" i="5"/>
  <c r="AL131" i="5" s="1"/>
  <c r="AF200" i="5"/>
  <c r="AL200" i="5" s="1"/>
  <c r="AF257" i="5"/>
  <c r="AL257" i="5" s="1"/>
  <c r="AF289" i="5"/>
  <c r="AL289" i="5" s="1"/>
  <c r="AF60" i="5"/>
  <c r="AL60" i="5" s="1"/>
  <c r="AF42" i="5"/>
  <c r="AL42" i="5" s="1"/>
  <c r="AF249" i="5"/>
  <c r="AL249" i="5" s="1"/>
  <c r="AF65" i="5"/>
  <c r="AL65" i="5" s="1"/>
  <c r="AF123" i="5"/>
  <c r="AL123" i="5" s="1"/>
  <c r="AF186" i="5"/>
  <c r="AL186" i="5" s="1"/>
  <c r="AF99" i="5"/>
  <c r="AL99" i="5" s="1"/>
  <c r="AF148" i="5"/>
  <c r="AL148" i="5" s="1"/>
  <c r="AF154" i="5"/>
  <c r="AL154" i="5" s="1"/>
  <c r="AF19" i="5"/>
  <c r="AL19" i="5" s="1"/>
  <c r="AP19" i="5" s="1"/>
  <c r="AF157" i="5"/>
  <c r="AL157" i="5" s="1"/>
  <c r="AP157" i="5" s="1"/>
  <c r="AF51" i="5"/>
  <c r="AL51" i="5" s="1"/>
  <c r="AF94" i="5"/>
  <c r="AL94" i="5" s="1"/>
  <c r="AF223" i="5"/>
  <c r="AL223" i="5" s="1"/>
  <c r="AF68" i="5"/>
  <c r="AL68" i="5" s="1"/>
  <c r="AF236" i="5"/>
  <c r="AL236" i="5" s="1"/>
  <c r="AP236" i="5" s="1"/>
  <c r="AF29" i="5"/>
  <c r="AL29" i="5" s="1"/>
  <c r="AP29" i="5" s="1"/>
  <c r="AF290" i="5"/>
  <c r="AL290" i="5" s="1"/>
  <c r="AF119" i="5"/>
  <c r="AL119" i="5" s="1"/>
  <c r="AF41" i="5"/>
  <c r="AL41" i="5" s="1"/>
  <c r="AF255" i="5"/>
  <c r="AL255" i="5" s="1"/>
  <c r="AF87" i="5"/>
  <c r="AL87" i="5" s="1"/>
  <c r="AF284" i="5"/>
  <c r="AL284" i="5" s="1"/>
  <c r="AF155" i="5"/>
  <c r="AL155" i="5" s="1"/>
  <c r="AF202" i="5"/>
  <c r="AL202" i="5" s="1"/>
  <c r="AF280" i="5"/>
  <c r="AL280" i="5" s="1"/>
  <c r="AF269" i="5"/>
  <c r="AL269" i="5" s="1"/>
  <c r="AF102" i="5"/>
  <c r="AL102" i="5" s="1"/>
  <c r="AF175" i="5"/>
  <c r="AL175" i="5" s="1"/>
  <c r="AF80" i="5"/>
  <c r="AL80" i="5" s="1"/>
  <c r="AF281" i="5"/>
  <c r="AL281" i="5" s="1"/>
  <c r="AP281" i="5" s="1"/>
  <c r="AF190" i="5"/>
  <c r="AL190" i="5" s="1"/>
  <c r="AF188" i="5"/>
  <c r="AL188" i="5" s="1"/>
  <c r="AP188" i="5" s="1"/>
  <c r="AF121" i="5"/>
  <c r="AL121" i="5" s="1"/>
  <c r="AF195" i="5"/>
  <c r="AL195" i="5" s="1"/>
  <c r="AF241" i="5"/>
  <c r="AL241" i="5" s="1"/>
  <c r="AF75" i="5"/>
  <c r="AL75" i="5" s="1"/>
  <c r="AF67" i="5"/>
  <c r="AL67" i="5" s="1"/>
  <c r="AF263" i="5"/>
  <c r="AL263" i="5" s="1"/>
  <c r="AP263" i="5" s="1"/>
  <c r="AF219" i="5"/>
  <c r="AL219" i="5" s="1"/>
  <c r="AF36" i="5"/>
  <c r="AL36" i="5" s="1"/>
  <c r="AF57" i="5"/>
  <c r="AL57" i="5" s="1"/>
  <c r="AF46" i="5"/>
  <c r="AL46" i="5" s="1"/>
  <c r="AF178" i="5"/>
  <c r="AL178" i="5" s="1"/>
  <c r="AF261" i="5"/>
  <c r="AL261" i="5" s="1"/>
  <c r="AF56" i="5"/>
  <c r="AL56" i="5" s="1"/>
  <c r="AF181" i="5"/>
  <c r="AL181" i="5" s="1"/>
  <c r="AF179" i="5"/>
  <c r="AL179" i="5" s="1"/>
  <c r="AF90" i="5"/>
  <c r="AL90" i="5" s="1"/>
  <c r="AF62" i="5"/>
  <c r="AL62" i="5" s="1"/>
  <c r="AF39" i="5"/>
  <c r="AL39" i="5" s="1"/>
  <c r="AF167" i="5"/>
  <c r="AL167" i="5" s="1"/>
  <c r="AF242" i="5"/>
  <c r="AL242" i="5" s="1"/>
  <c r="AP242" i="5" s="1"/>
  <c r="AF83" i="5"/>
  <c r="AL83" i="5" s="1"/>
  <c r="AP83" i="5" s="1"/>
  <c r="AF27" i="5"/>
  <c r="AL27" i="5" s="1"/>
  <c r="AF205" i="5"/>
  <c r="AL205" i="5" s="1"/>
  <c r="AF48" i="5"/>
  <c r="AL48" i="5" s="1"/>
  <c r="AF128" i="5"/>
  <c r="AL128" i="5" s="1"/>
  <c r="AF165" i="5"/>
  <c r="AL165" i="5" s="1"/>
  <c r="AF240" i="5"/>
  <c r="AL240" i="5" s="1"/>
  <c r="AF37" i="5"/>
  <c r="AL37" i="5" s="1"/>
  <c r="AF227" i="5"/>
  <c r="AL227" i="5" s="1"/>
  <c r="AF298" i="5"/>
  <c r="AL298" i="5" s="1"/>
  <c r="AF135" i="5"/>
  <c r="AL135" i="5" s="1"/>
  <c r="AF192" i="5"/>
  <c r="AL192" i="5" s="1"/>
  <c r="AF172" i="5"/>
  <c r="AL172" i="5" s="1"/>
  <c r="AF168" i="5"/>
  <c r="AL168" i="5" s="1"/>
  <c r="AF140" i="5"/>
  <c r="AL140" i="5" s="1"/>
  <c r="AF136" i="5"/>
  <c r="AL136" i="5" s="1"/>
  <c r="AF122" i="5"/>
  <c r="AL122" i="5" s="1"/>
  <c r="AF220" i="5"/>
  <c r="AL220" i="5" s="1"/>
  <c r="AF28" i="5"/>
  <c r="AL28" i="5" s="1"/>
  <c r="AP28" i="5" s="1"/>
  <c r="AF70" i="5"/>
  <c r="AL70" i="5" s="1"/>
  <c r="AF258" i="5"/>
  <c r="AL258" i="5" s="1"/>
  <c r="AF183" i="5"/>
  <c r="AL183" i="5" s="1"/>
  <c r="AF33" i="5"/>
  <c r="AL33" i="5" s="1"/>
  <c r="AF88" i="5"/>
  <c r="AL88" i="5" s="1"/>
  <c r="AF166" i="5"/>
  <c r="AL166" i="5" s="1"/>
  <c r="AF20" i="5"/>
  <c r="AL20" i="5" s="1"/>
  <c r="AF18" i="5"/>
  <c r="AL18" i="5" s="1"/>
  <c r="AF248" i="5"/>
  <c r="AL248" i="5" s="1"/>
  <c r="AP248" i="5" s="1"/>
  <c r="AF93" i="5"/>
  <c r="AL93" i="5" s="1"/>
  <c r="AP93" i="5" s="1"/>
  <c r="AF134" i="5"/>
  <c r="AL134" i="5" s="1"/>
  <c r="AF109" i="5"/>
  <c r="AL109" i="5" s="1"/>
  <c r="AF267" i="5"/>
  <c r="AL267" i="5" s="1"/>
  <c r="AF63" i="5"/>
  <c r="AL63" i="5" s="1"/>
  <c r="AF278" i="5"/>
  <c r="AL278" i="5" s="1"/>
  <c r="AF58" i="5"/>
  <c r="AL58" i="5" s="1"/>
  <c r="AF161" i="5"/>
  <c r="AL161" i="5" s="1"/>
  <c r="AF164" i="5"/>
  <c r="AL164" i="5" s="1"/>
  <c r="AF132" i="5"/>
  <c r="AL132" i="5" s="1"/>
  <c r="AF32" i="5"/>
  <c r="AL32" i="5" s="1"/>
  <c r="AF98" i="5"/>
  <c r="AL98" i="5" s="1"/>
  <c r="AF187" i="5"/>
  <c r="AL187" i="5" s="1"/>
  <c r="AF12" i="5"/>
  <c r="AL12" i="5" s="1"/>
  <c r="AF233" i="5"/>
  <c r="AL233" i="5" s="1"/>
  <c r="AF26" i="5"/>
  <c r="AL26" i="5" s="1"/>
  <c r="AP26" i="5" s="1"/>
  <c r="AF152" i="5"/>
  <c r="AL152" i="5" s="1"/>
  <c r="AF22" i="5"/>
  <c r="AL22" i="5" s="1"/>
  <c r="AP22" i="5" s="1"/>
  <c r="AF13" i="5"/>
  <c r="AL13" i="5" s="1"/>
  <c r="AF31" i="5"/>
  <c r="AL31" i="5" s="1"/>
  <c r="AP31" i="5" s="1"/>
  <c r="AF73" i="5"/>
  <c r="AL73" i="5" s="1"/>
  <c r="AP73" i="5" s="1"/>
  <c r="AF130" i="5"/>
  <c r="AL130" i="5" s="1"/>
  <c r="AP130" i="5" s="1"/>
  <c r="AF82" i="5"/>
  <c r="AL82" i="5" s="1"/>
  <c r="AP82" i="5" s="1"/>
  <c r="AF291" i="5"/>
  <c r="AL291" i="5" s="1"/>
  <c r="AF107" i="5"/>
  <c r="AL107" i="5" s="1"/>
  <c r="AF8" i="5"/>
  <c r="AL8" i="5" s="1"/>
  <c r="AS193" i="5" l="1"/>
  <c r="AX171" i="5"/>
  <c r="AU171" i="5"/>
  <c r="AT171" i="5"/>
  <c r="AV171" i="5"/>
  <c r="AS171" i="5"/>
  <c r="AW171" i="5"/>
  <c r="AU193" i="5"/>
  <c r="AV193" i="5"/>
  <c r="AW193" i="5"/>
  <c r="AT193" i="5"/>
  <c r="AP289" i="5"/>
  <c r="AX289" i="5" s="1"/>
  <c r="AP201" i="5"/>
  <c r="AX201" i="5" s="1"/>
  <c r="AP259" i="5"/>
  <c r="AX259" i="5" s="1"/>
  <c r="AP214" i="5"/>
  <c r="AW214" i="5" s="1"/>
  <c r="AP158" i="5"/>
  <c r="AT158" i="5" s="1"/>
  <c r="AP121" i="5"/>
  <c r="AV121" i="5" s="1"/>
  <c r="AP104" i="5"/>
  <c r="AW104" i="5" s="1"/>
  <c r="AP137" i="5"/>
  <c r="AT137" i="5" s="1"/>
  <c r="AP51" i="5"/>
  <c r="AX51" i="5" s="1"/>
  <c r="AP200" i="5"/>
  <c r="AU200" i="5" s="1"/>
  <c r="AP129" i="5"/>
  <c r="H129" i="5" s="1"/>
  <c r="AP97" i="5"/>
  <c r="AV97" i="5" s="1"/>
  <c r="AP280" i="5"/>
  <c r="AX280" i="5" s="1"/>
  <c r="AP195" i="5"/>
  <c r="AV195" i="5" s="1"/>
  <c r="AP40" i="5"/>
  <c r="AX40" i="5" s="1"/>
  <c r="AP286" i="5"/>
  <c r="AX286" i="5" s="1"/>
  <c r="AP212" i="5"/>
  <c r="AV212" i="5" s="1"/>
  <c r="AP190" i="5"/>
  <c r="AP131" i="5"/>
  <c r="AV131" i="5" s="1"/>
  <c r="AP222" i="5"/>
  <c r="AU222" i="5" s="1"/>
  <c r="AP258" i="5"/>
  <c r="H258" i="5" s="1"/>
  <c r="AP204" i="5"/>
  <c r="AP217" i="5"/>
  <c r="AX217" i="5" s="1"/>
  <c r="AP102" i="5"/>
  <c r="AX102" i="5" s="1"/>
  <c r="AP235" i="5"/>
  <c r="AX235" i="5" s="1"/>
  <c r="AP220" i="5"/>
  <c r="AS220" i="5" s="1"/>
  <c r="AP221" i="5"/>
  <c r="AS221" i="5" s="1"/>
  <c r="AP32" i="5"/>
  <c r="AV32" i="5" s="1"/>
  <c r="AP179" i="5"/>
  <c r="AP142" i="5"/>
  <c r="AU142" i="5" s="1"/>
  <c r="AP211" i="5"/>
  <c r="AT211" i="5" s="1"/>
  <c r="AP30" i="5"/>
  <c r="AS30" i="5" s="1"/>
  <c r="AP9" i="5"/>
  <c r="AW9" i="5" s="1"/>
  <c r="AP76" i="5"/>
  <c r="H76" i="5" s="1"/>
  <c r="AP45" i="5"/>
  <c r="AX45" i="5" s="1"/>
  <c r="AP89" i="5"/>
  <c r="AU89" i="5" s="1"/>
  <c r="AP297" i="5"/>
  <c r="AW297" i="5" s="1"/>
  <c r="AP132" i="5"/>
  <c r="AS132" i="5" s="1"/>
  <c r="AP136" i="5"/>
  <c r="AV136" i="5" s="1"/>
  <c r="AP181" i="5"/>
  <c r="AV181" i="5" s="1"/>
  <c r="AP202" i="5"/>
  <c r="AW202" i="5" s="1"/>
  <c r="AP144" i="5"/>
  <c r="AX144" i="5" s="1"/>
  <c r="AP162" i="5"/>
  <c r="AT162" i="5" s="1"/>
  <c r="AP153" i="5"/>
  <c r="AV153" i="5" s="1"/>
  <c r="AP182" i="5"/>
  <c r="AX182" i="5" s="1"/>
  <c r="AP250" i="5"/>
  <c r="AV250" i="5" s="1"/>
  <c r="AP61" i="5"/>
  <c r="AX61" i="5" s="1"/>
  <c r="AP232" i="5"/>
  <c r="AW232" i="5" s="1"/>
  <c r="AP254" i="5"/>
  <c r="AV254" i="5" s="1"/>
  <c r="AP106" i="5"/>
  <c r="AS106" i="5" s="1"/>
  <c r="AP72" i="5"/>
  <c r="AW72" i="5" s="1"/>
  <c r="AP74" i="5"/>
  <c r="H74" i="5" s="1"/>
  <c r="AP279" i="5"/>
  <c r="H279" i="5" s="1"/>
  <c r="AP122" i="5"/>
  <c r="AP178" i="5"/>
  <c r="AS178" i="5" s="1"/>
  <c r="AP15" i="5"/>
  <c r="AX15" i="5" s="1"/>
  <c r="AP78" i="5"/>
  <c r="AX78" i="5" s="1"/>
  <c r="AP246" i="5"/>
  <c r="AT246" i="5" s="1"/>
  <c r="AP133" i="5"/>
  <c r="AV133" i="5" s="1"/>
  <c r="AP224" i="5"/>
  <c r="AP166" i="5"/>
  <c r="H166" i="5" s="1"/>
  <c r="AP111" i="5"/>
  <c r="AS111" i="5" s="1"/>
  <c r="AP27" i="5"/>
  <c r="AP85" i="5"/>
  <c r="AX85" i="5" s="1"/>
  <c r="AP38" i="5"/>
  <c r="H38" i="5" s="1"/>
  <c r="AP167" i="5"/>
  <c r="AT167" i="5" s="1"/>
  <c r="AP149" i="5"/>
  <c r="AS149" i="5" s="1"/>
  <c r="AP39" i="5"/>
  <c r="AX39" i="5" s="1"/>
  <c r="AP103" i="5"/>
  <c r="AV103" i="5" s="1"/>
  <c r="AP23" i="5"/>
  <c r="AX23" i="5" s="1"/>
  <c r="AP244" i="5"/>
  <c r="AT244" i="5" s="1"/>
  <c r="AP90" i="5"/>
  <c r="AX90" i="5" s="1"/>
  <c r="AP84" i="5"/>
  <c r="H84" i="5" s="1"/>
  <c r="AP140" i="5"/>
  <c r="AT140" i="5" s="1"/>
  <c r="AP59" i="5"/>
  <c r="AX59" i="5" s="1"/>
  <c r="AP243" i="5"/>
  <c r="H243" i="5" s="1"/>
  <c r="AP168" i="5"/>
  <c r="AP163" i="5"/>
  <c r="AV163" i="5" s="1"/>
  <c r="AP66" i="5"/>
  <c r="AW66" i="5" s="1"/>
  <c r="AP172" i="5"/>
  <c r="AU172" i="5" s="1"/>
  <c r="AP154" i="5"/>
  <c r="AX154" i="5" s="1"/>
  <c r="AP192" i="5"/>
  <c r="AP255" i="5"/>
  <c r="AP169" i="5"/>
  <c r="AU169" i="5" s="1"/>
  <c r="AP47" i="5"/>
  <c r="AS47" i="5" s="1"/>
  <c r="AP265" i="5"/>
  <c r="AT265" i="5" s="1"/>
  <c r="AP252" i="5"/>
  <c r="AX252" i="5" s="1"/>
  <c r="AP91" i="5"/>
  <c r="AT91" i="5" s="1"/>
  <c r="AP218" i="5"/>
  <c r="AV218" i="5" s="1"/>
  <c r="AP13" i="5"/>
  <c r="AV13" i="5" s="1"/>
  <c r="AP64" i="5"/>
  <c r="AX64" i="5" s="1"/>
  <c r="AP234" i="5"/>
  <c r="AX234" i="5" s="1"/>
  <c r="AP70" i="5"/>
  <c r="AX70" i="5" s="1"/>
  <c r="AP206" i="5"/>
  <c r="AW206" i="5" s="1"/>
  <c r="AP268" i="5"/>
  <c r="AW268" i="5" s="1"/>
  <c r="AP135" i="5"/>
  <c r="AV135" i="5" s="1"/>
  <c r="AP43" i="5"/>
  <c r="AT43" i="5" s="1"/>
  <c r="AP55" i="5"/>
  <c r="AP147" i="5"/>
  <c r="AV147" i="5" s="1"/>
  <c r="AP215" i="5"/>
  <c r="AU215" i="5" s="1"/>
  <c r="AP117" i="5"/>
  <c r="AX117" i="5" s="1"/>
  <c r="AP62" i="5"/>
  <c r="AV62" i="5" s="1"/>
  <c r="AP141" i="5"/>
  <c r="AX141" i="5" s="1"/>
  <c r="AP155" i="5"/>
  <c r="AS155" i="5" s="1"/>
  <c r="AP285" i="5"/>
  <c r="AX285" i="5" s="1"/>
  <c r="AP87" i="5"/>
  <c r="AV87" i="5" s="1"/>
  <c r="AP119" i="5"/>
  <c r="H119" i="5" s="1"/>
  <c r="AP139" i="5"/>
  <c r="AU139" i="5" s="1"/>
  <c r="AP52" i="5"/>
  <c r="AX52" i="5" s="1"/>
  <c r="AP156" i="5"/>
  <c r="H156" i="5" s="1"/>
  <c r="AP189" i="5"/>
  <c r="AT189" i="5" s="1"/>
  <c r="AP287" i="5"/>
  <c r="AW287" i="5" s="1"/>
  <c r="AP256" i="5"/>
  <c r="AS256" i="5" s="1"/>
  <c r="AP81" i="5"/>
  <c r="H81" i="5" s="1"/>
  <c r="AP33" i="5"/>
  <c r="AS33" i="5" s="1"/>
  <c r="AP251" i="5"/>
  <c r="AV251" i="5" s="1"/>
  <c r="AP80" i="5"/>
  <c r="H80" i="5" s="1"/>
  <c r="AP245" i="5"/>
  <c r="AW245" i="5" s="1"/>
  <c r="AP187" i="5"/>
  <c r="AP180" i="5"/>
  <c r="AW180" i="5" s="1"/>
  <c r="AP56" i="5"/>
  <c r="AP100" i="5"/>
  <c r="AU100" i="5" s="1"/>
  <c r="AP291" i="5"/>
  <c r="AV291" i="5" s="1"/>
  <c r="AP197" i="5"/>
  <c r="AV197" i="5" s="1"/>
  <c r="AP44" i="5"/>
  <c r="AT44" i="5" s="1"/>
  <c r="AP88" i="5"/>
  <c r="AP71" i="5"/>
  <c r="AW71" i="5" s="1"/>
  <c r="AP12" i="5"/>
  <c r="AT12" i="5" s="1"/>
  <c r="AP238" i="5"/>
  <c r="AV238" i="5" s="1"/>
  <c r="AP98" i="5"/>
  <c r="AW98" i="5" s="1"/>
  <c r="AP95" i="5"/>
  <c r="AU95" i="5" s="1"/>
  <c r="AP92" i="5"/>
  <c r="AP272" i="5"/>
  <c r="AW272" i="5" s="1"/>
  <c r="AP41" i="5"/>
  <c r="AW41" i="5" s="1"/>
  <c r="AP110" i="5"/>
  <c r="AU110" i="5" s="1"/>
  <c r="AP108" i="5"/>
  <c r="AS108" i="5" s="1"/>
  <c r="AP288" i="5"/>
  <c r="AP48" i="5"/>
  <c r="AP257" i="5"/>
  <c r="AT257" i="5" s="1"/>
  <c r="AP152" i="5"/>
  <c r="AW152" i="5" s="1"/>
  <c r="AP35" i="5"/>
  <c r="AS35" i="5" s="1"/>
  <c r="AP233" i="5"/>
  <c r="AV233" i="5" s="1"/>
  <c r="AP283" i="5"/>
  <c r="AV283" i="5" s="1"/>
  <c r="AP118" i="5"/>
  <c r="AS118" i="5" s="1"/>
  <c r="AP184" i="5"/>
  <c r="AP278" i="5"/>
  <c r="AT278" i="5" s="1"/>
  <c r="AP57" i="5"/>
  <c r="AX57" i="5" s="1"/>
  <c r="AP143" i="5"/>
  <c r="AW143" i="5" s="1"/>
  <c r="AP107" i="5"/>
  <c r="AX107" i="5" s="1"/>
  <c r="AP21" i="5"/>
  <c r="AP146" i="5"/>
  <c r="AU146" i="5" s="1"/>
  <c r="AP94" i="5"/>
  <c r="AT94" i="5" s="1"/>
  <c r="AP54" i="5"/>
  <c r="AT54" i="5" s="1"/>
  <c r="AP24" i="5"/>
  <c r="AP183" i="5"/>
  <c r="AX183" i="5" s="1"/>
  <c r="AP239" i="5"/>
  <c r="AW239" i="5" s="1"/>
  <c r="AP164" i="5"/>
  <c r="AS164" i="5" s="1"/>
  <c r="AP86" i="5"/>
  <c r="AX86" i="5" s="1"/>
  <c r="AP261" i="5"/>
  <c r="AX261" i="5" s="1"/>
  <c r="AP196" i="5"/>
  <c r="AX196" i="5" s="1"/>
  <c r="AP145" i="5"/>
  <c r="AS145" i="5" s="1"/>
  <c r="AP264" i="5"/>
  <c r="AU264" i="5" s="1"/>
  <c r="AP298" i="5"/>
  <c r="AT298" i="5" s="1"/>
  <c r="AP186" i="5"/>
  <c r="AW186" i="5" s="1"/>
  <c r="AP227" i="5"/>
  <c r="AW227" i="5" s="1"/>
  <c r="AP290" i="5"/>
  <c r="AP216" i="5"/>
  <c r="AU216" i="5" s="1"/>
  <c r="AP77" i="5"/>
  <c r="AP37" i="5"/>
  <c r="AW37" i="5" s="1"/>
  <c r="AP65" i="5"/>
  <c r="AU65" i="5" s="1"/>
  <c r="AP226" i="5"/>
  <c r="AW226" i="5" s="1"/>
  <c r="AP10" i="5"/>
  <c r="AV10" i="5" s="1"/>
  <c r="AP68" i="5"/>
  <c r="AT68" i="5" s="1"/>
  <c r="AP25" i="5"/>
  <c r="AT25" i="5" s="1"/>
  <c r="AP69" i="5"/>
  <c r="AX69" i="5" s="1"/>
  <c r="AP120" i="5"/>
  <c r="AW120" i="5" s="1"/>
  <c r="AP20" i="5"/>
  <c r="AW20" i="5" s="1"/>
  <c r="AP262" i="5"/>
  <c r="AP205" i="5"/>
  <c r="AT205" i="5" s="1"/>
  <c r="AP198" i="5"/>
  <c r="AW198" i="5" s="1"/>
  <c r="AP170" i="5"/>
  <c r="AW170" i="5" s="1"/>
  <c r="AP150" i="5"/>
  <c r="AW150" i="5" s="1"/>
  <c r="AP105" i="5"/>
  <c r="AS105" i="5" s="1"/>
  <c r="AP225" i="5"/>
  <c r="AW225" i="5" s="1"/>
  <c r="AP175" i="5"/>
  <c r="AW175" i="5" s="1"/>
  <c r="AP282" i="5"/>
  <c r="AP79" i="5"/>
  <c r="AW79" i="5" s="1"/>
  <c r="AP269" i="5"/>
  <c r="AU269" i="5" s="1"/>
  <c r="AP213" i="5"/>
  <c r="H213" i="5" s="1"/>
  <c r="AP53" i="5"/>
  <c r="AW53" i="5" s="1"/>
  <c r="AP101" i="5"/>
  <c r="AU101" i="5" s="1"/>
  <c r="AP161" i="5"/>
  <c r="AS161" i="5" s="1"/>
  <c r="AP284" i="5"/>
  <c r="AU284" i="5" s="1"/>
  <c r="AP173" i="5"/>
  <c r="AW173" i="5" s="1"/>
  <c r="AP237" i="5"/>
  <c r="AV237" i="5" s="1"/>
  <c r="AP58" i="5"/>
  <c r="AU58" i="5" s="1"/>
  <c r="AP247" i="5"/>
  <c r="AP8" i="5"/>
  <c r="AP46" i="5"/>
  <c r="AP148" i="5"/>
  <c r="AT148" i="5" s="1"/>
  <c r="AP63" i="5"/>
  <c r="AT63" i="5" s="1"/>
  <c r="AP99" i="5"/>
  <c r="AX99" i="5" s="1"/>
  <c r="AP17" i="5"/>
  <c r="AW17" i="5" s="1"/>
  <c r="AP267" i="5"/>
  <c r="AX267" i="5" s="1"/>
  <c r="AP36" i="5"/>
  <c r="H36" i="5" s="1"/>
  <c r="AP96" i="5"/>
  <c r="AS96" i="5" s="1"/>
  <c r="AP109" i="5"/>
  <c r="AP219" i="5"/>
  <c r="H219" i="5" s="1"/>
  <c r="AP123" i="5"/>
  <c r="AT123" i="5" s="1"/>
  <c r="AP34" i="5"/>
  <c r="AX34" i="5" s="1"/>
  <c r="AP160" i="5"/>
  <c r="H160" i="5" s="1"/>
  <c r="AP194" i="5"/>
  <c r="AX194" i="5" s="1"/>
  <c r="AP134" i="5"/>
  <c r="AT134" i="5" s="1"/>
  <c r="AP174" i="5"/>
  <c r="AU174" i="5" s="1"/>
  <c r="AP240" i="5"/>
  <c r="AT240" i="5" s="1"/>
  <c r="AP67" i="5"/>
  <c r="H67" i="5" s="1"/>
  <c r="AP249" i="5"/>
  <c r="AV249" i="5" s="1"/>
  <c r="AP191" i="5"/>
  <c r="AU191" i="5" s="1"/>
  <c r="AP199" i="5"/>
  <c r="AS199" i="5" s="1"/>
  <c r="AP159" i="5"/>
  <c r="AU159" i="5" s="1"/>
  <c r="AP49" i="5"/>
  <c r="AX49" i="5" s="1"/>
  <c r="AP165" i="5"/>
  <c r="H165" i="5" s="1"/>
  <c r="AP75" i="5"/>
  <c r="AS75" i="5" s="1"/>
  <c r="AP42" i="5"/>
  <c r="AU42" i="5" s="1"/>
  <c r="AP138" i="5"/>
  <c r="AU138" i="5" s="1"/>
  <c r="AP203" i="5"/>
  <c r="AS203" i="5" s="1"/>
  <c r="AP176" i="5"/>
  <c r="AV176" i="5" s="1"/>
  <c r="AP273" i="5"/>
  <c r="AU273" i="5" s="1"/>
  <c r="AP18" i="5"/>
  <c r="H18" i="5" s="1"/>
  <c r="AP128" i="5"/>
  <c r="H128" i="5" s="1"/>
  <c r="AP241" i="5"/>
  <c r="AT241" i="5" s="1"/>
  <c r="AP223" i="5"/>
  <c r="AP60" i="5"/>
  <c r="AX60" i="5" s="1"/>
  <c r="AP112" i="5"/>
  <c r="AT112" i="5" s="1"/>
  <c r="AP270" i="5"/>
  <c r="AV270" i="5" s="1"/>
  <c r="AP292" i="5"/>
  <c r="AT292" i="5" s="1"/>
  <c r="AP177" i="5"/>
  <c r="AU177" i="5" s="1"/>
  <c r="AP16" i="5"/>
  <c r="H16" i="5" s="1"/>
  <c r="AP185" i="5"/>
  <c r="AX130" i="5"/>
  <c r="AW130" i="5"/>
  <c r="AX73" i="5"/>
  <c r="AV73" i="5"/>
  <c r="AS130" i="5"/>
  <c r="AX266" i="5"/>
  <c r="AW266" i="5"/>
  <c r="AX31" i="5"/>
  <c r="AU31" i="5"/>
  <c r="AW31" i="5"/>
  <c r="AX281" i="5"/>
  <c r="AV281" i="5"/>
  <c r="AU281" i="5"/>
  <c r="AX22" i="5"/>
  <c r="AT22" i="5"/>
  <c r="AX26" i="5"/>
  <c r="AS26" i="5"/>
  <c r="AT26" i="5"/>
  <c r="AV31" i="5"/>
  <c r="AX19" i="5"/>
  <c r="AV19" i="5"/>
  <c r="AS19" i="5"/>
  <c r="AX242" i="5"/>
  <c r="AV242" i="5"/>
  <c r="AX11" i="5"/>
  <c r="AT11" i="5"/>
  <c r="AV11" i="5"/>
  <c r="AW11" i="5"/>
  <c r="AS11" i="5"/>
  <c r="AU11" i="5"/>
  <c r="AX260" i="5"/>
  <c r="AT260" i="5"/>
  <c r="AX236" i="5"/>
  <c r="AV236" i="5"/>
  <c r="AW236" i="5"/>
  <c r="AT236" i="5"/>
  <c r="AU236" i="5"/>
  <c r="AX263" i="5"/>
  <c r="AU263" i="5"/>
  <c r="AT263" i="5"/>
  <c r="AX14" i="5"/>
  <c r="AU14" i="5"/>
  <c r="AV14" i="5"/>
  <c r="AX83" i="5"/>
  <c r="AU83" i="5"/>
  <c r="AX29" i="5"/>
  <c r="AU29" i="5"/>
  <c r="AV29" i="5"/>
  <c r="AW29" i="5"/>
  <c r="AU260" i="5"/>
  <c r="AX28" i="5"/>
  <c r="AS28" i="5"/>
  <c r="AU28" i="5"/>
  <c r="AX93" i="5"/>
  <c r="AT93" i="5"/>
  <c r="AX50" i="5"/>
  <c r="AW50" i="5"/>
  <c r="AT50" i="5"/>
  <c r="AV50" i="5"/>
  <c r="AX248" i="5"/>
  <c r="AT248" i="5"/>
  <c r="AW248" i="5"/>
  <c r="AV248" i="5"/>
  <c r="AX188" i="5"/>
  <c r="AW188" i="5"/>
  <c r="AU188" i="5"/>
  <c r="AX157" i="5"/>
  <c r="AU157" i="5"/>
  <c r="AW281" i="5"/>
  <c r="AX253" i="5"/>
  <c r="AU253" i="5"/>
  <c r="AX151" i="5"/>
  <c r="AU151" i="5"/>
  <c r="AS151" i="5"/>
  <c r="AW151" i="5"/>
  <c r="AX271" i="5"/>
  <c r="AT271" i="5"/>
  <c r="AX82" i="5"/>
  <c r="AS82" i="5"/>
  <c r="AV82" i="5"/>
  <c r="AW82" i="5"/>
  <c r="AS236" i="5"/>
  <c r="AW263" i="5"/>
  <c r="AT242" i="5"/>
  <c r="AW19" i="5"/>
  <c r="AS157" i="5"/>
  <c r="AW157" i="5"/>
  <c r="AU271" i="5"/>
  <c r="AV157" i="5"/>
  <c r="AU22" i="5"/>
  <c r="AS22" i="5"/>
  <c r="AT73" i="5"/>
  <c r="AV271" i="5"/>
  <c r="AT14" i="5"/>
  <c r="AU130" i="5"/>
  <c r="AU93" i="5"/>
  <c r="AS93" i="5"/>
  <c r="AS281" i="5"/>
  <c r="AT29" i="5"/>
  <c r="AT19" i="5"/>
  <c r="AS188" i="5"/>
  <c r="AS271" i="5"/>
  <c r="AW28" i="5"/>
  <c r="AV28" i="5"/>
  <c r="AW22" i="5"/>
  <c r="AT82" i="5"/>
  <c r="AS73" i="5"/>
  <c r="AW83" i="5"/>
  <c r="AV130" i="5"/>
  <c r="AS14" i="5"/>
  <c r="AT157" i="5"/>
  <c r="AV26" i="5"/>
  <c r="AW253" i="5"/>
  <c r="AS260" i="5"/>
  <c r="AT31" i="5"/>
  <c r="AV83" i="5"/>
  <c r="AS242" i="5"/>
  <c r="AU248" i="5"/>
  <c r="AS248" i="5"/>
  <c r="AS266" i="5"/>
  <c r="AW242" i="5"/>
  <c r="AT253" i="5"/>
  <c r="AV260" i="5"/>
  <c r="AV253" i="5"/>
  <c r="AT151" i="5"/>
  <c r="AU50" i="5"/>
  <c r="AS50" i="5"/>
  <c r="AU73" i="5"/>
  <c r="AW271" i="5"/>
  <c r="AW73" i="5"/>
  <c r="AT130" i="5"/>
  <c r="AW260" i="5"/>
  <c r="AV188" i="5"/>
  <c r="AT266" i="5"/>
  <c r="AV22" i="5"/>
  <c r="AW93" i="5"/>
  <c r="AT281" i="5"/>
  <c r="AT83" i="5"/>
  <c r="AU266" i="5"/>
  <c r="AS31" i="5"/>
  <c r="AT28" i="5"/>
  <c r="AT188" i="5"/>
  <c r="H157" i="5"/>
  <c r="AU82" i="5"/>
  <c r="AV263" i="5"/>
  <c r="AV93" i="5"/>
  <c r="AU242" i="5"/>
  <c r="AS253" i="5"/>
  <c r="AU26" i="5"/>
  <c r="AV151" i="5"/>
  <c r="AU19" i="5"/>
  <c r="AV266" i="5"/>
  <c r="AS29" i="5"/>
  <c r="AS83" i="5"/>
  <c r="AS263" i="5"/>
  <c r="AW26" i="5"/>
  <c r="AW14" i="5"/>
  <c r="H193" i="5"/>
  <c r="H151" i="5"/>
  <c r="H130" i="5"/>
  <c r="H188" i="5"/>
  <c r="H171" i="5"/>
  <c r="H242" i="5"/>
  <c r="H266" i="5"/>
  <c r="H260" i="5"/>
  <c r="H248" i="5"/>
  <c r="H271" i="5"/>
  <c r="H253" i="5"/>
  <c r="H236" i="5"/>
  <c r="H281" i="5"/>
  <c r="H263" i="5"/>
  <c r="H22" i="5"/>
  <c r="H19" i="5"/>
  <c r="H82" i="5"/>
  <c r="H50" i="5"/>
  <c r="H26" i="5"/>
  <c r="H11" i="5"/>
  <c r="H93" i="5"/>
  <c r="H29" i="5"/>
  <c r="H28" i="5"/>
  <c r="H73" i="5"/>
  <c r="H31" i="5"/>
  <c r="H83" i="5"/>
  <c r="H14" i="5"/>
  <c r="AU119" i="5" l="1"/>
  <c r="H289" i="5"/>
  <c r="H201" i="5"/>
  <c r="AT250" i="5"/>
  <c r="AU167" i="5"/>
  <c r="AS289" i="5"/>
  <c r="H234" i="5"/>
  <c r="H214" i="5"/>
  <c r="AU217" i="5"/>
  <c r="AW217" i="5"/>
  <c r="H217" i="5"/>
  <c r="AS182" i="5"/>
  <c r="AT182" i="5"/>
  <c r="AV182" i="5"/>
  <c r="AV102" i="5"/>
  <c r="H250" i="5"/>
  <c r="AS102" i="5"/>
  <c r="H239" i="5"/>
  <c r="AU214" i="5"/>
  <c r="AW289" i="5"/>
  <c r="H13" i="5"/>
  <c r="AU20" i="5"/>
  <c r="AW23" i="5"/>
  <c r="H205" i="5"/>
  <c r="AU23" i="5"/>
  <c r="H99" i="5"/>
  <c r="AT96" i="5"/>
  <c r="AV232" i="5"/>
  <c r="AT201" i="5"/>
  <c r="AV201" i="5"/>
  <c r="AU201" i="5"/>
  <c r="AW13" i="5"/>
  <c r="AX13" i="5"/>
  <c r="AU61" i="5"/>
  <c r="H42" i="5"/>
  <c r="H259" i="5"/>
  <c r="AV217" i="5"/>
  <c r="AS217" i="5"/>
  <c r="H63" i="5"/>
  <c r="AV256" i="5"/>
  <c r="AW189" i="5"/>
  <c r="AW259" i="5"/>
  <c r="H189" i="5"/>
  <c r="AT289" i="5"/>
  <c r="AT42" i="5"/>
  <c r="AV259" i="5"/>
  <c r="AV289" i="5"/>
  <c r="H182" i="5"/>
  <c r="AW164" i="5"/>
  <c r="H140" i="5"/>
  <c r="AW70" i="5"/>
  <c r="H221" i="5"/>
  <c r="AU289" i="5"/>
  <c r="AV214" i="5"/>
  <c r="AV189" i="5"/>
  <c r="H280" i="5"/>
  <c r="AV196" i="5"/>
  <c r="AU182" i="5"/>
  <c r="AU104" i="5"/>
  <c r="AU140" i="5"/>
  <c r="AT86" i="5"/>
  <c r="AS235" i="5"/>
  <c r="AW215" i="5"/>
  <c r="AU67" i="5"/>
  <c r="AU221" i="5"/>
  <c r="AV148" i="5"/>
  <c r="AS189" i="5"/>
  <c r="H287" i="5"/>
  <c r="H158" i="5"/>
  <c r="AT217" i="5"/>
  <c r="AS259" i="5"/>
  <c r="AW182" i="5"/>
  <c r="AU259" i="5"/>
  <c r="AV161" i="5"/>
  <c r="H78" i="5"/>
  <c r="AT291" i="5"/>
  <c r="AU158" i="5"/>
  <c r="AU194" i="5"/>
  <c r="AT178" i="5"/>
  <c r="H43" i="5"/>
  <c r="H220" i="5"/>
  <c r="AT214" i="5"/>
  <c r="AS64" i="5"/>
  <c r="AW60" i="5"/>
  <c r="AV152" i="5"/>
  <c r="AT81" i="5"/>
  <c r="AS205" i="5"/>
  <c r="AV81" i="5"/>
  <c r="AX89" i="5"/>
  <c r="H100" i="5"/>
  <c r="AX152" i="5"/>
  <c r="AT234" i="5"/>
  <c r="AW218" i="5"/>
  <c r="AT60" i="5"/>
  <c r="AW244" i="5"/>
  <c r="AT220" i="5"/>
  <c r="H232" i="5"/>
  <c r="AX81" i="5"/>
  <c r="AW61" i="5"/>
  <c r="AV33" i="5"/>
  <c r="H102" i="5"/>
  <c r="H64" i="5"/>
  <c r="H149" i="5"/>
  <c r="AU112" i="5"/>
  <c r="AS60" i="5"/>
  <c r="AT183" i="5"/>
  <c r="AV220" i="5"/>
  <c r="AW220" i="5"/>
  <c r="AU148" i="5"/>
  <c r="AU37" i="5"/>
  <c r="AX220" i="5"/>
  <c r="AV235" i="5"/>
  <c r="AW201" i="5"/>
  <c r="H68" i="5"/>
  <c r="H141" i="5"/>
  <c r="H12" i="5"/>
  <c r="AW68" i="5"/>
  <c r="AS112" i="5"/>
  <c r="H10" i="5"/>
  <c r="AW119" i="5"/>
  <c r="AW146" i="5"/>
  <c r="AW52" i="5"/>
  <c r="AT98" i="5"/>
  <c r="AT194" i="5"/>
  <c r="AU238" i="5"/>
  <c r="AU60" i="5"/>
  <c r="AV194" i="5"/>
  <c r="H101" i="5"/>
  <c r="AS270" i="5"/>
  <c r="AS101" i="5"/>
  <c r="AV174" i="5"/>
  <c r="AW194" i="5"/>
  <c r="H71" i="5"/>
  <c r="AW270" i="5"/>
  <c r="AX101" i="5"/>
  <c r="AS249" i="5"/>
  <c r="AS10" i="5"/>
  <c r="AV140" i="5"/>
  <c r="AU291" i="5"/>
  <c r="AV112" i="5"/>
  <c r="AT180" i="5"/>
  <c r="AT100" i="5"/>
  <c r="AU97" i="5"/>
  <c r="AV16" i="5"/>
  <c r="AU10" i="5"/>
  <c r="AV141" i="5"/>
  <c r="AS194" i="5"/>
  <c r="H60" i="5"/>
  <c r="H270" i="5"/>
  <c r="H215" i="5"/>
  <c r="AS121" i="5"/>
  <c r="AW161" i="5"/>
  <c r="AT139" i="5"/>
  <c r="H225" i="5"/>
  <c r="AW112" i="5"/>
  <c r="AW291" i="5"/>
  <c r="AU270" i="5"/>
  <c r="AV215" i="5"/>
  <c r="AU155" i="5"/>
  <c r="AV206" i="5"/>
  <c r="AS214" i="5"/>
  <c r="AV23" i="5"/>
  <c r="AT270" i="5"/>
  <c r="AW47" i="5"/>
  <c r="H95" i="5"/>
  <c r="AV177" i="5"/>
  <c r="H44" i="5"/>
  <c r="AV119" i="5"/>
  <c r="AT101" i="5"/>
  <c r="AV101" i="5"/>
  <c r="H194" i="5"/>
  <c r="AW249" i="5"/>
  <c r="H112" i="5"/>
  <c r="AV100" i="5"/>
  <c r="H23" i="5"/>
  <c r="AU164" i="5"/>
  <c r="H249" i="5"/>
  <c r="H268" i="5"/>
  <c r="AW234" i="5"/>
  <c r="H286" i="5"/>
  <c r="AU220" i="5"/>
  <c r="AX270" i="5"/>
  <c r="AV221" i="5"/>
  <c r="AT259" i="5"/>
  <c r="AW204" i="5"/>
  <c r="H204" i="5"/>
  <c r="AS204" i="5"/>
  <c r="AX204" i="5"/>
  <c r="AV27" i="5"/>
  <c r="AT27" i="5"/>
  <c r="AU27" i="5"/>
  <c r="AX213" i="5"/>
  <c r="AV213" i="5"/>
  <c r="AS213" i="5"/>
  <c r="AX184" i="5"/>
  <c r="AT184" i="5"/>
  <c r="AV192" i="5"/>
  <c r="AT192" i="5"/>
  <c r="AU166" i="5"/>
  <c r="AU190" i="5"/>
  <c r="AW190" i="5"/>
  <c r="AX77" i="5"/>
  <c r="AW77" i="5"/>
  <c r="AT77" i="5"/>
  <c r="AV77" i="5"/>
  <c r="H77" i="5"/>
  <c r="AW223" i="5"/>
  <c r="AV223" i="5"/>
  <c r="AU223" i="5"/>
  <c r="AV202" i="5"/>
  <c r="H202" i="5"/>
  <c r="AS255" i="5"/>
  <c r="AT255" i="5"/>
  <c r="H85" i="5"/>
  <c r="H181" i="5"/>
  <c r="AU141" i="5"/>
  <c r="AX122" i="5"/>
  <c r="AV122" i="5"/>
  <c r="AX155" i="5"/>
  <c r="AV155" i="5"/>
  <c r="AT88" i="5"/>
  <c r="H88" i="5"/>
  <c r="AU88" i="5"/>
  <c r="AV88" i="5"/>
  <c r="AX44" i="5"/>
  <c r="AW44" i="5"/>
  <c r="AS44" i="5"/>
  <c r="AS181" i="5"/>
  <c r="AU77" i="5"/>
  <c r="AT202" i="5"/>
  <c r="AS77" i="5"/>
  <c r="AV290" i="5"/>
  <c r="AX290" i="5"/>
  <c r="AW118" i="5"/>
  <c r="AV118" i="5"/>
  <c r="H118" i="5"/>
  <c r="AX291" i="5"/>
  <c r="AS291" i="5"/>
  <c r="AW192" i="5"/>
  <c r="AT166" i="5"/>
  <c r="H27" i="5"/>
  <c r="H291" i="5"/>
  <c r="H132" i="5"/>
  <c r="AX166" i="5"/>
  <c r="AX282" i="5"/>
  <c r="AW282" i="5"/>
  <c r="AS246" i="5"/>
  <c r="H246" i="5"/>
  <c r="AW89" i="5"/>
  <c r="AT89" i="5"/>
  <c r="AU44" i="5"/>
  <c r="AV255" i="5"/>
  <c r="AV96" i="5"/>
  <c r="H96" i="5"/>
  <c r="AX215" i="5"/>
  <c r="AX163" i="5"/>
  <c r="AS163" i="5"/>
  <c r="AT286" i="5"/>
  <c r="AW141" i="5"/>
  <c r="AT118" i="5"/>
  <c r="AX35" i="5"/>
  <c r="AX180" i="5"/>
  <c r="AU168" i="5"/>
  <c r="H168" i="5"/>
  <c r="H57" i="5"/>
  <c r="H273" i="5"/>
  <c r="AU118" i="5"/>
  <c r="AV145" i="5"/>
  <c r="H145" i="5"/>
  <c r="H178" i="5"/>
  <c r="AU278" i="5"/>
  <c r="AV35" i="5"/>
  <c r="AS223" i="5"/>
  <c r="AS89" i="5"/>
  <c r="AX42" i="5"/>
  <c r="AV42" i="5"/>
  <c r="AX17" i="5"/>
  <c r="AS17" i="5"/>
  <c r="AX223" i="5"/>
  <c r="AT147" i="5"/>
  <c r="H261" i="5"/>
  <c r="AT261" i="5"/>
  <c r="AT48" i="5"/>
  <c r="AS48" i="5"/>
  <c r="H48" i="5"/>
  <c r="AX200" i="5"/>
  <c r="AS200" i="5"/>
  <c r="H200" i="5"/>
  <c r="H89" i="5"/>
  <c r="AS198" i="5"/>
  <c r="H198" i="5"/>
  <c r="H184" i="5"/>
  <c r="AV172" i="5"/>
  <c r="AS140" i="5"/>
  <c r="AW27" i="5"/>
  <c r="AU205" i="5"/>
  <c r="AW205" i="5"/>
  <c r="AV164" i="5"/>
  <c r="H164" i="5"/>
  <c r="AU206" i="5"/>
  <c r="AS206" i="5"/>
  <c r="AT206" i="5"/>
  <c r="H223" i="5"/>
  <c r="AS154" i="5"/>
  <c r="AS222" i="5"/>
  <c r="AW184" i="5"/>
  <c r="AX148" i="5"/>
  <c r="AV262" i="5"/>
  <c r="H262" i="5"/>
  <c r="AS262" i="5"/>
  <c r="AX239" i="5"/>
  <c r="AV239" i="5"/>
  <c r="AU239" i="5"/>
  <c r="AS239" i="5"/>
  <c r="AU81" i="5"/>
  <c r="AW81" i="5"/>
  <c r="AT117" i="5"/>
  <c r="AU246" i="5"/>
  <c r="AS85" i="5"/>
  <c r="AS46" i="5"/>
  <c r="AU46" i="5"/>
  <c r="AV20" i="5"/>
  <c r="AS20" i="5"/>
  <c r="AU256" i="5"/>
  <c r="AW256" i="5"/>
  <c r="AT256" i="5"/>
  <c r="AX256" i="5"/>
  <c r="H105" i="5"/>
  <c r="H20" i="5"/>
  <c r="H197" i="5"/>
  <c r="AT200" i="5"/>
  <c r="AW42" i="5"/>
  <c r="AS168" i="5"/>
  <c r="AT144" i="5"/>
  <c r="AX27" i="5"/>
  <c r="AV44" i="5"/>
  <c r="AT215" i="5"/>
  <c r="AW8" i="5"/>
  <c r="AS8" i="5"/>
  <c r="H290" i="5"/>
  <c r="H256" i="5"/>
  <c r="AS282" i="5"/>
  <c r="AU195" i="5"/>
  <c r="AV105" i="5"/>
  <c r="AS141" i="5"/>
  <c r="AW185" i="5"/>
  <c r="H185" i="5"/>
  <c r="AW278" i="5"/>
  <c r="AT164" i="5"/>
  <c r="AV211" i="5"/>
  <c r="AS215" i="5"/>
  <c r="H244" i="5"/>
  <c r="AT190" i="5"/>
  <c r="AW140" i="5"/>
  <c r="AS42" i="5"/>
  <c r="AU34" i="5"/>
  <c r="AV34" i="5"/>
  <c r="AS88" i="5"/>
  <c r="AS224" i="5"/>
  <c r="H224" i="5"/>
  <c r="H155" i="5"/>
  <c r="AW213" i="5"/>
  <c r="AV79" i="5"/>
  <c r="AT79" i="5"/>
  <c r="AX100" i="5"/>
  <c r="AS100" i="5"/>
  <c r="AX133" i="5"/>
  <c r="H133" i="5"/>
  <c r="AT141" i="5"/>
  <c r="AW155" i="5"/>
  <c r="AU76" i="5"/>
  <c r="AT76" i="5"/>
  <c r="AT34" i="5"/>
  <c r="AU257" i="5"/>
  <c r="H257" i="5"/>
  <c r="AU286" i="5"/>
  <c r="AV89" i="5"/>
  <c r="AW76" i="5"/>
  <c r="AU66" i="5"/>
  <c r="AS288" i="5"/>
  <c r="AV288" i="5"/>
  <c r="AT223" i="5"/>
  <c r="AV142" i="5"/>
  <c r="AW142" i="5"/>
  <c r="H75" i="5"/>
  <c r="H180" i="5"/>
  <c r="AS15" i="5"/>
  <c r="AT197" i="5"/>
  <c r="AW197" i="5"/>
  <c r="AV205" i="5"/>
  <c r="AW145" i="5"/>
  <c r="AS197" i="5"/>
  <c r="H97" i="5"/>
  <c r="H172" i="5"/>
  <c r="AW200" i="5"/>
  <c r="H195" i="5"/>
  <c r="AU202" i="5"/>
  <c r="AW246" i="5"/>
  <c r="H17" i="5"/>
  <c r="AW90" i="5"/>
  <c r="AT239" i="5"/>
  <c r="AU80" i="5"/>
  <c r="AT155" i="5"/>
  <c r="AT20" i="5"/>
  <c r="AU255" i="5"/>
  <c r="AX111" i="5"/>
  <c r="AV184" i="5"/>
  <c r="AV104" i="5"/>
  <c r="AX54" i="5"/>
  <c r="AT13" i="5"/>
  <c r="AW16" i="5"/>
  <c r="AS13" i="5"/>
  <c r="AS23" i="5"/>
  <c r="AU189" i="5"/>
  <c r="H292" i="5"/>
  <c r="AX149" i="5"/>
  <c r="AX112" i="5"/>
  <c r="H61" i="5"/>
  <c r="AS134" i="5"/>
  <c r="AT23" i="5"/>
  <c r="AT102" i="5"/>
  <c r="AW139" i="5"/>
  <c r="AS201" i="5"/>
  <c r="AT90" i="5"/>
  <c r="AT219" i="5"/>
  <c r="AT203" i="5"/>
  <c r="AT57" i="5"/>
  <c r="AT51" i="5"/>
  <c r="AU183" i="5"/>
  <c r="AS65" i="5"/>
  <c r="H65" i="5"/>
  <c r="AT269" i="5"/>
  <c r="AV99" i="5"/>
  <c r="AW219" i="5"/>
  <c r="AS269" i="5"/>
  <c r="AU234" i="5"/>
  <c r="AV78" i="5"/>
  <c r="AS218" i="5"/>
  <c r="H39" i="5"/>
  <c r="H59" i="5"/>
  <c r="AW34" i="5"/>
  <c r="AV198" i="5"/>
  <c r="AU12" i="5"/>
  <c r="AV15" i="5"/>
  <c r="AW65" i="5"/>
  <c r="AV65" i="5"/>
  <c r="AT224" i="5"/>
  <c r="AT172" i="5"/>
  <c r="AT136" i="5"/>
  <c r="AS234" i="5"/>
  <c r="H176" i="5"/>
  <c r="AV106" i="5"/>
  <c r="AW12" i="5"/>
  <c r="AT65" i="5"/>
  <c r="AU15" i="5"/>
  <c r="AV264" i="5"/>
  <c r="AX41" i="5"/>
  <c r="AX195" i="5"/>
  <c r="AU105" i="5"/>
  <c r="AS49" i="5"/>
  <c r="AU219" i="5"/>
  <c r="AX269" i="5"/>
  <c r="H90" i="5"/>
  <c r="AV75" i="5"/>
  <c r="AU75" i="5"/>
  <c r="AW163" i="5"/>
  <c r="AS195" i="5"/>
  <c r="AS278" i="5"/>
  <c r="AT75" i="5"/>
  <c r="AW148" i="5"/>
  <c r="AS216" i="5"/>
  <c r="AS244" i="5"/>
  <c r="AU224" i="5"/>
  <c r="AX76" i="5"/>
  <c r="AT97" i="5"/>
  <c r="AW216" i="5"/>
  <c r="AV297" i="5"/>
  <c r="AX75" i="5"/>
  <c r="AX175" i="5"/>
  <c r="AW160" i="5"/>
  <c r="AT37" i="5"/>
  <c r="AT10" i="5"/>
  <c r="AT161" i="5"/>
  <c r="H238" i="5"/>
  <c r="AV63" i="5"/>
  <c r="AU41" i="5"/>
  <c r="AV183" i="5"/>
  <c r="AV170" i="5"/>
  <c r="AX245" i="5"/>
  <c r="AW101" i="5"/>
  <c r="AW15" i="5"/>
  <c r="AW149" i="5"/>
  <c r="AT290" i="5"/>
  <c r="H183" i="5"/>
  <c r="AS131" i="5"/>
  <c r="AU57" i="5"/>
  <c r="AV278" i="5"/>
  <c r="AT195" i="5"/>
  <c r="AW49" i="5"/>
  <c r="AS184" i="5"/>
  <c r="AX278" i="5"/>
  <c r="AT163" i="5"/>
  <c r="H297" i="5"/>
  <c r="H136" i="5"/>
  <c r="AV257" i="5"/>
  <c r="AW75" i="5"/>
  <c r="AS34" i="5"/>
  <c r="AU39" i="5"/>
  <c r="AU131" i="5"/>
  <c r="AT238" i="5"/>
  <c r="AS119" i="5"/>
  <c r="AT221" i="5"/>
  <c r="AV25" i="5"/>
  <c r="AV246" i="5"/>
  <c r="AU49" i="5"/>
  <c r="AV64" i="5"/>
  <c r="AS219" i="5"/>
  <c r="AU161" i="5"/>
  <c r="AT142" i="5"/>
  <c r="AS160" i="5"/>
  <c r="AS78" i="5"/>
  <c r="AT49" i="5"/>
  <c r="AU64" i="5"/>
  <c r="AS297" i="5"/>
  <c r="AX118" i="5"/>
  <c r="H15" i="5"/>
  <c r="H278" i="5"/>
  <c r="AW195" i="5"/>
  <c r="AS183" i="5"/>
  <c r="AW131" i="5"/>
  <c r="AU136" i="5"/>
  <c r="AV234" i="5"/>
  <c r="AT41" i="5"/>
  <c r="AW39" i="5"/>
  <c r="AV244" i="5"/>
  <c r="AV61" i="5"/>
  <c r="AW97" i="5"/>
  <c r="AW288" i="5"/>
  <c r="AT297" i="5"/>
  <c r="AX197" i="5"/>
  <c r="AS135" i="5"/>
  <c r="AS51" i="5"/>
  <c r="AV49" i="5"/>
  <c r="AV39" i="5"/>
  <c r="H37" i="5"/>
  <c r="H34" i="5"/>
  <c r="H148" i="5"/>
  <c r="H163" i="5"/>
  <c r="AV57" i="5"/>
  <c r="AW63" i="5"/>
  <c r="AS136" i="5"/>
  <c r="AT59" i="5"/>
  <c r="AS103" i="5"/>
  <c r="AT288" i="5"/>
  <c r="AW64" i="5"/>
  <c r="AX20" i="5"/>
  <c r="AT78" i="5"/>
  <c r="AV37" i="5"/>
  <c r="AW110" i="5"/>
  <c r="H150" i="5"/>
  <c r="AS148" i="5"/>
  <c r="AW290" i="5"/>
  <c r="AW136" i="5"/>
  <c r="AW25" i="5"/>
  <c r="AV160" i="5"/>
  <c r="AT213" i="5"/>
  <c r="AS76" i="5"/>
  <c r="AU272" i="5"/>
  <c r="AX218" i="5"/>
  <c r="H41" i="5"/>
  <c r="H161" i="5"/>
  <c r="AW57" i="5"/>
  <c r="AU163" i="5"/>
  <c r="AS290" i="5"/>
  <c r="AX136" i="5"/>
  <c r="AU52" i="5"/>
  <c r="AS41" i="5"/>
  <c r="AV41" i="5"/>
  <c r="AT133" i="5"/>
  <c r="AW40" i="5"/>
  <c r="H269" i="5"/>
  <c r="AW269" i="5"/>
  <c r="H49" i="5"/>
  <c r="AS133" i="5"/>
  <c r="H25" i="5"/>
  <c r="H288" i="5"/>
  <c r="AU290" i="5"/>
  <c r="AS12" i="5"/>
  <c r="AS37" i="5"/>
  <c r="H123" i="5"/>
  <c r="H218" i="5"/>
  <c r="H206" i="5"/>
  <c r="AS286" i="5"/>
  <c r="AS63" i="5"/>
  <c r="AT132" i="5"/>
  <c r="AT15" i="5"/>
  <c r="AU78" i="5"/>
  <c r="AU133" i="5"/>
  <c r="AU184" i="5"/>
  <c r="AV149" i="5"/>
  <c r="AV45" i="5"/>
  <c r="AW235" i="5"/>
  <c r="AT254" i="5"/>
  <c r="AX128" i="5"/>
  <c r="AX46" i="5"/>
  <c r="AX62" i="5"/>
  <c r="AX103" i="5"/>
  <c r="H192" i="5"/>
  <c r="AT165" i="5"/>
  <c r="AT279" i="5"/>
  <c r="AW103" i="5"/>
  <c r="AV94" i="5"/>
  <c r="AU154" i="5"/>
  <c r="AU211" i="5"/>
  <c r="AS174" i="5"/>
  <c r="AV146" i="5"/>
  <c r="AW254" i="5"/>
  <c r="AX216" i="5"/>
  <c r="AX110" i="5"/>
  <c r="H108" i="5"/>
  <c r="H235" i="5"/>
  <c r="AV286" i="5"/>
  <c r="AU227" i="5"/>
  <c r="AV134" i="5"/>
  <c r="AX250" i="5"/>
  <c r="AV216" i="5"/>
  <c r="AT280" i="5"/>
  <c r="AS70" i="5"/>
  <c r="AV86" i="5"/>
  <c r="AW45" i="5"/>
  <c r="AS264" i="5"/>
  <c r="AU156" i="5"/>
  <c r="AX18" i="5"/>
  <c r="AX58" i="5"/>
  <c r="AT103" i="5"/>
  <c r="AW165" i="5"/>
  <c r="AV110" i="5"/>
  <c r="AU117" i="5"/>
  <c r="AS110" i="5"/>
  <c r="AT53" i="5"/>
  <c r="AU53" i="5"/>
  <c r="AT45" i="5"/>
  <c r="AS250" i="5"/>
  <c r="AT235" i="5"/>
  <c r="AX160" i="5"/>
  <c r="AX272" i="5"/>
  <c r="AX211" i="5"/>
  <c r="AW94" i="5"/>
  <c r="AS279" i="5"/>
  <c r="AV240" i="5"/>
  <c r="AS170" i="5"/>
  <c r="H251" i="5"/>
  <c r="H272" i="5"/>
  <c r="AU192" i="5"/>
  <c r="AV154" i="5"/>
  <c r="AT232" i="5"/>
  <c r="H174" i="5"/>
  <c r="H146" i="5"/>
  <c r="AW251" i="5"/>
  <c r="AU134" i="5"/>
  <c r="AV60" i="5"/>
  <c r="AW172" i="5"/>
  <c r="AU135" i="5"/>
  <c r="AV46" i="5"/>
  <c r="AT129" i="5"/>
  <c r="AS81" i="5"/>
  <c r="AU132" i="5"/>
  <c r="AV138" i="5"/>
  <c r="AS62" i="5"/>
  <c r="AT110" i="5"/>
  <c r="AS61" i="5"/>
  <c r="AT61" i="5"/>
  <c r="AV17" i="5"/>
  <c r="AU213" i="5"/>
  <c r="AW108" i="5"/>
  <c r="AU262" i="5"/>
  <c r="AX203" i="5"/>
  <c r="AX205" i="5"/>
  <c r="AX172" i="5"/>
  <c r="AX97" i="5"/>
  <c r="AU45" i="5"/>
  <c r="AU212" i="5"/>
  <c r="AV70" i="5"/>
  <c r="AT225" i="5"/>
  <c r="H110" i="5"/>
  <c r="H53" i="5"/>
  <c r="H211" i="5"/>
  <c r="AW128" i="5"/>
  <c r="AS128" i="5"/>
  <c r="AV167" i="5"/>
  <c r="AT160" i="5"/>
  <c r="AV269" i="5"/>
  <c r="AS172" i="5"/>
  <c r="AU17" i="5"/>
  <c r="AW280" i="5"/>
  <c r="AS177" i="5"/>
  <c r="AV74" i="5"/>
  <c r="AU197" i="5"/>
  <c r="AX284" i="5"/>
  <c r="AX262" i="5"/>
  <c r="AW240" i="5"/>
  <c r="AW62" i="5"/>
  <c r="AU254" i="5"/>
  <c r="AV143" i="5"/>
  <c r="AV273" i="5"/>
  <c r="H47" i="5"/>
  <c r="H66" i="5"/>
  <c r="H86" i="5"/>
  <c r="H216" i="5"/>
  <c r="H138" i="5"/>
  <c r="AU70" i="5"/>
  <c r="AU128" i="5"/>
  <c r="AT170" i="5"/>
  <c r="AU235" i="5"/>
  <c r="AW100" i="5"/>
  <c r="AU280" i="5"/>
  <c r="AT237" i="5"/>
  <c r="AT46" i="5"/>
  <c r="AS79" i="5"/>
  <c r="AT64" i="5"/>
  <c r="H254" i="5"/>
  <c r="H46" i="5"/>
  <c r="AW18" i="5"/>
  <c r="AS165" i="5"/>
  <c r="AW86" i="5"/>
  <c r="AS97" i="5"/>
  <c r="AT273" i="5"/>
  <c r="AS53" i="5"/>
  <c r="AU160" i="5"/>
  <c r="AW262" i="5"/>
  <c r="AT245" i="5"/>
  <c r="AS40" i="5"/>
  <c r="AX189" i="5"/>
  <c r="AX206" i="5"/>
  <c r="AS240" i="5"/>
  <c r="AU165" i="5"/>
  <c r="AV165" i="5"/>
  <c r="AS143" i="5"/>
  <c r="AT47" i="5"/>
  <c r="AU250" i="5"/>
  <c r="AU198" i="5"/>
  <c r="AU62" i="5"/>
  <c r="AT216" i="5"/>
  <c r="AX177" i="5"/>
  <c r="AX165" i="5"/>
  <c r="AX53" i="5"/>
  <c r="AX243" i="5"/>
  <c r="H62" i="5"/>
  <c r="H240" i="5"/>
  <c r="AU251" i="5"/>
  <c r="AT198" i="5"/>
  <c r="H134" i="5"/>
  <c r="AS273" i="5"/>
  <c r="AS45" i="5"/>
  <c r="AV156" i="5"/>
  <c r="AT146" i="5"/>
  <c r="AV66" i="5"/>
  <c r="AX164" i="5"/>
  <c r="AT33" i="5"/>
  <c r="AX33" i="5"/>
  <c r="AX198" i="5"/>
  <c r="AX134" i="5"/>
  <c r="AV117" i="5"/>
  <c r="AU103" i="5"/>
  <c r="AX71" i="5"/>
  <c r="AV58" i="5"/>
  <c r="AV47" i="5"/>
  <c r="AT262" i="5"/>
  <c r="AS117" i="5"/>
  <c r="AV76" i="5"/>
  <c r="AV40" i="5"/>
  <c r="AS272" i="5"/>
  <c r="AX246" i="5"/>
  <c r="H94" i="5"/>
  <c r="AV53" i="5"/>
  <c r="AS245" i="5"/>
  <c r="AV272" i="5"/>
  <c r="AU240" i="5"/>
  <c r="AT70" i="5"/>
  <c r="AT62" i="5"/>
  <c r="AW154" i="5"/>
  <c r="H33" i="5"/>
  <c r="AX8" i="5"/>
  <c r="AU40" i="5"/>
  <c r="AS66" i="5"/>
  <c r="AV90" i="5"/>
  <c r="AU63" i="5"/>
  <c r="AU150" i="5"/>
  <c r="AW134" i="5"/>
  <c r="AV132" i="5"/>
  <c r="AW183" i="5"/>
  <c r="AS138" i="5"/>
  <c r="AT99" i="5"/>
  <c r="AS99" i="5"/>
  <c r="AW174" i="5"/>
  <c r="AW286" i="5"/>
  <c r="AT40" i="5"/>
  <c r="AW133" i="5"/>
  <c r="AV185" i="5"/>
  <c r="AT66" i="5"/>
  <c r="AX63" i="5"/>
  <c r="AV108" i="5"/>
  <c r="H70" i="5"/>
  <c r="H103" i="5"/>
  <c r="H45" i="5"/>
  <c r="H143" i="5"/>
  <c r="H58" i="5"/>
  <c r="H40" i="5"/>
  <c r="H72" i="5"/>
  <c r="H245" i="5"/>
  <c r="AT8" i="5"/>
  <c r="AT119" i="5"/>
  <c r="AT121" i="5"/>
  <c r="AU99" i="5"/>
  <c r="AV200" i="5"/>
  <c r="AS39" i="5"/>
  <c r="AS86" i="5"/>
  <c r="AT138" i="5"/>
  <c r="AW250" i="5"/>
  <c r="AW46" i="5"/>
  <c r="AW211" i="5"/>
  <c r="AS280" i="5"/>
  <c r="AU13" i="5"/>
  <c r="AW117" i="5"/>
  <c r="AT174" i="5"/>
  <c r="AU108" i="5"/>
  <c r="AW99" i="5"/>
  <c r="AT272" i="5"/>
  <c r="AU149" i="5"/>
  <c r="AW224" i="5"/>
  <c r="AV280" i="5"/>
  <c r="AS71" i="5"/>
  <c r="H154" i="5"/>
  <c r="AT39" i="5"/>
  <c r="H8" i="5"/>
  <c r="H117" i="5"/>
  <c r="H227" i="5"/>
  <c r="AW102" i="5"/>
  <c r="AU86" i="5"/>
  <c r="AS57" i="5"/>
  <c r="AU102" i="5"/>
  <c r="AS227" i="5"/>
  <c r="AT154" i="5"/>
  <c r="AS211" i="5"/>
  <c r="AU245" i="5"/>
  <c r="AU170" i="5"/>
  <c r="AW221" i="5"/>
  <c r="AW78" i="5"/>
  <c r="AV225" i="5"/>
  <c r="AS158" i="5"/>
  <c r="AT149" i="5"/>
  <c r="AV224" i="5"/>
  <c r="AU109" i="5"/>
  <c r="AT109" i="5"/>
  <c r="AS109" i="5"/>
  <c r="H109" i="5"/>
  <c r="AT186" i="5"/>
  <c r="AS186" i="5"/>
  <c r="AU186" i="5"/>
  <c r="AV186" i="5"/>
  <c r="AW21" i="5"/>
  <c r="AX21" i="5"/>
  <c r="AV21" i="5"/>
  <c r="H21" i="5"/>
  <c r="AU87" i="5"/>
  <c r="AT87" i="5"/>
  <c r="AX87" i="5"/>
  <c r="AV56" i="5"/>
  <c r="H56" i="5"/>
  <c r="AT56" i="5"/>
  <c r="AU56" i="5"/>
  <c r="AX56" i="5"/>
  <c r="AW109" i="5"/>
  <c r="AX109" i="5"/>
  <c r="AX186" i="5"/>
  <c r="AV107" i="5"/>
  <c r="AT107" i="5"/>
  <c r="AU107" i="5"/>
  <c r="H107" i="5"/>
  <c r="AW107" i="5"/>
  <c r="AS107" i="5"/>
  <c r="AU180" i="5"/>
  <c r="AS180" i="5"/>
  <c r="AV180" i="5"/>
  <c r="AS285" i="5"/>
  <c r="H285" i="5"/>
  <c r="AT285" i="5"/>
  <c r="AU285" i="5"/>
  <c r="AV285" i="5"/>
  <c r="AU59" i="5"/>
  <c r="AV59" i="5"/>
  <c r="AW59" i="5"/>
  <c r="AS59" i="5"/>
  <c r="AW87" i="5"/>
  <c r="AU91" i="5"/>
  <c r="AT191" i="5"/>
  <c r="H191" i="5"/>
  <c r="AX191" i="5"/>
  <c r="AW191" i="5"/>
  <c r="AV191" i="5"/>
  <c r="AS191" i="5"/>
  <c r="AV69" i="5"/>
  <c r="AT69" i="5"/>
  <c r="H69" i="5"/>
  <c r="AS69" i="5"/>
  <c r="AW69" i="5"/>
  <c r="AT145" i="5"/>
  <c r="AX145" i="5"/>
  <c r="H252" i="5"/>
  <c r="AV252" i="5"/>
  <c r="AT252" i="5"/>
  <c r="AS252" i="5"/>
  <c r="AW252" i="5"/>
  <c r="AU90" i="5"/>
  <c r="AS90" i="5"/>
  <c r="AU144" i="5"/>
  <c r="AV144" i="5"/>
  <c r="AS144" i="5"/>
  <c r="AW144" i="5"/>
  <c r="H144" i="5"/>
  <c r="AV199" i="5"/>
  <c r="AU199" i="5"/>
  <c r="AU187" i="5"/>
  <c r="AV187" i="5"/>
  <c r="AT92" i="5"/>
  <c r="AS92" i="5"/>
  <c r="AV92" i="5"/>
  <c r="AU92" i="5"/>
  <c r="AX92" i="5"/>
  <c r="H298" i="5"/>
  <c r="AS187" i="5"/>
  <c r="H241" i="5"/>
  <c r="AV241" i="5"/>
  <c r="AS241" i="5"/>
  <c r="AU241" i="5"/>
  <c r="AW241" i="5"/>
  <c r="AX241" i="5"/>
  <c r="AT95" i="5"/>
  <c r="AV95" i="5"/>
  <c r="AW95" i="5"/>
  <c r="AS251" i="5"/>
  <c r="AT251" i="5"/>
  <c r="AU265" i="5"/>
  <c r="AS265" i="5"/>
  <c r="H265" i="5"/>
  <c r="AW265" i="5"/>
  <c r="AV265" i="5"/>
  <c r="H159" i="5"/>
  <c r="AV159" i="5"/>
  <c r="AT159" i="5"/>
  <c r="AX159" i="5"/>
  <c r="AW179" i="5"/>
  <c r="AT179" i="5"/>
  <c r="AX179" i="5"/>
  <c r="AU36" i="5"/>
  <c r="AX36" i="5"/>
  <c r="AV36" i="5"/>
  <c r="AT36" i="5"/>
  <c r="H162" i="5"/>
  <c r="AS162" i="5"/>
  <c r="AV162" i="5"/>
  <c r="AW162" i="5"/>
  <c r="H187" i="5"/>
  <c r="AW199" i="5"/>
  <c r="AX199" i="5"/>
  <c r="AW56" i="5"/>
  <c r="H196" i="5"/>
  <c r="AU196" i="5"/>
  <c r="AT80" i="5"/>
  <c r="AV80" i="5"/>
  <c r="AX80" i="5"/>
  <c r="AW129" i="5"/>
  <c r="AS129" i="5"/>
  <c r="AU129" i="5"/>
  <c r="AW298" i="5"/>
  <c r="AT128" i="5"/>
  <c r="AV128" i="5"/>
  <c r="AX67" i="5"/>
  <c r="AT67" i="5"/>
  <c r="AV67" i="5"/>
  <c r="AW67" i="5"/>
  <c r="AS67" i="5"/>
  <c r="AX25" i="5"/>
  <c r="AX95" i="5"/>
  <c r="AX251" i="5"/>
  <c r="AX265" i="5"/>
  <c r="AU178" i="5"/>
  <c r="AV178" i="5"/>
  <c r="AW178" i="5"/>
  <c r="AX178" i="5"/>
  <c r="AT181" i="5"/>
  <c r="AW181" i="5"/>
  <c r="AX181" i="5"/>
  <c r="AU181" i="5"/>
  <c r="AT120" i="5"/>
  <c r="H120" i="5"/>
  <c r="AV120" i="5"/>
  <c r="AX120" i="5"/>
  <c r="AU120" i="5"/>
  <c r="AV109" i="5"/>
  <c r="AV298" i="5"/>
  <c r="AS87" i="5"/>
  <c r="AW153" i="5"/>
  <c r="AS56" i="5"/>
  <c r="AS196" i="5"/>
  <c r="H79" i="5"/>
  <c r="AU79" i="5"/>
  <c r="AX79" i="5"/>
  <c r="AV98" i="5"/>
  <c r="AU98" i="5"/>
  <c r="AS98" i="5"/>
  <c r="H98" i="5"/>
  <c r="AS122" i="5"/>
  <c r="H122" i="5"/>
  <c r="AU122" i="5"/>
  <c r="AW122" i="5"/>
  <c r="H51" i="5"/>
  <c r="AW51" i="5"/>
  <c r="AU51" i="5"/>
  <c r="AV51" i="5"/>
  <c r="AS179" i="5"/>
  <c r="AS298" i="5"/>
  <c r="AT199" i="5"/>
  <c r="AT21" i="5"/>
  <c r="AV18" i="5"/>
  <c r="AU18" i="5"/>
  <c r="AS18" i="5"/>
  <c r="AT18" i="5"/>
  <c r="AX240" i="5"/>
  <c r="AV282" i="5"/>
  <c r="H282" i="5"/>
  <c r="AT282" i="5"/>
  <c r="AU282" i="5"/>
  <c r="AX10" i="5"/>
  <c r="AW10" i="5"/>
  <c r="AX98" i="5"/>
  <c r="AU147" i="5"/>
  <c r="H147" i="5"/>
  <c r="AX147" i="5"/>
  <c r="AS147" i="5"/>
  <c r="AT169" i="5"/>
  <c r="AV169" i="5"/>
  <c r="AW169" i="5"/>
  <c r="H169" i="5"/>
  <c r="AX169" i="5"/>
  <c r="AS169" i="5"/>
  <c r="AT122" i="5"/>
  <c r="AW267" i="5"/>
  <c r="AS267" i="5"/>
  <c r="AU267" i="5"/>
  <c r="H267" i="5"/>
  <c r="AT267" i="5"/>
  <c r="H199" i="5"/>
  <c r="AS21" i="5"/>
  <c r="AS159" i="5"/>
  <c r="AV226" i="5"/>
  <c r="H226" i="5"/>
  <c r="AS226" i="5"/>
  <c r="AT226" i="5"/>
  <c r="AU226" i="5"/>
  <c r="AU283" i="5"/>
  <c r="AT283" i="5"/>
  <c r="AS283" i="5"/>
  <c r="AW283" i="5"/>
  <c r="H283" i="5"/>
  <c r="AX283" i="5"/>
  <c r="AV55" i="5"/>
  <c r="AU55" i="5"/>
  <c r="H55" i="5"/>
  <c r="AS55" i="5"/>
  <c r="AW55" i="5"/>
  <c r="AT55" i="5"/>
  <c r="AW255" i="5"/>
  <c r="H255" i="5"/>
  <c r="AV279" i="5"/>
  <c r="AU279" i="5"/>
  <c r="AW279" i="5"/>
  <c r="AX298" i="5"/>
  <c r="H32" i="5"/>
  <c r="AU32" i="5"/>
  <c r="AT32" i="5"/>
  <c r="AX32" i="5"/>
  <c r="H186" i="5"/>
  <c r="H87" i="5"/>
  <c r="AU179" i="5"/>
  <c r="AW92" i="5"/>
  <c r="AS175" i="5"/>
  <c r="AV175" i="5"/>
  <c r="AU175" i="5"/>
  <c r="AT175" i="5"/>
  <c r="H175" i="5"/>
  <c r="AX226" i="5"/>
  <c r="AS233" i="5"/>
  <c r="AU233" i="5"/>
  <c r="AX233" i="5"/>
  <c r="AW233" i="5"/>
  <c r="H233" i="5"/>
  <c r="AT233" i="5"/>
  <c r="AV12" i="5"/>
  <c r="AX12" i="5"/>
  <c r="AX55" i="5"/>
  <c r="AX255" i="5"/>
  <c r="AX279" i="5"/>
  <c r="AV204" i="5"/>
  <c r="AU204" i="5"/>
  <c r="AT204" i="5"/>
  <c r="H104" i="5"/>
  <c r="AX104" i="5"/>
  <c r="AS104" i="5"/>
  <c r="AT104" i="5"/>
  <c r="AU84" i="5"/>
  <c r="AW84" i="5"/>
  <c r="AS84" i="5"/>
  <c r="AX84" i="5"/>
  <c r="AT84" i="5"/>
  <c r="AW36" i="5"/>
  <c r="AW159" i="5"/>
  <c r="AS176" i="5"/>
  <c r="AT176" i="5"/>
  <c r="AU176" i="5"/>
  <c r="AX176" i="5"/>
  <c r="AU71" i="5"/>
  <c r="AT71" i="5"/>
  <c r="AV43" i="5"/>
  <c r="AW43" i="5"/>
  <c r="AU43" i="5"/>
  <c r="AX258" i="5"/>
  <c r="AV258" i="5"/>
  <c r="AS258" i="5"/>
  <c r="AT258" i="5"/>
  <c r="H121" i="5"/>
  <c r="AW121" i="5"/>
  <c r="AU121" i="5"/>
  <c r="AW187" i="5"/>
  <c r="AW32" i="5"/>
  <c r="AU298" i="5"/>
  <c r="AU145" i="5"/>
  <c r="AV179" i="5"/>
  <c r="AW285" i="5"/>
  <c r="AS25" i="5"/>
  <c r="AS95" i="5"/>
  <c r="AU252" i="5"/>
  <c r="AU203" i="5"/>
  <c r="H203" i="5"/>
  <c r="AW203" i="5"/>
  <c r="AV203" i="5"/>
  <c r="AV8" i="5"/>
  <c r="AU8" i="5"/>
  <c r="AT35" i="5"/>
  <c r="H35" i="5"/>
  <c r="AU35" i="5"/>
  <c r="AW35" i="5"/>
  <c r="AV71" i="5"/>
  <c r="AX43" i="5"/>
  <c r="H167" i="5"/>
  <c r="AW167" i="5"/>
  <c r="AS167" i="5"/>
  <c r="AX167" i="5"/>
  <c r="AV72" i="5"/>
  <c r="AU72" i="5"/>
  <c r="AX72" i="5"/>
  <c r="AS72" i="5"/>
  <c r="AT72" i="5"/>
  <c r="AW258" i="5"/>
  <c r="AX121" i="5"/>
  <c r="AX187" i="5"/>
  <c r="AU258" i="5"/>
  <c r="AW247" i="5"/>
  <c r="AX247" i="5"/>
  <c r="H247" i="5"/>
  <c r="AU247" i="5"/>
  <c r="AS247" i="5"/>
  <c r="AT247" i="5"/>
  <c r="AT105" i="5"/>
  <c r="AX105" i="5"/>
  <c r="AW105" i="5"/>
  <c r="AU38" i="5"/>
  <c r="AW38" i="5"/>
  <c r="AV38" i="5"/>
  <c r="AT38" i="5"/>
  <c r="AW106" i="5"/>
  <c r="H106" i="5"/>
  <c r="AT106" i="5"/>
  <c r="AU106" i="5"/>
  <c r="H222" i="5"/>
  <c r="AT222" i="5"/>
  <c r="AV222" i="5"/>
  <c r="AW222" i="5"/>
  <c r="AW80" i="5"/>
  <c r="AW196" i="5"/>
  <c r="AT196" i="5"/>
  <c r="AV247" i="5"/>
  <c r="AV150" i="5"/>
  <c r="AT150" i="5"/>
  <c r="AS150" i="5"/>
  <c r="AV24" i="5"/>
  <c r="AW24" i="5"/>
  <c r="AS24" i="5"/>
  <c r="H24" i="5"/>
  <c r="AT24" i="5"/>
  <c r="AU24" i="5"/>
  <c r="AX24" i="5"/>
  <c r="AT156" i="5"/>
  <c r="AS156" i="5"/>
  <c r="AW156" i="5"/>
  <c r="AX156" i="5"/>
  <c r="AU268" i="5"/>
  <c r="AV268" i="5"/>
  <c r="AS268" i="5"/>
  <c r="AT268" i="5"/>
  <c r="AX268" i="5"/>
  <c r="AX38" i="5"/>
  <c r="AX106" i="5"/>
  <c r="AX222" i="5"/>
  <c r="AT187" i="5"/>
  <c r="AX162" i="5"/>
  <c r="AX129" i="5"/>
  <c r="AU21" i="5"/>
  <c r="AU69" i="5"/>
  <c r="AW58" i="5"/>
  <c r="AT58" i="5"/>
  <c r="AS58" i="5"/>
  <c r="AX150" i="5"/>
  <c r="AW54" i="5"/>
  <c r="AS54" i="5"/>
  <c r="AU54" i="5"/>
  <c r="H54" i="5"/>
  <c r="AV54" i="5"/>
  <c r="AS257" i="5"/>
  <c r="AW257" i="5"/>
  <c r="AX257" i="5"/>
  <c r="AV52" i="5"/>
  <c r="AT52" i="5"/>
  <c r="H52" i="5"/>
  <c r="AS52" i="5"/>
  <c r="AT85" i="5"/>
  <c r="AV85" i="5"/>
  <c r="AW85" i="5"/>
  <c r="AU85" i="5"/>
  <c r="AV129" i="5"/>
  <c r="AW176" i="5"/>
  <c r="AS120" i="5"/>
  <c r="AV48" i="5"/>
  <c r="AW48" i="5"/>
  <c r="AU9" i="5"/>
  <c r="AT9" i="5"/>
  <c r="H9" i="5"/>
  <c r="AV9" i="5"/>
  <c r="AS9" i="5"/>
  <c r="AX9" i="5"/>
  <c r="H190" i="5"/>
  <c r="AV190" i="5"/>
  <c r="AX190" i="5"/>
  <c r="AS190" i="5"/>
  <c r="AU153" i="5"/>
  <c r="AS153" i="5"/>
  <c r="H153" i="5"/>
  <c r="AT153" i="5"/>
  <c r="AX153" i="5"/>
  <c r="H91" i="5"/>
  <c r="AS91" i="5"/>
  <c r="AV91" i="5"/>
  <c r="AW91" i="5"/>
  <c r="AX91" i="5"/>
  <c r="AS36" i="5"/>
  <c r="AU25" i="5"/>
  <c r="AS16" i="5"/>
  <c r="AT16" i="5"/>
  <c r="AX16" i="5"/>
  <c r="AU16" i="5"/>
  <c r="AU123" i="5"/>
  <c r="AV123" i="5"/>
  <c r="AW123" i="5"/>
  <c r="AX123" i="5"/>
  <c r="AS123" i="5"/>
  <c r="AS94" i="5"/>
  <c r="AU94" i="5"/>
  <c r="AX48" i="5"/>
  <c r="AS139" i="5"/>
  <c r="H139" i="5"/>
  <c r="AV139" i="5"/>
  <c r="H30" i="5"/>
  <c r="AT30" i="5"/>
  <c r="AW30" i="5"/>
  <c r="AU30" i="5"/>
  <c r="AV30" i="5"/>
  <c r="H212" i="5"/>
  <c r="AT212" i="5"/>
  <c r="AS212" i="5"/>
  <c r="AW212" i="5"/>
  <c r="H92" i="5"/>
  <c r="H179" i="5"/>
  <c r="AV267" i="5"/>
  <c r="AS80" i="5"/>
  <c r="AS43" i="5"/>
  <c r="AS38" i="5"/>
  <c r="AW147" i="5"/>
  <c r="H177" i="5"/>
  <c r="AT177" i="5"/>
  <c r="AW177" i="5"/>
  <c r="AX219" i="5"/>
  <c r="AV219" i="5"/>
  <c r="AS173" i="5"/>
  <c r="AX173" i="5"/>
  <c r="AT173" i="5"/>
  <c r="AV173" i="5"/>
  <c r="H173" i="5"/>
  <c r="AU173" i="5"/>
  <c r="AX94" i="5"/>
  <c r="AX139" i="5"/>
  <c r="AV168" i="5"/>
  <c r="AW168" i="5"/>
  <c r="AT168" i="5"/>
  <c r="AX168" i="5"/>
  <c r="AV111" i="5"/>
  <c r="H111" i="5"/>
  <c r="AU111" i="5"/>
  <c r="AW111" i="5"/>
  <c r="AT111" i="5"/>
  <c r="AX30" i="5"/>
  <c r="AX212" i="5"/>
  <c r="AS32" i="5"/>
  <c r="AU162" i="5"/>
  <c r="AU48" i="5"/>
  <c r="AV84" i="5"/>
  <c r="AW284" i="5"/>
  <c r="AT284" i="5"/>
  <c r="AS284" i="5"/>
  <c r="AV284" i="5"/>
  <c r="H284" i="5"/>
  <c r="AT227" i="5"/>
  <c r="AV227" i="5"/>
  <c r="AX227" i="5"/>
  <c r="AW243" i="5"/>
  <c r="AV243" i="5"/>
  <c r="AT243" i="5"/>
  <c r="AS243" i="5"/>
  <c r="AU243" i="5"/>
  <c r="AS166" i="5"/>
  <c r="AV166" i="5"/>
  <c r="AW166" i="5"/>
  <c r="H237" i="5"/>
  <c r="H170" i="5"/>
  <c r="H137" i="5"/>
  <c r="AS261" i="5"/>
  <c r="H135" i="5"/>
  <c r="AT135" i="5"/>
  <c r="AT143" i="5"/>
  <c r="AX88" i="5"/>
  <c r="AU261" i="5"/>
  <c r="AS142" i="5"/>
  <c r="AW96" i="5"/>
  <c r="AV158" i="5"/>
  <c r="AX185" i="5"/>
  <c r="AX273" i="5"/>
  <c r="AX249" i="5"/>
  <c r="AX96" i="5"/>
  <c r="AX237" i="5"/>
  <c r="AX225" i="5"/>
  <c r="AX68" i="5"/>
  <c r="AX264" i="5"/>
  <c r="AX146" i="5"/>
  <c r="AS152" i="5"/>
  <c r="AX238" i="5"/>
  <c r="AV245" i="5"/>
  <c r="AX119" i="5"/>
  <c r="AX135" i="5"/>
  <c r="AX47" i="5"/>
  <c r="AX140" i="5"/>
  <c r="AS27" i="5"/>
  <c r="AX74" i="5"/>
  <c r="AX202" i="5"/>
  <c r="AX142" i="5"/>
  <c r="AX131" i="5"/>
  <c r="AX137" i="5"/>
  <c r="AS68" i="5"/>
  <c r="AS238" i="5"/>
  <c r="AT264" i="5"/>
  <c r="AU47" i="5"/>
  <c r="AS237" i="5"/>
  <c r="AW273" i="5"/>
  <c r="AW264" i="5"/>
  <c r="AS225" i="5"/>
  <c r="AS185" i="5"/>
  <c r="AS146" i="5"/>
  <c r="AW135" i="5"/>
  <c r="AV68" i="5"/>
  <c r="AU143" i="5"/>
  <c r="AS202" i="5"/>
  <c r="AV292" i="5"/>
  <c r="AU292" i="5"/>
  <c r="AT17" i="5"/>
  <c r="AW292" i="5"/>
  <c r="AU96" i="5"/>
  <c r="AU225" i="5"/>
  <c r="AT74" i="5"/>
  <c r="AS254" i="5"/>
  <c r="AX292" i="5"/>
  <c r="AX138" i="5"/>
  <c r="AX174" i="5"/>
  <c r="AX161" i="5"/>
  <c r="AX170" i="5"/>
  <c r="AX65" i="5"/>
  <c r="AV261" i="5"/>
  <c r="AX143" i="5"/>
  <c r="AX288" i="5"/>
  <c r="AW88" i="5"/>
  <c r="AU33" i="5"/>
  <c r="AX192" i="5"/>
  <c r="AX244" i="5"/>
  <c r="AX224" i="5"/>
  <c r="AX254" i="5"/>
  <c r="AX132" i="5"/>
  <c r="AX221" i="5"/>
  <c r="AX158" i="5"/>
  <c r="H152" i="5"/>
  <c r="AS192" i="5"/>
  <c r="AU152" i="5"/>
  <c r="AW33" i="5"/>
  <c r="AU237" i="5"/>
  <c r="AT249" i="5"/>
  <c r="AW74" i="5"/>
  <c r="AU185" i="5"/>
  <c r="AU288" i="5"/>
  <c r="AU297" i="5"/>
  <c r="AX37" i="5"/>
  <c r="AX108" i="5"/>
  <c r="AX232" i="5"/>
  <c r="AX297" i="5"/>
  <c r="AX214" i="5"/>
  <c r="AW238" i="5"/>
  <c r="AS292" i="5"/>
  <c r="AU249" i="5"/>
  <c r="AS74" i="5"/>
  <c r="AU137" i="5"/>
  <c r="H264" i="5"/>
  <c r="H142" i="5"/>
  <c r="AW261" i="5"/>
  <c r="AW132" i="5"/>
  <c r="AT131" i="5"/>
  <c r="AU68" i="5"/>
  <c r="AU244" i="5"/>
  <c r="AT108" i="5"/>
  <c r="AS232" i="5"/>
  <c r="AU74" i="5"/>
  <c r="AW158" i="5"/>
  <c r="AT185" i="5"/>
  <c r="AS137" i="5"/>
  <c r="AW137" i="5"/>
  <c r="AT287" i="5"/>
  <c r="AU287" i="5"/>
  <c r="AS287" i="5"/>
  <c r="AV287" i="5"/>
  <c r="AV137" i="5"/>
  <c r="AX287" i="5"/>
  <c r="AX66" i="5"/>
  <c r="H131" i="5"/>
  <c r="AW138" i="5"/>
  <c r="AW237" i="5"/>
  <c r="AU232" i="5"/>
  <c r="AT218" i="5"/>
  <c r="AU218" i="5"/>
  <c r="AT152"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<sst xmlns="http://schemas.openxmlformats.org/spreadsheetml/2006/main" count="4586" uniqueCount="706">
  <si>
    <t>KU Leuven, Faculty of Economics and Business</t>
  </si>
  <si>
    <t>Copenhagen Business School</t>
  </si>
  <si>
    <t>Estonian Business School</t>
  </si>
  <si>
    <t>HEC Paris</t>
  </si>
  <si>
    <t>EDHEC Business School, Nice Campus</t>
  </si>
  <si>
    <t>EDHEC Business School, Lille Campus</t>
  </si>
  <si>
    <t>KEDGE Business School, Marseille Campus</t>
  </si>
  <si>
    <t>KEDGE Business School, Bordeaux Campus</t>
  </si>
  <si>
    <t>Technische Universität München, TUM School of Management</t>
  </si>
  <si>
    <t>Universität Mannheim, Business School</t>
  </si>
  <si>
    <t>EBS Universität für Wirtschaft und Recht, EBS Business School</t>
  </si>
  <si>
    <t>Corvinus University of Budapest</t>
  </si>
  <si>
    <t>Trinity College Dublin, Trinity Business School</t>
  </si>
  <si>
    <t>University College Dublin, Quinn School of Business</t>
  </si>
  <si>
    <t>NHH Norwegian School of Economics</t>
  </si>
  <si>
    <t>IE University</t>
  </si>
  <si>
    <t>Universitat Ramon Llull, ESADE Business School</t>
  </si>
  <si>
    <t>Universidad de Navarra, Facultad de Ciencias Económicas y Empresariales</t>
  </si>
  <si>
    <t>Stockholm School of Economics</t>
  </si>
  <si>
    <t>Lund University, School of Economics and Management</t>
  </si>
  <si>
    <t>University of Gothenburg, School of Business, Economics and Law</t>
  </si>
  <si>
    <t>Uppsala University, Department of Business Studies</t>
  </si>
  <si>
    <t>Universität Zürich, Faculty of Business, Economics and Informatics</t>
  </si>
  <si>
    <t>Universiteit van Amsterdam, Faculty of Economics and Business</t>
  </si>
  <si>
    <t>Maastricht University, School of Business and Economics</t>
  </si>
  <si>
    <t>London School of Economics and Political Science, Department of Management</t>
  </si>
  <si>
    <t>University College London, School of Management</t>
  </si>
  <si>
    <t>City, University of London, Bayes Business School</t>
  </si>
  <si>
    <t>The University of Manchester, Alliance Manchester Business School</t>
  </si>
  <si>
    <t>Queen Mary University of London, School of Business and Management</t>
  </si>
  <si>
    <t>University of Birmingham, Birmingham Business School</t>
  </si>
  <si>
    <t>University of Bath, School of Management</t>
  </si>
  <si>
    <t>University of Bristol, School of Economics, Finance and Management</t>
  </si>
  <si>
    <t>University of Exeter, Business School</t>
  </si>
  <si>
    <t>The University of Nottingham, Nottingham University Business School</t>
  </si>
  <si>
    <t>Aston University, Aston Business School</t>
  </si>
  <si>
    <t>University of Glasgow, Adam Smith Business School, Management</t>
  </si>
  <si>
    <t>Austria</t>
  </si>
  <si>
    <t>Estonia</t>
  </si>
  <si>
    <t>Vienna</t>
  </si>
  <si>
    <t>Aarhus</t>
  </si>
  <si>
    <t>Frederiksberg</t>
  </si>
  <si>
    <t>Tallinn</t>
  </si>
  <si>
    <t>Helsinki</t>
  </si>
  <si>
    <t>Mikkeli</t>
  </si>
  <si>
    <t>Bordeaux</t>
  </si>
  <si>
    <t>Reims</t>
  </si>
  <si>
    <t>Sophia Antipolis</t>
  </si>
  <si>
    <t>Mannheim</t>
  </si>
  <si>
    <t>Vallendar</t>
  </si>
  <si>
    <t>Budapest</t>
  </si>
  <si>
    <t>Oslo</t>
  </si>
  <si>
    <t>Bergen</t>
  </si>
  <si>
    <t>Porto</t>
  </si>
  <si>
    <t>Getafe</t>
  </si>
  <si>
    <t>Sant Cugat</t>
  </si>
  <si>
    <t>Madrid</t>
  </si>
  <si>
    <t>Pamplona</t>
  </si>
  <si>
    <t>Lund</t>
  </si>
  <si>
    <t>Uppsala</t>
  </si>
  <si>
    <t>Maastricht</t>
  </si>
  <si>
    <t>Amsterdam</t>
  </si>
  <si>
    <t>Tilburg</t>
  </si>
  <si>
    <t>Rotterdam</t>
  </si>
  <si>
    <t>Birmingham</t>
  </si>
  <si>
    <t>Bath</t>
  </si>
  <si>
    <t>Exeter</t>
  </si>
  <si>
    <t>Bristol</t>
  </si>
  <si>
    <t>Glasgow</t>
  </si>
  <si>
    <t>Nottingham</t>
  </si>
  <si>
    <t>Leeds</t>
  </si>
  <si>
    <t>Lancaster</t>
  </si>
  <si>
    <t>Loughborough</t>
  </si>
  <si>
    <t>Manchester</t>
  </si>
  <si>
    <t>Brighton</t>
  </si>
  <si>
    <t>Coventry</t>
  </si>
  <si>
    <t>Jouy–en–Josas</t>
  </si>
  <si>
    <t>Cergy–Pontoise</t>
  </si>
  <si>
    <t>Ludwig–Maximilians–Universität München, Munich School of Management</t>
  </si>
  <si>
    <t>Östrich–Winkel</t>
  </si>
  <si>
    <t>IELTS</t>
  </si>
  <si>
    <t>IÉSEG School of Management, Paris Campus</t>
  </si>
  <si>
    <t>NEOMA Business School, Reims Campus</t>
  </si>
  <si>
    <t>SKEMA Business School, Sophia Antipolis Campus</t>
  </si>
  <si>
    <t>L</t>
  </si>
  <si>
    <t>R</t>
  </si>
  <si>
    <t>W</t>
  </si>
  <si>
    <t>S</t>
  </si>
  <si>
    <t>NO</t>
  </si>
  <si>
    <t>Listening</t>
  </si>
  <si>
    <t>Reading</t>
  </si>
  <si>
    <t>Writing</t>
  </si>
  <si>
    <t>Speaking</t>
  </si>
  <si>
    <t>CLEAM</t>
  </si>
  <si>
    <t>+39 3339292295</t>
  </si>
  <si>
    <t>fmangini.2005@gmail.com</t>
  </si>
  <si>
    <t>www.instagram.com/francescomanginiii/</t>
  </si>
  <si>
    <t>LINGUA</t>
  </si>
  <si>
    <t>English</t>
  </si>
  <si>
    <t>TOEFL</t>
  </si>
  <si>
    <t>TOT</t>
  </si>
  <si>
    <t>BEMACS</t>
  </si>
  <si>
    <t>Louvain–la–Neuve</t>
  </si>
  <si>
    <t>French</t>
  </si>
  <si>
    <t>Mons</t>
  </si>
  <si>
    <t>CLEF</t>
  </si>
  <si>
    <t>CLEACC</t>
  </si>
  <si>
    <t>BESS</t>
  </si>
  <si>
    <t>BIEF–Econ</t>
  </si>
  <si>
    <t>BIEF–Fin</t>
  </si>
  <si>
    <t>BIEM</t>
  </si>
  <si>
    <t>BAI</t>
  </si>
  <si>
    <t>Charles University, Faculty of Social Sciences, Bachelor in Economics and Finance</t>
  </si>
  <si>
    <t>Aalto University, School of Business</t>
  </si>
  <si>
    <t>Palaiseau</t>
  </si>
  <si>
    <t>École Polytechnique, Bachelor of Science</t>
  </si>
  <si>
    <t>DELF B2</t>
  </si>
  <si>
    <t>Université Toulouse 1 Capitole, Toulouse School of Economics</t>
  </si>
  <si>
    <t>German</t>
  </si>
  <si>
    <t>Universität Mannheim, Department of Economics</t>
  </si>
  <si>
    <t>Garching</t>
  </si>
  <si>
    <r>
      <t xml:space="preserve">4 + </t>
    </r>
    <r>
      <rPr>
        <sz val="12"/>
        <color rgb="FFFF0000"/>
        <rFont val="Arial"/>
        <family val="2"/>
      </rPr>
      <t>1</t>
    </r>
  </si>
  <si>
    <t>Spanish</t>
  </si>
  <si>
    <t>Universidad de Deusto, Deusto Business School, Bilbao Campus</t>
  </si>
  <si>
    <t>Bilbao</t>
  </si>
  <si>
    <t>San Sebastián</t>
  </si>
  <si>
    <t>Universidad de Deusto, Deusto Business School, San Sebastián Campus</t>
  </si>
  <si>
    <t>Jönköping</t>
  </si>
  <si>
    <t>Colchester</t>
  </si>
  <si>
    <t>Lille</t>
  </si>
  <si>
    <t>Gothenburg</t>
  </si>
  <si>
    <t>Saint Andrews</t>
  </si>
  <si>
    <t>2 (3)</t>
  </si>
  <si>
    <t>NO students with French citizenship or partial education in France</t>
  </si>
  <si>
    <t>DSD II OR TEST DaF OR Goethe–Zertifikat B2</t>
  </si>
  <si>
    <t>NO students with current domicile in Hungary</t>
  </si>
  <si>
    <t>Second semester not available for BEMACS students</t>
  </si>
  <si>
    <t>Students must have passed Mathematics in the first year</t>
  </si>
  <si>
    <t>NO students with UK citizenship or partial education in UK</t>
  </si>
  <si>
    <t>Jönköping University, Jönköping International Business School</t>
  </si>
  <si>
    <t>Université de Lausanne, Faculty of Business and Economics (HEC Lausanne)</t>
  </si>
  <si>
    <t>Universiteit van Amsterdam, Faculty of Economics and Business, Bachelor of Business Analytics</t>
  </si>
  <si>
    <t>University of Bath, Department of Economics</t>
  </si>
  <si>
    <t>University College London, Department of Economics</t>
  </si>
  <si>
    <t>University of Essex, Department of Economics</t>
  </si>
  <si>
    <t>University of Glasgow, Adam Smith Business School, Economics</t>
  </si>
  <si>
    <t>Loughborough University, Loughborough Business School</t>
  </si>
  <si>
    <t>The University of Manchester, School of Social Sciences, Department of Economics</t>
  </si>
  <si>
    <t>Queen Mary University of London, School of Economics and Finance</t>
  </si>
  <si>
    <t>WU Vienna University of Economics and Business</t>
  </si>
  <si>
    <t>UCLouvain, Campus FUCaM Mons</t>
  </si>
  <si>
    <t>Prague University of Economics and Business</t>
  </si>
  <si>
    <t>Aarhus University, School of Business and Social Sciences (Aarhus BSS)</t>
  </si>
  <si>
    <t>Aalto University, School of Business, BScBA Programme, Mikkeli Campus</t>
  </si>
  <si>
    <t>Sciences Po, Collège universitaire</t>
  </si>
  <si>
    <t>TBS Education, Toulouse Campus</t>
  </si>
  <si>
    <t>Frankfurt School of Finance and Management</t>
  </si>
  <si>
    <t>Freie Universität Berlin, School of Business and Economics</t>
  </si>
  <si>
    <t>Technische Universität München, TUM School of Computation, Information and Technology</t>
  </si>
  <si>
    <t>WHU – Otto Beisheim School of Management</t>
  </si>
  <si>
    <t>Université du Luxembourg, Faculty of Law, Economics and Finance</t>
  </si>
  <si>
    <t>BI Norwegian Business School (BSc Programmes)</t>
  </si>
  <si>
    <t>SGH Warsaw School of Economics</t>
  </si>
  <si>
    <t>Universidade Católica Portuguesa, Católica Lisbon School of Business and Economics</t>
  </si>
  <si>
    <t>Universidade Católica Portuguesa, Católica Porto Business School</t>
  </si>
  <si>
    <t>Universidade NOVA de Lisboa, Nova School of Business and Economics</t>
  </si>
  <si>
    <t>Universidad Carlos III de Madrid, Facultad de Ciencias Sociales y Jurídicas, Grado en Administración de Empresas</t>
  </si>
  <si>
    <t>Universidad Carlos III de Madrid, Facultad de Ciencias Sociales y Jurídicas, Grado en Economía</t>
  </si>
  <si>
    <t>Universitat Pompeu Fabra, Faculty of Economics and Business</t>
  </si>
  <si>
    <t>University of St. Gallen (HSG)</t>
  </si>
  <si>
    <t>Erasmus University Rotterdam, Erasmus School of Economics</t>
  </si>
  <si>
    <t>Erasmus University Rotterdam, Erasmus School of History, Culture and Communication</t>
  </si>
  <si>
    <t>Erasmus University Rotterdam, Rotterdam School of Management</t>
  </si>
  <si>
    <t>Tilburg University, School of Economics and Management</t>
  </si>
  <si>
    <t>City, University of London, School of Policy and Global Affairs, Department of Economics</t>
  </si>
  <si>
    <t>King’s College London, King’s Business School</t>
  </si>
  <si>
    <t>Lancaster University Management School</t>
  </si>
  <si>
    <t>Leeds University Business School</t>
  </si>
  <si>
    <t>University of Sussex Business School</t>
  </si>
  <si>
    <t>University of Warwick, Warwick Business School</t>
  </si>
  <si>
    <t>University of Warwick, Department of Economics</t>
  </si>
  <si>
    <t>University of Edinburgh Business School</t>
  </si>
  <si>
    <t>University of Glasgow, Adam Smith Business School, Accounting and Finance</t>
  </si>
  <si>
    <t>Strathclyde Business School</t>
  </si>
  <si>
    <t>University of St. Andrews, School of Management</t>
  </si>
  <si>
    <t>University of St. Andrews, School of Economics and Finance</t>
  </si>
  <si>
    <t>Université Paris 1 Panthéon–Sorbonne, Département d’Économie</t>
  </si>
  <si>
    <t>Université Paris 1 Panthéon–Sorbonne, École de Management de la Sorbonne</t>
  </si>
  <si>
    <t>Université Paris Dauphine–PSL, Bachelor Programmes</t>
  </si>
  <si>
    <t>Humboldt–Universität zu Berlin, School of Business and Economics</t>
  </si>
  <si>
    <t>Universität zu Köln, Wirtschafts– und Sozialwissenschaftliche Fakultät</t>
  </si>
  <si>
    <t>EMLYON Business School, Bachelor in Business Administration</t>
  </si>
  <si>
    <t>?</t>
  </si>
  <si>
    <t>1 (0)</t>
  </si>
  <si>
    <t>Université Catholique de Louvain, Faculté des sciences économiques, sociales, politiques et de communication, École de sciences économiques</t>
  </si>
  <si>
    <t>Université Libre de Bruxelles, Solvay Brussels School of Economics and Management</t>
  </si>
  <si>
    <t>ESSEC Business School, Bachelor in Business Administration</t>
  </si>
  <si>
    <t>4 (6)</t>
  </si>
  <si>
    <t>2 (1)</t>
  </si>
  <si>
    <t>5 (3)</t>
  </si>
  <si>
    <t>2 (0)</t>
  </si>
  <si>
    <t>3 (4)</t>
  </si>
  <si>
    <t>3 (2)</t>
  </si>
  <si>
    <t>X</t>
  </si>
  <si>
    <t>A</t>
  </si>
  <si>
    <t>G</t>
  </si>
  <si>
    <t>VC</t>
  </si>
  <si>
    <t>VS</t>
  </si>
  <si>
    <t>English and Spanish</t>
  </si>
  <si>
    <t>English and French</t>
  </si>
  <si>
    <t>English and German</t>
  </si>
  <si>
    <t>All</t>
  </si>
  <si>
    <t>CORSO</t>
  </si>
  <si>
    <t>E</t>
  </si>
  <si>
    <t>F</t>
  </si>
  <si>
    <t>ALL</t>
  </si>
  <si>
    <t>E + S</t>
  </si>
  <si>
    <t>E + F</t>
  </si>
  <si>
    <t>E + G</t>
  </si>
  <si>
    <t>? O X</t>
  </si>
  <si>
    <t>TOTP</t>
  </si>
  <si>
    <t>MEDP</t>
  </si>
  <si>
    <t>COMPLEX</t>
  </si>
  <si>
    <t>PUNTEGGI</t>
  </si>
  <si>
    <t>TSEZA</t>
  </si>
  <si>
    <t>TSEZP</t>
  </si>
  <si>
    <t>MEDIA</t>
  </si>
  <si>
    <t>INGLESE</t>
  </si>
  <si>
    <t>COMPLESSIVO</t>
  </si>
  <si>
    <t>OFFICIAL GUIDE</t>
  </si>
  <si>
    <t>CONTACTS</t>
  </si>
  <si>
    <t>Welcome to the official guide to the exchange calculator by Francesco Mangini.</t>
  </si>
  <si>
    <t>YES</t>
  </si>
  <si>
    <t>Discipline</t>
  </si>
  <si>
    <t>Vote</t>
  </si>
  <si>
    <t>Credits</t>
  </si>
  <si>
    <t>Select the English language requirement:</t>
  </si>
  <si>
    <t>Select the language of the classes in exchange:</t>
  </si>
  <si>
    <t>Section</t>
  </si>
  <si>
    <t>Overall credits</t>
  </si>
  <si>
    <t>Student credits</t>
  </si>
  <si>
    <t>Student GPA</t>
  </si>
  <si>
    <t>Overall GPA</t>
  </si>
  <si>
    <t>Minimum course credits</t>
  </si>
  <si>
    <t>General indicator</t>
  </si>
  <si>
    <t>Exchange score</t>
  </si>
  <si>
    <t>Credit quantity</t>
  </si>
  <si>
    <t>Corresponding GPA</t>
  </si>
  <si>
    <t>Average</t>
  </si>
  <si>
    <t>Total</t>
  </si>
  <si>
    <t>EXCHANGE CALCULATIONS</t>
  </si>
  <si>
    <t>Degree courses</t>
  </si>
  <si>
    <t>English requirement</t>
  </si>
  <si>
    <t>Languages</t>
  </si>
  <si>
    <t>NATION</t>
  </si>
  <si>
    <t>LOCATION</t>
  </si>
  <si>
    <t>DESTINATION</t>
  </si>
  <si>
    <t>AVAILABLE
FOR YOUR
COURSE?</t>
  </si>
  <si>
    <t>LANGUAGE</t>
  </si>
  <si>
    <t>SLOTS</t>
  </si>
  <si>
    <t>MAXIMUM
ENTRY
SCORE</t>
  </si>
  <si>
    <t>MINIMUM
ENTRY
SCORE</t>
  </si>
  <si>
    <t>AVE</t>
  </si>
  <si>
    <t>SECTION MINIMUM</t>
  </si>
  <si>
    <t>MINIMUM
GPA</t>
  </si>
  <si>
    <t>OTHER REQUIREMENTS + NOTES</t>
  </si>
  <si>
    <t>RESERVED SLOTS
AND CORRESPONDING
MINIMUM SCORES</t>
  </si>
  <si>
    <t>ALLOWED AND SUGGESTED COURSES</t>
  </si>
  <si>
    <t>Belgium</t>
  </si>
  <si>
    <t>Denmark</t>
  </si>
  <si>
    <t>Finland</t>
  </si>
  <si>
    <t>France</t>
  </si>
  <si>
    <t>Germany</t>
  </si>
  <si>
    <t>Luxembourg</t>
  </si>
  <si>
    <t>Norway</t>
  </si>
  <si>
    <t>Netherlands</t>
  </si>
  <si>
    <t>Poland</t>
  </si>
  <si>
    <t>Portugal</t>
  </si>
  <si>
    <t>Czech Republic</t>
  </si>
  <si>
    <t>Spain</t>
  </si>
  <si>
    <t>Sweden</t>
  </si>
  <si>
    <t>Switzerland</t>
  </si>
  <si>
    <t>Hungary</t>
  </si>
  <si>
    <t>Ireland</t>
  </si>
  <si>
    <t>England</t>
  </si>
  <si>
    <t>Scotland</t>
  </si>
  <si>
    <t>Brussels</t>
  </si>
  <si>
    <t>Prague</t>
  </si>
  <si>
    <t>Paris</t>
  </si>
  <si>
    <t>Nice</t>
  </si>
  <si>
    <t>Lyon</t>
  </si>
  <si>
    <t>Marseille</t>
  </si>
  <si>
    <t>Toulouse</t>
  </si>
  <si>
    <t>Frankfurt</t>
  </si>
  <si>
    <t>Munich</t>
  </si>
  <si>
    <t>Cologne</t>
  </si>
  <si>
    <t>Berlin</t>
  </si>
  <si>
    <t>Warsaw</t>
  </si>
  <si>
    <t>Lisbon</t>
  </si>
  <si>
    <t>Barcelona</t>
  </si>
  <si>
    <t>Stockholm</t>
  </si>
  <si>
    <t>St. Gallen</t>
  </si>
  <si>
    <t>Zurich</t>
  </si>
  <si>
    <t>Lausanne</t>
  </si>
  <si>
    <t>Dublin</t>
  </si>
  <si>
    <t>London</t>
  </si>
  <si>
    <t>Edinburgh</t>
  </si>
  <si>
    <t>ERROR SECTIONS</t>
  </si>
  <si>
    <t>EUROPE, IRELAND AND UNITED KINGDOM</t>
  </si>
  <si>
    <t>MIDDLE EAST</t>
  </si>
  <si>
    <t>Kuwait</t>
  </si>
  <si>
    <t>Kuwait City</t>
  </si>
  <si>
    <t>Kuwait University, College of Business Administration</t>
  </si>
  <si>
    <t>Turkey</t>
  </si>
  <si>
    <t>Ankara</t>
  </si>
  <si>
    <t>Bilkent University, Faculty of Business Administration</t>
  </si>
  <si>
    <t>Bebek, Istanbul</t>
  </si>
  <si>
    <t>United Arab Emirates</t>
  </si>
  <si>
    <t>Dubai</t>
  </si>
  <si>
    <t>American University in Dubai, School of Business Administration</t>
  </si>
  <si>
    <t>Koç University, College of Administrative Sciences and Economics</t>
  </si>
  <si>
    <t>Boğaziçi University, Department of Economics</t>
  </si>
  <si>
    <t>Boğaziçi University, Department of Management</t>
  </si>
  <si>
    <t>NORTH AMERICA (WITHOUT MEXICO)</t>
  </si>
  <si>
    <t>Canada</t>
  </si>
  <si>
    <t>USA</t>
  </si>
  <si>
    <t>Edmonton, AB</t>
  </si>
  <si>
    <t>Vancouver, BC</t>
  </si>
  <si>
    <t>Calgary, AB</t>
  </si>
  <si>
    <t>Montréal, QC</t>
  </si>
  <si>
    <t>Ottawa, ON</t>
  </si>
  <si>
    <t>Kingston, ON</t>
  </si>
  <si>
    <t>Burnaby, BC</t>
  </si>
  <si>
    <t>Toronto, ON</t>
  </si>
  <si>
    <t>Victoria, BC</t>
  </si>
  <si>
    <t>London, ON</t>
  </si>
  <si>
    <t>Tuzla, Istanbul</t>
  </si>
  <si>
    <t>Sarıyer, Istanbul</t>
  </si>
  <si>
    <t>Kelowna, BC</t>
  </si>
  <si>
    <t>Scarborough, ON</t>
  </si>
  <si>
    <t>Wellesley, MA</t>
  </si>
  <si>
    <t>Chestnut Hill, MA</t>
  </si>
  <si>
    <t>Boston, MA</t>
  </si>
  <si>
    <t>Waltham, MA</t>
  </si>
  <si>
    <t>Provo, UT</t>
  </si>
  <si>
    <t>California</t>
  </si>
  <si>
    <t>Pittsburgh, PA</t>
  </si>
  <si>
    <t>Cleveland, OH</t>
  </si>
  <si>
    <t>Chicago, IL</t>
  </si>
  <si>
    <t>Boulder, CO</t>
  </si>
  <si>
    <t>New York, NY</t>
  </si>
  <si>
    <t>Ithaca, NY</t>
  </si>
  <si>
    <t>Hanover, NH</t>
  </si>
  <si>
    <t>Atlanta, GA</t>
  </si>
  <si>
    <t>Gainesville, FL</t>
  </si>
  <si>
    <t>Washington, DC</t>
  </si>
  <si>
    <t>Urbana, IL</t>
  </si>
  <si>
    <t>Bloomington, IN</t>
  </si>
  <si>
    <t>Baltimore, MD</t>
  </si>
  <si>
    <t>College Park, MD</t>
  </si>
  <si>
    <t>Ann Arbor, MI</t>
  </si>
  <si>
    <t>East Lansing, MI</t>
  </si>
  <si>
    <t>Minneapolis, MN</t>
  </si>
  <si>
    <t>Chapel Hill, NC</t>
  </si>
  <si>
    <t>Evanston, IL</t>
  </si>
  <si>
    <t>Columbus, OH</t>
  </si>
  <si>
    <t>Philadelphia, PA</t>
  </si>
  <si>
    <t>Princeton, NJ</t>
  </si>
  <si>
    <t>West Lafayette, IN</t>
  </si>
  <si>
    <t>Troy, NY</t>
  </si>
  <si>
    <t>Richmond, VA</t>
  </si>
  <si>
    <t>San Diego, CA</t>
  </si>
  <si>
    <t>Columbia, SC</t>
  </si>
  <si>
    <t>Los Angeles, CA</t>
  </si>
  <si>
    <t>Dallas, TX</t>
  </si>
  <si>
    <t>College Station, TX</t>
  </si>
  <si>
    <t>Austin, TX</t>
  </si>
  <si>
    <t>New Orleans, LA</t>
  </si>
  <si>
    <t>Charlottesville, VA</t>
  </si>
  <si>
    <t>Blacksburg, VA</t>
  </si>
  <si>
    <t>Seattle, WA</t>
  </si>
  <si>
    <t>St. Louis, MO</t>
  </si>
  <si>
    <t>Madison, WI</t>
  </si>
  <si>
    <t>The University of British Columbia, Sauder School of Business</t>
  </si>
  <si>
    <t>The University of British Columbia, Vancouver School of Economics</t>
  </si>
  <si>
    <t>The University of British Columbia, Okanagan Campus</t>
  </si>
  <si>
    <t>University of Calgary, Haskayne School of Business</t>
  </si>
  <si>
    <t>McGill University, Desautels Faculty of Management</t>
  </si>
  <si>
    <t>University of Ottawa, Telfer School of Management</t>
  </si>
  <si>
    <t>Université du Québec à Montréal (UQAM), École des sciences de la gestion</t>
  </si>
  <si>
    <t>Queen's University, Smith School of Business</t>
  </si>
  <si>
    <t>Simon Fraser University, Beedie School of Business</t>
  </si>
  <si>
    <t>University of Toronto, Faculty of Arts and Science</t>
  </si>
  <si>
    <t>University of Toronto, Rotman Commerce</t>
  </si>
  <si>
    <t>University of Victoria, Gustavson School of Business</t>
  </si>
  <si>
    <t>York University, Schulich School of Business</t>
  </si>
  <si>
    <t>University of Alberta, Alberta School of Business</t>
  </si>
  <si>
    <t>HEC Montréal</t>
  </si>
  <si>
    <t>Western University, Ivey Business School</t>
  </si>
  <si>
    <t>Babson College</t>
  </si>
  <si>
    <t>Boston College</t>
  </si>
  <si>
    <t>Boston University, College of Arts and Sciences, Department of Economics</t>
  </si>
  <si>
    <t>Boston University, Questrom School of Business</t>
  </si>
  <si>
    <t>Brandeis University</t>
  </si>
  <si>
    <t>University of California, All campuses</t>
  </si>
  <si>
    <t>Carnegie Mellon University, Tepper School of Business</t>
  </si>
  <si>
    <t>Case Western Reserve University, Weatherhead School of Management</t>
  </si>
  <si>
    <t>The University of Chicago, Booth School of Business</t>
  </si>
  <si>
    <t>The University of Chicago, Department of Economics</t>
  </si>
  <si>
    <t>University of Colorado Boulder, Leeds School of Business</t>
  </si>
  <si>
    <t>Columbia University, Columbia College, Department of Economics</t>
  </si>
  <si>
    <t>Cornell University, School of Industrial and Labor Relations, Department of Economics</t>
  </si>
  <si>
    <t>Emory University, Goizueta Business School</t>
  </si>
  <si>
    <t>University of Florida, Warrington College of Business</t>
  </si>
  <si>
    <t>The George Washington University, School of Business</t>
  </si>
  <si>
    <t>Georgia Institute of Technology, Scheller College of Business</t>
  </si>
  <si>
    <t>Indiana University, Kelley School of Business</t>
  </si>
  <si>
    <t>Johns Hopkins University, Center for Leadership Education</t>
  </si>
  <si>
    <t>University of Maryland, Smith School of Business</t>
  </si>
  <si>
    <t>University of Michigan, Ross School of Business</t>
  </si>
  <si>
    <t>Michigan State University, Eli Broad College of Business</t>
  </si>
  <si>
    <t>University of Minnesota, Carlson School of Management</t>
  </si>
  <si>
    <t>New York University, College of Arts and Science, Department of Economics</t>
  </si>
  <si>
    <t>New York University, Stern School of Business</t>
  </si>
  <si>
    <t>The University of North Carolina at Chapel Hill, School of Data Science and Society</t>
  </si>
  <si>
    <t>Northeastern University</t>
  </si>
  <si>
    <t>Northwestern University, Weinberg College of Arts and Sciences, Department of Economics</t>
  </si>
  <si>
    <t>The Ohio State University, Fisher College of Business</t>
  </si>
  <si>
    <t>University of Pennsylvania, School of Arts and Sciences, Department of Economics</t>
  </si>
  <si>
    <t>University of Pennsylvania, Wharton School</t>
  </si>
  <si>
    <t>Princeton University, Department of Economics</t>
  </si>
  <si>
    <t>Purdue University, Daniels School of Management</t>
  </si>
  <si>
    <t>Rensselaer Polytechnic Institute, Lally School of Management</t>
  </si>
  <si>
    <t>University of Richmond, Robins School of Business</t>
  </si>
  <si>
    <t>San Diego State University, International Business Program</t>
  </si>
  <si>
    <t>University of South Carolina, Moore School of Business</t>
  </si>
  <si>
    <t>University of Southern California, Marshall School of Business</t>
  </si>
  <si>
    <t>The University of Texas at Dallas</t>
  </si>
  <si>
    <t>Texas A&amp;M University, Mays Business School</t>
  </si>
  <si>
    <t>The University of Texas at Austin, College of Liberal Arts, Department of Economics</t>
  </si>
  <si>
    <t>The University of Texas at Austin, McCombs School of Business</t>
  </si>
  <si>
    <t>Tulane University, Freeman School of Business</t>
  </si>
  <si>
    <t>University of Virginia, McIntire School of Commerce</t>
  </si>
  <si>
    <t>University of Virginia, College of Arts and Sciences, Department of Economics</t>
  </si>
  <si>
    <t>Virginia Tech, Pamplin College of Business</t>
  </si>
  <si>
    <t>University of Washington, Foster School of Business</t>
  </si>
  <si>
    <t>Washington University in St. Louis, College of Arts and Sciences, Department of Economics</t>
  </si>
  <si>
    <t>Washington University in St. Louis, Olin Business School</t>
  </si>
  <si>
    <t>Brigham Young University, Marriott School of Business</t>
  </si>
  <si>
    <t>Cornell University, College of Agricultural and Life Sciences and SC Johnson College of Business, Dyson School of Applied Economics and Management</t>
  </si>
  <si>
    <t>Dartmouth College, Faculty of Arts and Sciences, Department of Economics</t>
  </si>
  <si>
    <t>Johns Hopkins University, Krieger School of Arts and Sciences, Department of Economics</t>
  </si>
  <si>
    <t>Northwestern University, Weinberg College of Arts and Sciences, Business Institutions minor</t>
  </si>
  <si>
    <t>University of Illinois at Urbana–Champaign, Gies College of Business</t>
  </si>
  <si>
    <t>University of Wisconsin–Madison, Wisconsin School of Business</t>
  </si>
  <si>
    <t>University of Wisconsin–Madison, College of Letters and Science, Department of Economics</t>
  </si>
  <si>
    <r>
      <t xml:space="preserve">10 + </t>
    </r>
    <r>
      <rPr>
        <sz val="12"/>
        <color rgb="FFFA0000"/>
        <rFont val="Arial"/>
        <family val="2"/>
      </rPr>
      <t>2</t>
    </r>
  </si>
  <si>
    <r>
      <t xml:space="preserve">6 + </t>
    </r>
    <r>
      <rPr>
        <sz val="12"/>
        <color rgb="FFFA0000"/>
        <rFont val="Arial"/>
        <family val="2"/>
      </rPr>
      <t>2</t>
    </r>
  </si>
  <si>
    <r>
      <t xml:space="preserve">4 + </t>
    </r>
    <r>
      <rPr>
        <sz val="12"/>
        <color rgb="FFFA0000"/>
        <rFont val="Arial"/>
        <family val="2"/>
      </rPr>
      <t>1</t>
    </r>
  </si>
  <si>
    <r>
      <t xml:space="preserve">1 + </t>
    </r>
    <r>
      <rPr>
        <sz val="12"/>
        <color rgb="FFFA0000"/>
        <rFont val="Arial"/>
        <family val="2"/>
      </rPr>
      <t>1</t>
    </r>
    <r>
      <rPr>
        <sz val="12"/>
        <color theme="1"/>
        <rFont val="Arial"/>
        <family val="2"/>
      </rPr>
      <t xml:space="preserve"> + </t>
    </r>
    <r>
      <rPr>
        <sz val="12"/>
        <color rgb="FF007D00"/>
        <rFont val="Arial"/>
        <family val="2"/>
      </rPr>
      <t>3</t>
    </r>
  </si>
  <si>
    <r>
      <t xml:space="preserve">4 + </t>
    </r>
    <r>
      <rPr>
        <sz val="12"/>
        <color rgb="FF007D00"/>
        <rFont val="Arial"/>
        <family val="2"/>
      </rPr>
      <t>2</t>
    </r>
  </si>
  <si>
    <r>
      <rPr>
        <sz val="12"/>
        <color rgb="FFFA0000"/>
        <rFont val="Arial"/>
        <family val="2"/>
      </rPr>
      <t>1</t>
    </r>
    <r>
      <rPr>
        <sz val="12"/>
        <color theme="1"/>
        <rFont val="Arial"/>
        <family val="2"/>
      </rPr>
      <t xml:space="preserve"> + </t>
    </r>
    <r>
      <rPr>
        <sz val="12"/>
        <color rgb="FF007D00"/>
        <rFont val="Arial"/>
        <family val="2"/>
      </rPr>
      <t>1</t>
    </r>
  </si>
  <si>
    <r>
      <t xml:space="preserve">10 + </t>
    </r>
    <r>
      <rPr>
        <sz val="12"/>
        <color rgb="FF007D00"/>
        <rFont val="Arial"/>
        <family val="2"/>
      </rPr>
      <t>2</t>
    </r>
  </si>
  <si>
    <r>
      <t xml:space="preserve">4 + </t>
    </r>
    <r>
      <rPr>
        <sz val="12"/>
        <color rgb="FF0000FA"/>
        <rFont val="Arial"/>
        <family val="2"/>
      </rPr>
      <t>3</t>
    </r>
  </si>
  <si>
    <r>
      <t xml:space="preserve">4 + </t>
    </r>
    <r>
      <rPr>
        <sz val="12"/>
        <color rgb="FF0000FA"/>
        <rFont val="Arial"/>
        <family val="2"/>
      </rPr>
      <t>1</t>
    </r>
  </si>
  <si>
    <r>
      <rPr>
        <sz val="12"/>
        <color rgb="FFFA0000"/>
        <rFont val="Arial"/>
        <family val="2"/>
      </rPr>
      <t>BEMACS</t>
    </r>
    <r>
      <rPr>
        <sz val="12"/>
        <rFont val="Arial"/>
        <family val="2"/>
      </rPr>
      <t xml:space="preserve"> (28,269)</t>
    </r>
  </si>
  <si>
    <r>
      <rPr>
        <sz val="12"/>
        <color rgb="FFFA0000"/>
        <rFont val="Arial"/>
        <family val="2"/>
      </rPr>
      <t>BEMACS</t>
    </r>
    <r>
      <rPr>
        <sz val="12"/>
        <rFont val="Arial"/>
        <family val="2"/>
      </rPr>
      <t xml:space="preserve"> (34,685)</t>
    </r>
  </si>
  <si>
    <r>
      <rPr>
        <sz val="12"/>
        <color rgb="FF007D00"/>
        <rFont val="Arial"/>
        <family val="2"/>
      </rPr>
      <t>BAI</t>
    </r>
    <r>
      <rPr>
        <sz val="12"/>
        <rFont val="Arial"/>
        <family val="2"/>
      </rPr>
      <t xml:space="preserve"> (30,688)</t>
    </r>
  </si>
  <si>
    <r>
      <rPr>
        <sz val="12"/>
        <color rgb="FF007D00"/>
        <rFont val="Arial"/>
        <family val="2"/>
      </rPr>
      <t>BAI</t>
    </r>
    <r>
      <rPr>
        <sz val="12"/>
        <rFont val="Arial"/>
        <family val="2"/>
      </rPr>
      <t xml:space="preserve"> (NO)</t>
    </r>
  </si>
  <si>
    <r>
      <t>BEMACS</t>
    </r>
    <r>
      <rPr>
        <sz val="12"/>
        <rFont val="Arial"/>
        <family val="2"/>
      </rPr>
      <t xml:space="preserve"> (29,693)</t>
    </r>
  </si>
  <si>
    <r>
      <rPr>
        <sz val="12"/>
        <color rgb="FFFA0000"/>
        <rFont val="Arial"/>
        <family val="2"/>
      </rPr>
      <t>BEMACS</t>
    </r>
    <r>
      <rPr>
        <sz val="12"/>
        <rFont val="Arial"/>
        <family val="2"/>
      </rPr>
      <t xml:space="preserve"> (33,441)</t>
    </r>
  </si>
  <si>
    <r>
      <rPr>
        <sz val="12"/>
        <color rgb="FF007D00"/>
        <rFont val="Arial"/>
        <family val="2"/>
      </rPr>
      <t>BAI</t>
    </r>
    <r>
      <rPr>
        <sz val="12"/>
        <rFont val="Arial"/>
        <family val="2"/>
      </rPr>
      <t xml:space="preserve"> (32,315)</t>
    </r>
  </si>
  <si>
    <r>
      <rPr>
        <sz val="12"/>
        <color rgb="FFFA0000"/>
        <rFont val="Arial"/>
        <family val="2"/>
      </rPr>
      <t>BEMACS</t>
    </r>
    <r>
      <rPr>
        <sz val="12"/>
        <rFont val="Arial"/>
        <family val="2"/>
      </rPr>
      <t xml:space="preserve"> (33,654)</t>
    </r>
  </si>
  <si>
    <r>
      <rPr>
        <sz val="12"/>
        <color rgb="FF007D00"/>
        <rFont val="Arial"/>
        <family val="2"/>
      </rPr>
      <t>BAI</t>
    </r>
    <r>
      <rPr>
        <sz val="12"/>
        <rFont val="Arial"/>
        <family val="2"/>
      </rPr>
      <t xml:space="preserve"> (32,888)</t>
    </r>
  </si>
  <si>
    <r>
      <t>CLEACC</t>
    </r>
    <r>
      <rPr>
        <sz val="12"/>
        <rFont val="Arial"/>
        <family val="2"/>
      </rPr>
      <t xml:space="preserve"> (32,441)</t>
    </r>
  </si>
  <si>
    <r>
      <rPr>
        <sz val="12"/>
        <color rgb="FF0000FA"/>
        <rFont val="Arial"/>
        <family val="2"/>
      </rPr>
      <t>CLEACC</t>
    </r>
    <r>
      <rPr>
        <sz val="12"/>
        <rFont val="Arial"/>
        <family val="2"/>
      </rPr>
      <t xml:space="preserve"> (29,578)</t>
    </r>
  </si>
  <si>
    <r>
      <t xml:space="preserve">9 + </t>
    </r>
    <r>
      <rPr>
        <sz val="12"/>
        <color rgb="FFFA0000"/>
        <rFont val="Arial"/>
        <family val="2"/>
      </rPr>
      <t>1</t>
    </r>
  </si>
  <si>
    <r>
      <t xml:space="preserve">8 + </t>
    </r>
    <r>
      <rPr>
        <sz val="12"/>
        <color rgb="FF007D00"/>
        <rFont val="Arial"/>
        <family val="2"/>
      </rPr>
      <t>2</t>
    </r>
  </si>
  <si>
    <r>
      <t xml:space="preserve">1 + </t>
    </r>
    <r>
      <rPr>
        <sz val="12"/>
        <color rgb="FFFA0000"/>
        <rFont val="Arial"/>
        <family val="2"/>
      </rPr>
      <t>1</t>
    </r>
  </si>
  <si>
    <r>
      <t xml:space="preserve">3 + </t>
    </r>
    <r>
      <rPr>
        <sz val="12"/>
        <color rgb="FF007D00"/>
        <rFont val="Arial"/>
        <family val="2"/>
      </rPr>
      <t>1</t>
    </r>
  </si>
  <si>
    <r>
      <t xml:space="preserve">3 + </t>
    </r>
    <r>
      <rPr>
        <sz val="12"/>
        <color rgb="FFFA0000"/>
        <rFont val="Arial"/>
        <family val="2"/>
      </rPr>
      <t>1</t>
    </r>
  </si>
  <si>
    <r>
      <t xml:space="preserve">7 + </t>
    </r>
    <r>
      <rPr>
        <sz val="12"/>
        <color rgb="FFFA0000"/>
        <rFont val="Arial"/>
        <family val="2"/>
      </rPr>
      <t>1</t>
    </r>
  </si>
  <si>
    <r>
      <t xml:space="preserve">7 + </t>
    </r>
    <r>
      <rPr>
        <sz val="12"/>
        <color rgb="FFFA0000"/>
        <rFont val="Arial"/>
        <family val="2"/>
      </rPr>
      <t>3</t>
    </r>
  </si>
  <si>
    <t>5 (2)</t>
  </si>
  <si>
    <t>5 (6)</t>
  </si>
  <si>
    <r>
      <rPr>
        <sz val="12"/>
        <color rgb="FFFA0000"/>
        <rFont val="Arial"/>
        <family val="2"/>
      </rPr>
      <t>1</t>
    </r>
    <r>
      <rPr>
        <sz val="12"/>
        <color theme="1"/>
        <rFont val="Arial"/>
        <family val="2"/>
      </rPr>
      <t xml:space="preserve"> + </t>
    </r>
    <r>
      <rPr>
        <sz val="12"/>
        <color rgb="FF007D00"/>
        <rFont val="Arial"/>
        <family val="2"/>
      </rPr>
      <t>1</t>
    </r>
    <r>
      <rPr>
        <sz val="12"/>
        <rFont val="Arial"/>
        <family val="2"/>
      </rPr>
      <t xml:space="preserve"> (3)</t>
    </r>
  </si>
  <si>
    <t>The University of North Carolina at Chapel Hill, College of Arts and Sciences, Department of Economics</t>
  </si>
  <si>
    <t>The University of North Carolina at Chapel Hill, Kenan–Flagler Business School</t>
  </si>
  <si>
    <r>
      <t xml:space="preserve">6 + </t>
    </r>
    <r>
      <rPr>
        <sz val="12"/>
        <color rgb="FFFA0000"/>
        <rFont val="Arial"/>
        <family val="2"/>
      </rPr>
      <t>1</t>
    </r>
    <r>
      <rPr>
        <sz val="12"/>
        <color theme="1"/>
        <rFont val="Arial"/>
        <family val="2"/>
      </rPr>
      <t xml:space="preserve"> + </t>
    </r>
    <r>
      <rPr>
        <sz val="12"/>
        <color rgb="FF007D00"/>
        <rFont val="Arial"/>
        <family val="2"/>
      </rPr>
      <t>2</t>
    </r>
    <r>
      <rPr>
        <sz val="12"/>
        <rFont val="Arial"/>
        <family val="2"/>
      </rPr>
      <t xml:space="preserve"> (11)</t>
    </r>
  </si>
  <si>
    <t>University of Toronto Scarborough, Faculty of Arts and Science</t>
  </si>
  <si>
    <t>Students must have passed Mathematics, Microeconomics, Macroeconomics and Statistics</t>
  </si>
  <si>
    <t>NO students with Canadian citizenship</t>
  </si>
  <si>
    <t>NO students with US citizenship or partial education in the US</t>
  </si>
  <si>
    <r>
      <t>BEMACS</t>
    </r>
    <r>
      <rPr>
        <sz val="12"/>
        <rFont val="Arial"/>
        <family val="2"/>
      </rPr>
      <t xml:space="preserve"> (NO)</t>
    </r>
  </si>
  <si>
    <r>
      <t>BAI</t>
    </r>
    <r>
      <rPr>
        <sz val="12"/>
        <rFont val="Arial"/>
        <family val="2"/>
      </rPr>
      <t xml:space="preserve"> (32,909)</t>
    </r>
  </si>
  <si>
    <r>
      <t>BEMACS</t>
    </r>
    <r>
      <rPr>
        <sz val="12"/>
        <rFont val="Arial"/>
        <family val="2"/>
      </rPr>
      <t xml:space="preserve"> (33,501)</t>
    </r>
  </si>
  <si>
    <r>
      <t>BEMACS</t>
    </r>
    <r>
      <rPr>
        <sz val="12"/>
        <rFont val="Arial"/>
        <family val="2"/>
      </rPr>
      <t xml:space="preserve"> (34,519)</t>
    </r>
  </si>
  <si>
    <r>
      <t>BAI</t>
    </r>
    <r>
      <rPr>
        <sz val="12"/>
        <rFont val="Arial"/>
        <family val="2"/>
      </rPr>
      <t xml:space="preserve"> (31,482)</t>
    </r>
  </si>
  <si>
    <r>
      <t>BEMACS</t>
    </r>
    <r>
      <rPr>
        <sz val="12"/>
        <rFont val="Arial"/>
        <family val="2"/>
      </rPr>
      <t xml:space="preserve"> (29,099)</t>
    </r>
  </si>
  <si>
    <r>
      <t>BEMACS</t>
    </r>
    <r>
      <rPr>
        <sz val="12"/>
        <rFont val="Arial"/>
        <family val="2"/>
      </rPr>
      <t xml:space="preserve"> (33,092)</t>
    </r>
  </si>
  <si>
    <r>
      <t>BAI</t>
    </r>
    <r>
      <rPr>
        <sz val="12"/>
        <rFont val="Arial"/>
        <family val="2"/>
      </rPr>
      <t xml:space="preserve"> (30,989)</t>
    </r>
  </si>
  <si>
    <r>
      <t>BEMACS</t>
    </r>
    <r>
      <rPr>
        <sz val="12"/>
        <rFont val="Arial"/>
        <family val="2"/>
      </rPr>
      <t xml:space="preserve"> (33,928)</t>
    </r>
  </si>
  <si>
    <r>
      <t>BEMACS</t>
    </r>
    <r>
      <rPr>
        <sz val="12"/>
        <rFont val="Arial"/>
        <family val="2"/>
      </rPr>
      <t xml:space="preserve"> (26,587)</t>
    </r>
  </si>
  <si>
    <r>
      <t>BEMACS</t>
    </r>
    <r>
      <rPr>
        <sz val="12"/>
        <rFont val="Arial"/>
        <family val="2"/>
      </rPr>
      <t xml:space="preserve"> (31,553)</t>
    </r>
  </si>
  <si>
    <r>
      <t>BAI</t>
    </r>
    <r>
      <rPr>
        <sz val="12"/>
        <rFont val="Arial"/>
        <family val="2"/>
      </rPr>
      <t xml:space="preserve"> (32,257)</t>
    </r>
  </si>
  <si>
    <t>University of Michigan, Department of Economics (through Ross School of Business)</t>
  </si>
  <si>
    <t>MEXICO, CENTRAL AMERICA AND SOUTH AMERICA</t>
  </si>
  <si>
    <t>Argentina</t>
  </si>
  <si>
    <t>Brazil</t>
  </si>
  <si>
    <t>Chile</t>
  </si>
  <si>
    <t>Uruguay</t>
  </si>
  <si>
    <t>Mexico</t>
  </si>
  <si>
    <t>Monterrey</t>
  </si>
  <si>
    <t>Montevideo</t>
  </si>
  <si>
    <t>Buenos Aires</t>
  </si>
  <si>
    <t>Victoria</t>
  </si>
  <si>
    <t>São Paulo</t>
  </si>
  <si>
    <t>Rio de Janeiro</t>
  </si>
  <si>
    <t>Santiago</t>
  </si>
  <si>
    <t>Valparaíso</t>
  </si>
  <si>
    <t>Mexico City</t>
  </si>
  <si>
    <t>Viña del Mar / Santiago</t>
  </si>
  <si>
    <t>Universidad Argentina de la Empresa – UADE</t>
  </si>
  <si>
    <t>Universidad de Belgrano</t>
  </si>
  <si>
    <t>Universidad de Buenos Aires, Facultad de Ciencias Económicas</t>
  </si>
  <si>
    <t>Universidad de San Andrés</t>
  </si>
  <si>
    <t>Universidad Técnica Federico Santa María</t>
  </si>
  <si>
    <t>Universidad Católica del Uruguay</t>
  </si>
  <si>
    <t>Instituto Tecnológico Autónomo de México – ITAM</t>
  </si>
  <si>
    <t>Instituto Tecnológico y de Estudios Superiores de Monterrey – ITESM</t>
  </si>
  <si>
    <t>Universidad Torcuato Di Tella</t>
  </si>
  <si>
    <t>Fundação Getulio Vargas – EAESP, International Program in Management</t>
  </si>
  <si>
    <t>Fundação Getulio Vargas, Escola Brasileira de Administração Pública e de Empresas – EBAPE</t>
  </si>
  <si>
    <t>Fundação Getulio Vargas, Escola Brasileira de Economia e Finanças – EPGE</t>
  </si>
  <si>
    <t>Instituto de Ensino e Pesquisa – INSPER, Faculdade de Economia e Administração</t>
  </si>
  <si>
    <t>Universidade de São Paulo, Faculdade de Economia, Administração e Contabilidade</t>
  </si>
  <si>
    <t>Universidad de Chile, Facultad de Economía y Negocios</t>
  </si>
  <si>
    <t>Universidad Adolfo Ibáñez</t>
  </si>
  <si>
    <t>Pontificia Universidad Católica de Chile, Escuela de Administración</t>
  </si>
  <si>
    <t>English and Portuguese</t>
  </si>
  <si>
    <t>Portuguese</t>
  </si>
  <si>
    <r>
      <t xml:space="preserve">1 + </t>
    </r>
    <r>
      <rPr>
        <sz val="12"/>
        <color rgb="FFFA0000"/>
        <rFont val="Arial"/>
        <family val="2"/>
      </rPr>
      <t>1</t>
    </r>
    <r>
      <rPr>
        <sz val="12"/>
        <color theme="1"/>
        <rFont val="Arial"/>
        <family val="2"/>
      </rPr>
      <t xml:space="preserve"> + </t>
    </r>
    <r>
      <rPr>
        <sz val="12"/>
        <color rgb="FF007D00"/>
        <rFont val="Arial"/>
        <family val="2"/>
      </rPr>
      <t>1</t>
    </r>
  </si>
  <si>
    <r>
      <t xml:space="preserve">5 + </t>
    </r>
    <r>
      <rPr>
        <sz val="12"/>
        <color rgb="FFFA0000"/>
        <rFont val="Arial"/>
        <family val="2"/>
      </rPr>
      <t>1</t>
    </r>
    <r>
      <rPr>
        <sz val="12"/>
        <rFont val="Arial"/>
        <family val="2"/>
      </rPr>
      <t xml:space="preserve"> (7)</t>
    </r>
  </si>
  <si>
    <r>
      <rPr>
        <sz val="12"/>
        <color rgb="FFFA0000"/>
        <rFont val="Arial"/>
        <family val="2"/>
      </rPr>
      <t>BEMACS</t>
    </r>
    <r>
      <rPr>
        <sz val="12"/>
        <color theme="1"/>
        <rFont val="Arial"/>
        <family val="2"/>
      </rPr>
      <t xml:space="preserve"> (NO)</t>
    </r>
  </si>
  <si>
    <r>
      <rPr>
        <sz val="12"/>
        <color rgb="FFFA0000"/>
        <rFont val="Arial"/>
        <family val="2"/>
      </rPr>
      <t>BEMACS</t>
    </r>
    <r>
      <rPr>
        <sz val="12"/>
        <color theme="1"/>
        <rFont val="Arial"/>
        <family val="2"/>
      </rPr>
      <t xml:space="preserve"> (28,293)</t>
    </r>
  </si>
  <si>
    <r>
      <rPr>
        <sz val="12"/>
        <color rgb="FF007D00"/>
        <rFont val="Arial"/>
        <family val="2"/>
      </rPr>
      <t>BAI</t>
    </r>
    <r>
      <rPr>
        <sz val="12"/>
        <color theme="1"/>
        <rFont val="Arial"/>
        <family val="2"/>
      </rPr>
      <t xml:space="preserve"> (29,190)</t>
    </r>
  </si>
  <si>
    <t>NO students with Chilean citizenship</t>
  </si>
  <si>
    <t>ASIA</t>
  </si>
  <si>
    <t>China</t>
  </si>
  <si>
    <t>Japan</t>
  </si>
  <si>
    <t>Korea</t>
  </si>
  <si>
    <t>Malaysia</t>
  </si>
  <si>
    <t>Singapore</t>
  </si>
  <si>
    <t>Taiwan</t>
  </si>
  <si>
    <t>Thailand</t>
  </si>
  <si>
    <t>Hong Kong</t>
  </si>
  <si>
    <t>Shenzhen</t>
  </si>
  <si>
    <t>Shanghai</t>
  </si>
  <si>
    <t>Beijing</t>
  </si>
  <si>
    <t>Ningbo</t>
  </si>
  <si>
    <t>Guangzhou</t>
  </si>
  <si>
    <t>Tokyo</t>
  </si>
  <si>
    <t>Nisshin</t>
  </si>
  <si>
    <t>Beppu</t>
  </si>
  <si>
    <t>Seoul</t>
  </si>
  <si>
    <t>Kuala Lumpur</t>
  </si>
  <si>
    <t>Selangor</t>
  </si>
  <si>
    <t>Subang Jaya</t>
  </si>
  <si>
    <t>Taipei</t>
  </si>
  <si>
    <t>Bangkok</t>
  </si>
  <si>
    <t>The Chinese University of Hong Kong, Shenzhen, School of Management and Economics</t>
  </si>
  <si>
    <t>City University of Hong Kong, Faculty of Business</t>
  </si>
  <si>
    <t>Fudan University, School of Management</t>
  </si>
  <si>
    <t>Hong Kong Baptist University, School of Business</t>
  </si>
  <si>
    <t>The University of Hong Kong, Faculty of Business and Economics</t>
  </si>
  <si>
    <t>The Hong Kong Polytechnic University, Faculty of Business (FB)</t>
  </si>
  <si>
    <t>University of International Business and Economics</t>
  </si>
  <si>
    <t>Shanghai Jiao Tong University, Antai College of Economics and Management</t>
  </si>
  <si>
    <t>Lingnan University</t>
  </si>
  <si>
    <t>Peking University, Guanghua School of Management</t>
  </si>
  <si>
    <t>Renmin University of China, Renmin Business School</t>
  </si>
  <si>
    <t>Shanghai University of Finance and Economics</t>
  </si>
  <si>
    <t>Tsinghua University, School of Economics and Management</t>
  </si>
  <si>
    <t>Keio University, Faculty of Economics</t>
  </si>
  <si>
    <t>Keio University, Keio International Program (KIP)</t>
  </si>
  <si>
    <t>Nagoya University of Commerce and Business, NUCB Undergraduate School</t>
  </si>
  <si>
    <t>Ritsumeikan Asia Pacific University</t>
  </si>
  <si>
    <t>Waseda University, School of Commerce</t>
  </si>
  <si>
    <t>Waseda University, School of Political Science and Economics</t>
  </si>
  <si>
    <t>Sungkyunkwan University, School of Business</t>
  </si>
  <si>
    <t>Hanyang University, Business School</t>
  </si>
  <si>
    <t>Korea University, College of Political Science and Economics</t>
  </si>
  <si>
    <t>Korea University, Business School</t>
  </si>
  <si>
    <t>Seoul National University, College of Business Administration</t>
  </si>
  <si>
    <t>Yonsei University</t>
  </si>
  <si>
    <t>Universiti Malaya, Faculty of Business and Economics</t>
  </si>
  <si>
    <t>Nanyang Technological University, School of Humanities and Social Sciences, Division of Economics (through Nanyang Business School)</t>
  </si>
  <si>
    <t>Nanyang Technological University, Nanyang Business School</t>
  </si>
  <si>
    <t>National University of Singapore, NUS Business School</t>
  </si>
  <si>
    <t>Singapore Management University</t>
  </si>
  <si>
    <t>National Chengchi University, College of Commerce</t>
  </si>
  <si>
    <t>Chulalongkorn University, Chulalongkorn Business School</t>
  </si>
  <si>
    <t>Chulalongkorn University, Faculty of Economics</t>
  </si>
  <si>
    <t>Thammasat University, Faculty of Economics</t>
  </si>
  <si>
    <t>Thammasat University, Thammasat Business School</t>
  </si>
  <si>
    <t>The Chinese University of Hong Kong, CUHK Business School</t>
  </si>
  <si>
    <t>The Hong Kong University of Science and Technology, School of Business and Management</t>
  </si>
  <si>
    <t>Sun Yat–sen University, Lingnan College</t>
  </si>
  <si>
    <t>Taylor’s University, Taylor’s Business School</t>
  </si>
  <si>
    <t>National University of Singapore, Faculty of Arts and Social Sciences, Department of Economics</t>
  </si>
  <si>
    <r>
      <t xml:space="preserve">2 + </t>
    </r>
    <r>
      <rPr>
        <sz val="12"/>
        <color rgb="FFFA0000"/>
        <rFont val="Arial"/>
        <family val="2"/>
      </rPr>
      <t>1</t>
    </r>
  </si>
  <si>
    <r>
      <t xml:space="preserve">2 + </t>
    </r>
    <r>
      <rPr>
        <sz val="12"/>
        <color rgb="FF007D00"/>
        <rFont val="Arial"/>
        <family val="2"/>
      </rPr>
      <t>2</t>
    </r>
  </si>
  <si>
    <r>
      <t xml:space="preserve">5 + </t>
    </r>
    <r>
      <rPr>
        <sz val="12"/>
        <color rgb="FFFA0000"/>
        <rFont val="Arial"/>
        <family val="2"/>
      </rPr>
      <t>1</t>
    </r>
  </si>
  <si>
    <r>
      <rPr>
        <sz val="12"/>
        <color rgb="FFFA0000"/>
        <rFont val="Arial"/>
        <family val="2"/>
      </rPr>
      <t>BEMACS</t>
    </r>
    <r>
      <rPr>
        <sz val="12"/>
        <color theme="1"/>
        <rFont val="Arial"/>
        <family val="2"/>
      </rPr>
      <t xml:space="preserve"> (32,553)</t>
    </r>
  </si>
  <si>
    <r>
      <rPr>
        <sz val="12"/>
        <color rgb="FF007D00"/>
        <rFont val="Arial"/>
        <family val="2"/>
      </rPr>
      <t>BAI</t>
    </r>
    <r>
      <rPr>
        <sz val="12"/>
        <color theme="1"/>
        <rFont val="Arial"/>
        <family val="2"/>
      </rPr>
      <t xml:space="preserve"> (31,310)</t>
    </r>
  </si>
  <si>
    <r>
      <rPr>
        <sz val="12"/>
        <color rgb="FFFA0000"/>
        <rFont val="Arial"/>
        <family val="2"/>
      </rPr>
      <t>BEMACS</t>
    </r>
    <r>
      <rPr>
        <sz val="12"/>
        <color theme="1"/>
        <rFont val="Arial"/>
        <family val="2"/>
      </rPr>
      <t xml:space="preserve"> (33,789)</t>
    </r>
  </si>
  <si>
    <r>
      <rPr>
        <sz val="12"/>
        <color rgb="FF007D00"/>
        <rFont val="Arial"/>
        <family val="2"/>
      </rPr>
      <t>BAI</t>
    </r>
    <r>
      <rPr>
        <sz val="12"/>
        <color theme="1"/>
        <rFont val="Arial"/>
        <family val="2"/>
      </rPr>
      <t xml:space="preserve"> (32,961)</t>
    </r>
  </si>
  <si>
    <r>
      <rPr>
        <sz val="12"/>
        <color rgb="FFFA0000"/>
        <rFont val="Arial"/>
        <family val="2"/>
      </rPr>
      <t>BEMACS</t>
    </r>
    <r>
      <rPr>
        <sz val="12"/>
        <color theme="1"/>
        <rFont val="Arial"/>
        <family val="2"/>
      </rPr>
      <t xml:space="preserve"> (35,306)</t>
    </r>
  </si>
  <si>
    <t>NO students with Chinese citizenship or partial education in China</t>
  </si>
  <si>
    <t>NO students with Chinese citizenship</t>
  </si>
  <si>
    <t>NO students with Japanese citizenship or partial education in Japan</t>
  </si>
  <si>
    <t>NO students with Singaporean citizenship or partial education in Singapore</t>
  </si>
  <si>
    <t>The University of Nottingham, Nottingham University Business School, Malaysia Campus</t>
  </si>
  <si>
    <t>The University of Nottingham, Nottingham University Business School, China Campus</t>
  </si>
  <si>
    <t>OCEANIA</t>
  </si>
  <si>
    <t>Australia</t>
  </si>
  <si>
    <t>New Zealand</t>
  </si>
  <si>
    <t>Adelaide, SA</t>
  </si>
  <si>
    <t>Canberra, ACT</t>
  </si>
  <si>
    <t>Melbourne, VIC</t>
  </si>
  <si>
    <t>Clayton, VIC</t>
  </si>
  <si>
    <t>Sydney, NSW</t>
  </si>
  <si>
    <t>Brisbane, QLD</t>
  </si>
  <si>
    <t>Perth, WA</t>
  </si>
  <si>
    <t>Auckland</t>
  </si>
  <si>
    <t>Dunedin</t>
  </si>
  <si>
    <t>Wellington</t>
  </si>
  <si>
    <t>The Australian National University, College of Business and Economics</t>
  </si>
  <si>
    <t>Monash University, Faculty of Business and Economics</t>
  </si>
  <si>
    <t>The University of Queensland, Faculty of Business, Economics and Law</t>
  </si>
  <si>
    <t>Queensland University of Technology, QUT Business School</t>
  </si>
  <si>
    <t>The University of Sydney, Business School</t>
  </si>
  <si>
    <t>The University of Sydney, Faculty of Arts and Social Sciences, School of Economics</t>
  </si>
  <si>
    <t>The University of Western Australia, UWA Business School</t>
  </si>
  <si>
    <t>The University of Auckland, Business School</t>
  </si>
  <si>
    <t>The University of Adelaide, Adelaide Business School, School of Economics and Public Policy</t>
  </si>
  <si>
    <t>The University of Melbourne</t>
  </si>
  <si>
    <t>University of New South Wales, UNSW Business School</t>
  </si>
  <si>
    <t>RMIT University, College of Business and Law</t>
  </si>
  <si>
    <t>University of Otago, Otago Business School</t>
  </si>
  <si>
    <t>Te Herenga Waka – Victoria University of Wellington, Wellington School of Business and Government</t>
  </si>
  <si>
    <t>University of Technology Sydney, UTS Business School, Faculty of Arts and Social Sciences</t>
  </si>
  <si>
    <t>Sabancı University, Sabancı Business School, Faculty of Arts and Social Sciences</t>
  </si>
  <si>
    <t>University of Victoria, Faculty of Social Sciences, Department of Economics</t>
  </si>
  <si>
    <r>
      <rPr>
        <sz val="12"/>
        <color rgb="FFFA0000"/>
        <rFont val="Arial"/>
        <family val="2"/>
      </rPr>
      <t>BEMACS</t>
    </r>
    <r>
      <rPr>
        <sz val="12"/>
        <color theme="1"/>
        <rFont val="Arial"/>
        <family val="2"/>
      </rPr>
      <t xml:space="preserve"> (29,512)</t>
    </r>
  </si>
  <si>
    <r>
      <rPr>
        <sz val="12"/>
        <color rgb="FFFA0000"/>
        <rFont val="Arial"/>
        <family val="2"/>
      </rPr>
      <t>BEMACS</t>
    </r>
    <r>
      <rPr>
        <sz val="12"/>
        <color theme="1"/>
        <rFont val="Arial"/>
        <family val="2"/>
      </rPr>
      <t xml:space="preserve"> (32,635)</t>
    </r>
  </si>
  <si>
    <r>
      <rPr>
        <sz val="12"/>
        <color rgb="FF007D00"/>
        <rFont val="Arial"/>
        <family val="2"/>
      </rPr>
      <t>BAI</t>
    </r>
    <r>
      <rPr>
        <sz val="12"/>
        <color theme="1"/>
        <rFont val="Arial"/>
        <family val="2"/>
      </rPr>
      <t xml:space="preserve"> (35,015)</t>
    </r>
  </si>
  <si>
    <r>
      <rPr>
        <sz val="12"/>
        <color rgb="FFFA0000"/>
        <rFont val="Arial"/>
        <family val="2"/>
      </rPr>
      <t>BEMACS</t>
    </r>
    <r>
      <rPr>
        <sz val="12"/>
        <color theme="1"/>
        <rFont val="Arial"/>
        <family val="2"/>
      </rPr>
      <t xml:space="preserve"> (33,418)</t>
    </r>
  </si>
  <si>
    <r>
      <rPr>
        <sz val="12"/>
        <color rgb="FFFA0000"/>
        <rFont val="Arial"/>
        <family val="2"/>
      </rPr>
      <t>BEMACS</t>
    </r>
    <r>
      <rPr>
        <sz val="12"/>
        <color theme="1"/>
        <rFont val="Arial"/>
        <family val="2"/>
      </rPr>
      <t xml:space="preserve"> (33,542)</t>
    </r>
  </si>
  <si>
    <r>
      <rPr>
        <sz val="12"/>
        <color rgb="FF007D00"/>
        <rFont val="Arial"/>
        <family val="2"/>
      </rPr>
      <t>BAI</t>
    </r>
    <r>
      <rPr>
        <sz val="12"/>
        <color theme="1"/>
        <rFont val="Arial"/>
        <family val="2"/>
      </rPr>
      <t xml:space="preserve"> (33,389)</t>
    </r>
  </si>
  <si>
    <t>NO students with Australian citizenship or partial education in Australia</t>
  </si>
  <si>
    <t>AFRICA</t>
  </si>
  <si>
    <t>Morocco</t>
  </si>
  <si>
    <t>South Africa</t>
  </si>
  <si>
    <t>Casablanca</t>
  </si>
  <si>
    <t>Stellenbosch</t>
  </si>
  <si>
    <t>ESCA Ecole de Management</t>
  </si>
  <si>
    <t>Stellenbosch University, Faculty of Economic and Management Sciences</t>
  </si>
  <si>
    <t>The notes section contains limited details on specific aspects (such as types of students not allowed, compulsory tests to be passed and additional language tests). To get details on visas, deadlines to obtain minimum language standards, campuses and housing, other required documents, courses available, minimum and maximum credits obtainable, and additional details,
please consult the official brochure.</t>
  </si>
  <si>
    <t>Seminars</t>
  </si>
  <si>
    <t>P</t>
  </si>
  <si>
    <t>E + P</t>
  </si>
  <si>
    <t>(MED+W)P</t>
  </si>
  <si>
    <t>To apply to the University Exchange Program, a minimum language requirement must be met, depending on the language of the host destination.
If the language of instruction is English, at least a B2 level must be proven by one of the following options:
– Citizenship of an English–speaking country
– Secondary school diploma obtained in English
– Attending a degree course taught in English
– International certification
– Bocconi exam
Accepted certifications include:
– CPE (Certificate Proficiency English): minimum C1 Pass
– CAE (Certificate Advanced English): minimum B2 Pass (160)
– BEC Vantage: minimum B2 Business – C (160)
– BEC Higher: minimum B2 Business Pass (160)
– BEC Preliminary: minimum B1 Business – A (160)
– IELTS Academic: overall vote ≥ 6.0, with no section lower than 5.0
– TOEFL iBT: minimum vote = 80
If the language of instruction is Spanish, French or German, at least a B1 level must be proven by one of the following options:
– Citizenship
– Secondary school diploma
– International certification
– Bocconi exam
– Attending the Bocconi second language course
If the language of instruction is Portuguese, a minimum level of A2 is required, proven by one of the options listed above or by attending a course at the Bocconi Language Centre.
The accepted international certifications for Spanish, French, German and Portuguese are listed on the Language Centre website.</t>
  </si>
  <si>
    <t>Other</t>
  </si>
  <si>
    <t>OTHER</t>
  </si>
  <si>
    <t>To calculate your score, click on the yellow sheet titled “SETTINGS”, select your degree course by cell A1, and fill in the fields relating to the exams you have
completed. Once you have accomplished this, choose the language (or languages) of the exchange classes by cell B19 and select the English requirement you
wish to use by cell B21. If you have chosen IELTS or TOEFL among the requirements, fill in the relevant sections in the specific tables.</t>
  </si>
  <si>
    <t>GPA to keep</t>
  </si>
  <si>
    <t>GPA SEARCH – GENERAL</t>
  </si>
  <si>
    <t>GPA SEARCH – SPECIFIC</t>
  </si>
  <si>
    <t>⚠️ WARNING ⚠️</t>
  </si>
  <si>
    <t>SCORE SEARCH – GENERAL</t>
  </si>
  <si>
    <t>GPA</t>
  </si>
  <si>
    <t>Corresponding score</t>
  </si>
  <si>
    <t>SCORE SEARCH – SPECIFIC</t>
  </si>
  <si>
    <t>Maximum score</t>
  </si>
  <si>
    <t>The third and fourth groups contain five tables in total: the first, in the third group, calculates the exchange score, highlighted in yellow in cell I8; the next two are
both used to calculate the GPA, as one returns the GPA corresponding to a selected exchange score and the other displays the GPA that must be kept, based on
previous votes and expected credits, to achieve a specific exchange score; the two tables in the fourth group work in the opposite way, as one converts a GPA
into the corresponding exchange score and the other displays the maximum exchange score achievable with the current GPA.</t>
  </si>
  <si>
    <r>
      <rPr>
        <b/>
        <sz val="12"/>
        <color rgb="FFFA0000"/>
        <rFont val="Arial"/>
        <family val="2"/>
      </rPr>
      <t>WARNING!</t>
    </r>
    <r>
      <rPr>
        <sz val="12"/>
        <color theme="1"/>
        <rFont val="Arial"/>
        <family val="2"/>
      </rPr>
      <t xml:space="preserve"> The tables in the fourth
group do not take workshops into
account. Each workshop is worth 1
credit and thus the final Exchange score
must be increased by 0,100. Hence, a
manual adjustment is always required.</t>
    </r>
  </si>
  <si>
    <r>
      <rPr>
        <b/>
        <sz val="12"/>
        <color rgb="FFFA0000"/>
        <rFont val="Arial"/>
        <family val="2"/>
      </rPr>
      <t>WARNING!</t>
    </r>
    <r>
      <rPr>
        <sz val="12"/>
        <color theme="1"/>
        <rFont val="Arial"/>
        <family val="2"/>
      </rPr>
      <t xml:space="preserve"> The tables in the third
group do not take workshops into
account. Each workshop is worth 1
credit and thus the final GPA must be
decreased by 0,100. Hence, a manual
adjustment is always required.</t>
    </r>
  </si>
  <si>
    <t>Your GPA</t>
  </si>
  <si>
    <t>DELTA</t>
  </si>
  <si>
    <t>Regarding IELTS and TOEFL, there are three different scenarios:
1) All the cells are empty, which signifies that the destination does not require any IELTS or TOEFL scores (however, you must have at least passed the Bocconi English exam)
2) The cells are joined into a single cell displaying a single value. For IELTS, this value indicates the minimum overall average required, while for TOEFL, it indicates the minimum total score
required (with no restrictions on the scores needed in individual sections for both requirements)
3) All the cells contain values, which signifies that you need to at least match all the specified scores listed in order to apply for that destination</t>
  </si>
  <si>
    <t>Regarding the reserved slots and their corresponding minimum scores, there are three possible scenarios:
1) Both cells for a destination are empty, which signifies that there are no slots reserved to specific degree courses
2) At least one of the cells relating to a destination contains the name of a degree course followed by a score in brackets. This indicates the minimum entry score required for that specific course
(according to the latest ranking). Sometimes this score is higher than the overall minimum entry score for the destination, but I have included it for the sake of completeness
3) At least one of the cells for a destination contains the name of a degree course followed by “NO” in brackets. This signifies that although there were reserved slots for at least one specific
course, no student of that course applied for that destination</t>
  </si>
  <si>
    <t>Since the red colour appears in various scenarios (id est, when at least one of the following parameters does not match: degree course, exchange course language, score, English requirement,
or GPA), I have opted to include, in column H of the “RESULTS” sheet, a formula that returns all the parameters that do not match. In this way, with a quick glance, you can see which area or
areas are causing the non–match.</t>
  </si>
  <si>
    <r>
      <rPr>
        <b/>
        <sz val="12"/>
        <color rgb="FFFA0000"/>
        <rFont val="Arial"/>
        <family val="2"/>
      </rPr>
      <t>! ATTENTION !</t>
    </r>
    <r>
      <rPr>
        <sz val="12"/>
        <color theme="1"/>
        <rFont val="Arial"/>
        <family val="2"/>
      </rPr>
      <t xml:space="preserve">
All material presented here was produced entirely by
Francesco Mangini during his afternoons of study. Each
piece of content reflects personal work, the result of
commitment, dedication and mental insanity.</t>
    </r>
  </si>
  <si>
    <t>BEMACC</t>
  </si>
  <si>
    <t/>
  </si>
  <si>
    <t>SUGGESTED
FOR YOUR
COURSE?</t>
  </si>
  <si>
    <t>Regarding the maximum and minimum entry scores, there are three different scenarios:
1) The cells each display a value, indicating the maximum entry score (column H) and the minimum entry score (column I) for that destination
2) The cells each display an “X”, which signifies that all slots for that destination have been allocated to specific degree courses (to view the relevant scores, check columns V and W on the
corresponding rows)
3) The cells each display a “?”, which signifies that, according to the latest ranking, there were no applications for that destination, or, for other circumstances, that university has eliminated the
slots previously available</t>
  </si>
  <si>
    <t>The orange sheet, titled “DESTINATIONS”, contains all the information relating to the exchange destinations. Left to right, you will see: nation, location, destination (that is, university,
department, school or sub–department, and campus), availability for your degree course, advisability for your degree course, course language, slots available, maximum entry score (according to
the latest ranking), minimum entry score (according to the latest ranking), any IELTS requirements, any TOEFL requirements, any GPA requirements, any other requirements and additional
notes, any reserved slots with their respective minimum scores, and finally, eligible degree courses and suggested degree courses (highlighted in light green).</t>
  </si>
  <si>
    <t>www.linkedin.com/in/francescomangini19062005</t>
  </si>
  <si>
    <t>In this file, you will find five sheets: a white one (containing my contact details), a grey one (containing this guide), a yellow one (containing the settings to
calculate your exchange score), an orange one (containing the exchange destinations, organised by continent and then by nation), and a red one (containing the
results obtained by combining the settings in the yellow sheet with the destinations in the orange sheet).</t>
  </si>
  <si>
    <t>Regarding the available slots, there are three different scenarios:
1) The cell shows a single value, indicating the amount of available slots for that destination
2) The cell shows a value followed by another value in brackets: the value on the left is the theorical amount of slots, as given in the official brochure, while the value in brackets is the actual
amount, based on the analysis of the latest ranking results
3) The cell shows one value, the plus sign (“+”), followed by one or two additional highlighted values in a specific colour (if there are two values, they are divided again by a "+"). These
highlighted values depict the amount of slots reserved to specific degree courses, which can be viewed by checking cells V and W</t>
  </si>
  <si>
    <t>The red sheet, titled “RESULTS”, contains the same list of universities as the orange sheet (along with the columns indicating the nation, city, available slots, maximum entry score, minimum
entry score, and delta), and includes various conditional formatting.
There are six different colours:
1) Red: according to the latest ranking, you would not be admitted to this university
2) Orange: according to the latest ranking, you would be admitted to this university with the same score as the last admitted student (meaning your exchange score is equal to the minimum
entry score for that university)
3) Yellow: according to the latest ranking, you would be admitted to this university, but neither as the first nor as the last (meaning your exchange score is between the maximum and minimum
entry scores for that university)
4) Light green: according to the latest ranking, you would be admitted to this university with the same score as the first admitted student (meaning your exchange score is equal to the maximum
entry score for that university)
5) Dark green: according to the latest ranking, you would be admitted to this university with a score higher than that of the first admitted student (meaning your exchange score is higher than the
maximum entry score for that university)
6) Light blue: due to the absence of values from the latest ranking, or due to the nature of the available slots (all slots being reserved), your result cannot be determined.
If the university you have selected has reserved slots, I suggest you check the minimum entry scores required for every course by looking at columns V and W of the "DESTINATIONS" sheet.</t>
  </si>
  <si>
    <t>THE GUIDE IS CONCLUDED. ENJOY YOUR SEARCH!</t>
  </si>
  <si>
    <t>Regarding the eligible and suggested degree courses, you will find, for each destination, a single–row table with ten columns, each displaying the name of a degree course (the courses always
appear in the same order). If the name of a course is not present, it signifies that the destination is not available for that course. If the name of a degree course is highlighted in light green, it not
only signifies that the course is eligible, but also that it is the primary target for that destination. All eligible courses may apply for that destination; however, it is preferable for only the courses
highlighted in light green to do it. Based on this table, column D will show, for each destination, whether the destination is available for your degree course or not, while column E will show
whether the destination is suggested for your degree course or not. If both the value in column D and the value in column E are YES, the cell for that specific destination is highlighted in light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</si>
</sst>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0.0;\-0.0;;@"/>
    <numFmt numFmtId="167" formatCode="0;\-0;;@"/>
    <numFmt numFmtId="168" formatCode="0.000"/>
    <numFmt numFmtId="169" formatCode="#,##0.0000"/>
  </numFmts>
  <fonts count="25" x14ac:knownFonts="1">
    <font>
      <sz val="11"/>
      <color theme="1"/>
      <name val="Calibri"/>
      <family val="2"/>
      <scheme val="minor"/>
    </font>
    <font>
      <sz val="12"/>
      <color theme="1"/>
      <name val="Arial"/>
      <family val="2"/>
    </font>
    <font>
      <b/>
      <sz val="12"/>
      <color theme="1"/>
      <name val="Arial"/>
      <family val="2"/>
    </font>
    <font>
      <sz val="8"/>
      <name val="Calibri"/>
      <family val="2"/>
      <scheme val="minor"/>
    </font>
    <font>
      <sz val="12"/>
      <name val="Arial"/>
      <family val="2"/>
    </font>
    <font>
      <u/>
      <sz val="11"/>
      <color theme="10"/>
      <name val="Calibri"/>
      <family val="2"/>
      <scheme val="minor"/>
    </font>
    <font>
      <sz val="12"/>
      <color rgb="FFFF0000"/>
      <name val="Arial"/>
      <family val="2"/>
    </font>
    <font>
      <sz val="12"/>
      <color theme="10"/>
      <name val="Arial"/>
      <family val="2"/>
    </font>
    <font>
      <sz val="12"/>
      <color rgb="FF00B050"/>
      <name val="Arial"/>
      <family val="2"/>
    </font>
    <font>
      <sz val="12"/>
      <color rgb="FF0070C0"/>
      <name val="Arial"/>
      <family val="2"/>
    </font>
    <font>
      <b/>
      <sz val="12"/>
      <color rgb="FF3232FA"/>
      <name val="Arial"/>
      <family val="2"/>
    </font>
    <font>
      <b/>
      <sz val="12"/>
      <color rgb="FF009696"/>
      <name val="Arial"/>
      <family val="2"/>
    </font>
    <font>
      <b/>
      <sz val="12"/>
      <color rgb="FFC80000"/>
      <name val="Arial"/>
      <family val="2"/>
    </font>
    <font>
      <b/>
      <sz val="24"/>
      <color theme="1"/>
      <name val="Arial"/>
      <family val="2"/>
    </font>
    <font>
      <b/>
      <sz val="24"/>
      <color theme="0"/>
      <name val="Arial"/>
      <family val="2"/>
    </font>
    <font>
      <sz val="12"/>
      <color rgb="FFFA0000"/>
      <name val="Arial"/>
      <family val="2"/>
    </font>
    <font>
      <sz val="12"/>
      <color rgb="FF007D00"/>
      <name val="Arial"/>
      <family val="2"/>
    </font>
    <font>
      <sz val="12"/>
      <color rgb="FF0000FA"/>
      <name val="Arial"/>
      <family val="2"/>
    </font>
    <font>
      <u/>
      <sz val="12"/>
      <color theme="10"/>
      <name val="Arial"/>
      <family val="2"/>
    </font>
    <font>
      <b/>
      <sz val="24"/>
      <name val="Arial"/>
      <family val="2"/>
    </font>
    <font>
      <b/>
      <sz val="12"/>
      <color rgb="FFFA9600"/>
      <name val="Arial"/>
      <family val="2"/>
    </font>
    <font>
      <b/>
      <sz val="12"/>
      <color rgb="FF0000FA"/>
      <name val="Arial"/>
      <family val="2"/>
    </font>
    <font>
      <b/>
      <sz val="12"/>
      <color rgb="FF007D00"/>
      <name val="Arial"/>
      <family val="2"/>
    </font>
    <font>
      <b/>
      <sz val="12"/>
      <color rgb="FFFA0000"/>
      <name val="Arial"/>
      <family val="2"/>
    </font>
    <font>
      <b/>
      <sz val="12"/>
      <color rgb="FFC83296"/>
      <name val="Arial"/>
      <family val="2"/>
    </font>
  </fonts>
  <fills count="12">
    <fill>
      <patternFill patternType="none"/>
    </fill>
    <fill>
      <patternFill patternType="gray125"/>
    </fill>
    <fill>
      <patternFill patternType="solid">
        <fgColor rgb="FFFAFA00"/>
        <bgColor indexed="64"/>
      </patternFill>
    </fill>
    <fill>
      <patternFill patternType="solid">
        <fgColor rgb="FF96FA32"/>
        <bgColor indexed="64"/>
      </patternFill>
    </fill>
    <fill>
      <patternFill patternType="solid">
        <fgColor rgb="FFFAFAC8"/>
        <bgColor indexed="64"/>
      </patternFill>
    </fill>
    <fill>
      <patternFill patternType="solid">
        <fgColor theme="0"/>
        <bgColor indexed="64"/>
      </patternFill>
    </fill>
    <fill>
      <patternFill patternType="solid">
        <fgColor rgb="FFFAC800"/>
        <bgColor indexed="64"/>
      </patternFill>
    </fill>
    <fill>
      <patternFill patternType="solid">
        <fgColor rgb="FF32E132"/>
        <bgColor indexed="64"/>
      </patternFill>
    </fill>
    <fill>
      <patternFill patternType="solid">
        <fgColor rgb="FFFA3296"/>
        <bgColor indexed="64"/>
      </patternFill>
    </fill>
    <fill>
      <patternFill patternType="solid">
        <fgColor rgb="FF0064C8"/>
        <bgColor indexed="64"/>
      </patternFill>
    </fill>
    <fill>
      <patternFill patternType="solid">
        <fgColor rgb="FF19C8FA"/>
        <bgColor indexed="64"/>
      </patternFill>
    </fill>
    <fill>
      <patternFill patternType="solid">
        <fgColor rgb="FFFA9600"/>
        <bgColor indexed="64"/>
      </patternFill>
    </fill>
  </fills>
  <borders count="48">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n">
        <color auto="1"/>
      </left>
      <right/>
      <top style="thick">
        <color auto="1"/>
      </top>
      <bottom style="thick">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diagonal/>
    </border>
    <border>
      <left/>
      <right style="thick">
        <color auto="1"/>
      </right>
      <top style="medium">
        <color auto="1"/>
      </top>
      <bottom style="thick">
        <color auto="1"/>
      </bottom>
      <diagonal/>
    </border>
    <border>
      <left style="thick">
        <color auto="1"/>
      </left>
      <right style="medium">
        <color auto="1"/>
      </right>
      <top style="thick">
        <color auto="1"/>
      </top>
      <bottom style="thin">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diagonal/>
    </border>
    <border>
      <left style="thick">
        <color auto="1"/>
      </left>
      <right style="medium">
        <color auto="1"/>
      </right>
      <top style="medium">
        <color auto="1"/>
      </top>
      <bottom style="thick">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2">
    <xf numFmtId="0" fontId="0" fillId="0" borderId="0"/>
    <xf numFmtId="0" fontId="5" fillId="0" borderId="0" applyNumberFormat="0" applyFill="0" applyBorder="0" applyAlignment="0" applyProtection="0"/>
  </cellStyleXfs>
  <cellXfs count="175">
    <xf numFmtId="0" fontId="0" fillId="0" borderId="0" xfId="0"/>
    <xf numFmtId="0" fontId="1" fillId="0" borderId="0" xfId="0" applyFont="1" applyAlignment="1">
      <alignment horizontal="left" vertical="center"/>
    </xf>
    <xf numFmtId="0" fontId="1" fillId="0" borderId="2" xfId="0" applyFont="1" applyBorder="1" applyAlignment="1" applyProtection="1">
      <alignment horizontal="right" vertical="center"/>
      <protection locked="0"/>
    </xf>
    <xf numFmtId="164" fontId="1" fillId="0" borderId="3" xfId="0" applyNumberFormat="1" applyFont="1" applyBorder="1" applyAlignment="1" applyProtection="1">
      <alignment horizontal="right" vertical="center"/>
      <protection locked="0"/>
    </xf>
    <xf numFmtId="0" fontId="1" fillId="0" borderId="5" xfId="0" applyFont="1" applyBorder="1" applyAlignment="1" applyProtection="1">
      <alignment horizontal="right" vertical="center"/>
      <protection locked="0"/>
    </xf>
    <xf numFmtId="1" fontId="1" fillId="0" borderId="0" xfId="0" applyNumberFormat="1" applyFont="1" applyAlignment="1">
      <alignment horizontal="left" vertical="center"/>
    </xf>
    <xf numFmtId="0" fontId="2" fillId="0" borderId="3" xfId="0" applyFont="1" applyBorder="1" applyAlignment="1">
      <alignment horizontal="center" vertical="center"/>
    </xf>
    <xf numFmtId="0" fontId="1" fillId="0" borderId="3" xfId="0" applyFont="1" applyBorder="1" applyAlignment="1">
      <alignment horizontal="left" vertical="center"/>
    </xf>
    <xf numFmtId="164" fontId="1" fillId="0" borderId="3" xfId="0" applyNumberFormat="1" applyFont="1" applyBorder="1" applyAlignment="1">
      <alignment horizontal="right" vertical="center"/>
    </xf>
    <xf numFmtId="0" fontId="1" fillId="0" borderId="4" xfId="0" applyFont="1" applyBorder="1" applyAlignment="1">
      <alignment horizontal="left" vertical="center"/>
    </xf>
    <xf numFmtId="0" fontId="1" fillId="0" borderId="6" xfId="0" applyFont="1" applyBorder="1" applyAlignment="1">
      <alignment horizontal="right" vertical="center"/>
    </xf>
    <xf numFmtId="0" fontId="1" fillId="0" borderId="33" xfId="0" applyFont="1" applyBorder="1" applyAlignment="1">
      <alignment horizontal="left" vertical="center"/>
    </xf>
    <xf numFmtId="0" fontId="1" fillId="0" borderId="7" xfId="0" applyFont="1" applyBorder="1" applyAlignment="1">
      <alignment horizontal="left" vertical="center"/>
    </xf>
    <xf numFmtId="0" fontId="1" fillId="0" borderId="8" xfId="0" applyFont="1" applyBorder="1" applyAlignment="1">
      <alignment horizontal="right" vertical="center"/>
    </xf>
    <xf numFmtId="0" fontId="1" fillId="0" borderId="34" xfId="0" applyFont="1" applyBorder="1" applyAlignment="1">
      <alignment horizontal="left" vertical="center"/>
    </xf>
    <xf numFmtId="0" fontId="1" fillId="4" borderId="3" xfId="0" applyFont="1" applyFill="1" applyBorder="1" applyAlignment="1">
      <alignment horizontal="left" vertical="center"/>
    </xf>
    <xf numFmtId="164" fontId="1" fillId="4" borderId="3" xfId="0" applyNumberFormat="1" applyFont="1" applyFill="1" applyBorder="1" applyAlignment="1">
      <alignment horizontal="right" vertical="center"/>
    </xf>
    <xf numFmtId="0" fontId="1" fillId="0" borderId="35" xfId="0" applyFont="1" applyBorder="1" applyAlignment="1">
      <alignment horizontal="left" vertical="center"/>
    </xf>
    <xf numFmtId="164" fontId="1" fillId="4" borderId="3" xfId="0" quotePrefix="1" applyNumberFormat="1" applyFont="1" applyFill="1" applyBorder="1" applyAlignment="1">
      <alignment horizontal="right" vertical="center"/>
    </xf>
    <xf numFmtId="0" fontId="1" fillId="0" borderId="36" xfId="0" applyFont="1" applyBorder="1" applyAlignment="1">
      <alignment horizontal="center" vertical="center"/>
    </xf>
    <xf numFmtId="166" fontId="1" fillId="0" borderId="32" xfId="0" applyNumberFormat="1" applyFont="1" applyBorder="1" applyAlignment="1">
      <alignment horizontal="right" vertical="center"/>
    </xf>
    <xf numFmtId="0" fontId="1" fillId="2" borderId="3" xfId="0" applyFont="1" applyFill="1" applyBorder="1" applyAlignment="1">
      <alignment horizontal="left" vertical="center"/>
    </xf>
    <xf numFmtId="164" fontId="1" fillId="2" borderId="3" xfId="0" applyNumberFormat="1" applyFont="1" applyFill="1" applyBorder="1" applyAlignment="1">
      <alignment horizontal="right" vertical="center"/>
    </xf>
    <xf numFmtId="167" fontId="1" fillId="0" borderId="32" xfId="0" applyNumberFormat="1" applyFont="1" applyBorder="1" applyAlignment="1">
      <alignment horizontal="right" vertical="center"/>
    </xf>
    <xf numFmtId="0" fontId="1" fillId="0" borderId="9" xfId="0" applyFont="1" applyBorder="1" applyAlignment="1">
      <alignment horizontal="left" vertical="center"/>
    </xf>
    <xf numFmtId="0" fontId="1" fillId="0" borderId="11" xfId="0" applyFont="1" applyBorder="1" applyAlignment="1">
      <alignment horizontal="right" vertical="center"/>
    </xf>
    <xf numFmtId="165" fontId="1" fillId="0" borderId="29" xfId="0" applyNumberFormat="1" applyFont="1" applyBorder="1" applyAlignment="1" applyProtection="1">
      <alignment horizontal="right" vertical="center"/>
      <protection locked="0"/>
    </xf>
    <xf numFmtId="165" fontId="1" fillId="0" borderId="30" xfId="0" applyNumberFormat="1" applyFont="1" applyBorder="1" applyAlignment="1" applyProtection="1">
      <alignment horizontal="right" vertical="center"/>
      <protection locked="0"/>
    </xf>
    <xf numFmtId="165" fontId="1" fillId="0" borderId="31" xfId="0" applyNumberFormat="1" applyFont="1" applyBorder="1" applyAlignment="1" applyProtection="1">
      <alignment horizontal="right" vertical="center"/>
      <protection locked="0"/>
    </xf>
    <xf numFmtId="1" fontId="1" fillId="0" borderId="29" xfId="0" applyNumberFormat="1" applyFont="1" applyBorder="1" applyAlignment="1" applyProtection="1">
      <alignment horizontal="right" vertical="center"/>
      <protection locked="0"/>
    </xf>
    <xf numFmtId="1" fontId="1" fillId="0" borderId="30" xfId="0" applyNumberFormat="1" applyFont="1" applyBorder="1" applyAlignment="1" applyProtection="1">
      <alignment horizontal="right" vertical="center"/>
      <protection locked="0"/>
    </xf>
    <xf numFmtId="1" fontId="1" fillId="0" borderId="31" xfId="0" applyNumberFormat="1" applyFont="1" applyBorder="1" applyAlignment="1" applyProtection="1">
      <alignment horizontal="right" vertical="center"/>
      <protection locked="0"/>
    </xf>
    <xf numFmtId="0" fontId="11" fillId="0" borderId="3" xfId="0" applyFont="1" applyBorder="1" applyAlignment="1">
      <alignment horizontal="center" vertical="center"/>
    </xf>
    <xf numFmtId="0" fontId="2" fillId="0" borderId="0" xfId="0" applyFont="1" applyAlignment="1">
      <alignment horizontal="center" vertical="center"/>
    </xf>
    <xf numFmtId="0" fontId="1" fillId="0" borderId="1" xfId="0" applyFont="1" applyBorder="1" applyAlignment="1">
      <alignment horizontal="left" vertical="center"/>
    </xf>
    <xf numFmtId="3" fontId="1" fillId="0" borderId="2" xfId="0" applyNumberFormat="1" applyFont="1" applyBorder="1" applyAlignment="1">
      <alignment horizontal="left" vertical="center"/>
    </xf>
    <xf numFmtId="0" fontId="1" fillId="0" borderId="2" xfId="0" applyFont="1" applyBorder="1" applyAlignment="1">
      <alignment horizontal="left" vertical="center"/>
    </xf>
    <xf numFmtId="0" fontId="1" fillId="5" borderId="0" xfId="0" applyFont="1" applyFill="1" applyAlignment="1">
      <alignment horizontal="left" vertical="center"/>
    </xf>
    <xf numFmtId="0" fontId="1" fillId="5" borderId="14" xfId="0" applyFont="1" applyFill="1" applyBorder="1" applyAlignment="1">
      <alignment horizontal="center" vertical="center"/>
    </xf>
    <xf numFmtId="3" fontId="2" fillId="0" borderId="10" xfId="0" applyNumberFormat="1" applyFont="1" applyBorder="1" applyAlignment="1">
      <alignment horizontal="center" vertical="center"/>
    </xf>
    <xf numFmtId="3" fontId="2" fillId="0" borderId="11" xfId="0" applyNumberFormat="1" applyFont="1" applyBorder="1" applyAlignment="1">
      <alignment horizontal="center" vertical="center"/>
    </xf>
    <xf numFmtId="3" fontId="1" fillId="0" borderId="0" xfId="0" applyNumberFormat="1" applyFont="1" applyAlignment="1">
      <alignment horizontal="left" vertical="center"/>
    </xf>
    <xf numFmtId="3" fontId="1" fillId="0" borderId="2" xfId="0" applyNumberFormat="1" applyFont="1" applyBorder="1" applyAlignment="1">
      <alignment horizontal="center" vertical="center"/>
    </xf>
    <xf numFmtId="164" fontId="1" fillId="0" borderId="2" xfId="0" applyNumberFormat="1" applyFont="1" applyBorder="1" applyAlignment="1">
      <alignment horizontal="center" vertical="center"/>
    </xf>
    <xf numFmtId="1" fontId="1" fillId="0" borderId="0" xfId="0" applyNumberFormat="1" applyFont="1" applyAlignment="1">
      <alignment horizontal="center" vertical="center"/>
    </xf>
    <xf numFmtId="1" fontId="1" fillId="0" borderId="0" xfId="0" quotePrefix="1" applyNumberFormat="1" applyFont="1" applyAlignment="1">
      <alignment horizontal="left" vertical="center"/>
    </xf>
    <xf numFmtId="164" fontId="1" fillId="0" borderId="2" xfId="0" applyNumberFormat="1" applyFont="1" applyBorder="1" applyAlignment="1">
      <alignment horizontal="left" vertical="center"/>
    </xf>
    <xf numFmtId="165" fontId="1" fillId="0" borderId="2" xfId="0" applyNumberFormat="1" applyFont="1" applyBorder="1" applyAlignment="1">
      <alignment horizontal="center" vertical="center"/>
    </xf>
    <xf numFmtId="1" fontId="1" fillId="0" borderId="2" xfId="0" applyNumberFormat="1" applyFont="1" applyBorder="1" applyAlignment="1">
      <alignment horizontal="center" vertical="center"/>
    </xf>
    <xf numFmtId="168" fontId="1" fillId="0" borderId="2" xfId="0" applyNumberFormat="1" applyFont="1" applyBorder="1" applyAlignment="1">
      <alignment horizontal="center" vertical="center"/>
    </xf>
    <xf numFmtId="49" fontId="1" fillId="0" borderId="2" xfId="0" applyNumberFormat="1" applyFont="1" applyBorder="1" applyAlignment="1">
      <alignment horizontal="left" vertical="center"/>
    </xf>
    <xf numFmtId="49" fontId="1" fillId="0" borderId="2" xfId="0" applyNumberFormat="1" applyFont="1" applyBorder="1" applyAlignment="1">
      <alignment horizontal="center" vertical="center"/>
    </xf>
    <xf numFmtId="1" fontId="4" fillId="0" borderId="2" xfId="0" applyNumberFormat="1" applyFont="1" applyBorder="1" applyAlignment="1">
      <alignment horizontal="center" vertical="center"/>
    </xf>
    <xf numFmtId="49" fontId="1" fillId="3" borderId="2" xfId="0" applyNumberFormat="1" applyFont="1" applyFill="1" applyBorder="1" applyAlignment="1">
      <alignment horizontal="left" vertical="center"/>
    </xf>
    <xf numFmtId="49" fontId="6" fillId="0" borderId="2" xfId="0" applyNumberFormat="1" applyFont="1" applyBorder="1" applyAlignment="1">
      <alignment horizontal="left" vertical="center"/>
    </xf>
    <xf numFmtId="49" fontId="8" fillId="0" borderId="2" xfId="0" applyNumberFormat="1" applyFont="1" applyBorder="1" applyAlignment="1">
      <alignment horizontal="left" vertical="center"/>
    </xf>
    <xf numFmtId="49" fontId="9" fillId="0" borderId="2" xfId="0" applyNumberFormat="1" applyFont="1" applyBorder="1" applyAlignment="1">
      <alignment horizontal="left" vertical="center"/>
    </xf>
    <xf numFmtId="49" fontId="15" fillId="0" borderId="2" xfId="0" applyNumberFormat="1" applyFont="1" applyBorder="1" applyAlignment="1">
      <alignment horizontal="left" vertical="center"/>
    </xf>
    <xf numFmtId="49" fontId="17" fillId="0" borderId="2" xfId="0" applyNumberFormat="1" applyFont="1" applyBorder="1" applyAlignment="1">
      <alignment horizontal="left" vertical="center"/>
    </xf>
    <xf numFmtId="49" fontId="16" fillId="0" borderId="2" xfId="0" applyNumberFormat="1" applyFont="1" applyBorder="1" applyAlignment="1">
      <alignment horizontal="left" vertical="center"/>
    </xf>
    <xf numFmtId="49" fontId="18" fillId="0" borderId="2" xfId="1" applyNumberFormat="1" applyFont="1" applyBorder="1" applyAlignment="1">
      <alignment horizontal="left" vertical="center"/>
    </xf>
    <xf numFmtId="0" fontId="1" fillId="0" borderId="0" xfId="0" quotePrefix="1" applyFont="1" applyAlignment="1">
      <alignment horizontal="left" vertical="center"/>
    </xf>
    <xf numFmtId="0" fontId="12" fillId="0" borderId="14" xfId="0" applyFont="1" applyBorder="1" applyAlignment="1">
      <alignment horizontal="left" vertical="center"/>
    </xf>
    <xf numFmtId="0" fontId="1" fillId="0" borderId="0" xfId="0" applyFont="1" applyAlignment="1">
      <alignment horizontal="center" vertical="center"/>
    </xf>
    <xf numFmtId="3" fontId="2" fillId="0" borderId="0" xfId="0" applyNumberFormat="1" applyFont="1" applyAlignment="1">
      <alignment horizontal="center" vertical="center"/>
    </xf>
    <xf numFmtId="0" fontId="1" fillId="0" borderId="10" xfId="0" applyFont="1" applyBorder="1" applyAlignment="1" applyProtection="1">
      <alignment horizontal="center" vertical="center"/>
      <protection locked="0"/>
    </xf>
    <xf numFmtId="168" fontId="1" fillId="0" borderId="3" xfId="0" applyNumberFormat="1" applyFont="1" applyBorder="1" applyAlignment="1">
      <alignment horizontal="right" vertical="center"/>
    </xf>
    <xf numFmtId="0" fontId="1" fillId="0" borderId="2" xfId="0" applyFont="1" applyBorder="1" applyAlignment="1">
      <alignment horizontal="right" vertical="center"/>
    </xf>
    <xf numFmtId="169" fontId="1" fillId="4" borderId="3" xfId="0" quotePrefix="1" applyNumberFormat="1" applyFont="1" applyFill="1" applyBorder="1" applyAlignment="1">
      <alignment horizontal="right" vertical="center"/>
    </xf>
    <xf numFmtId="0" fontId="1" fillId="5" borderId="0" xfId="0" applyFont="1" applyFill="1" applyAlignment="1">
      <alignment horizontal="center" vertical="center"/>
    </xf>
    <xf numFmtId="0" fontId="1" fillId="0" borderId="0" xfId="0" applyFont="1" applyAlignment="1">
      <alignment horizontal="left" vertical="center"/>
    </xf>
    <xf numFmtId="0" fontId="1" fillId="5" borderId="0" xfId="0" applyFont="1" applyFill="1" applyAlignment="1">
      <alignment horizontal="right"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16" xfId="0" applyFont="1" applyFill="1" applyBorder="1" applyAlignment="1">
      <alignment horizontal="center" vertical="center"/>
    </xf>
    <xf numFmtId="0" fontId="1" fillId="5" borderId="17"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1" fillId="5" borderId="20" xfId="0" applyFont="1" applyFill="1" applyBorder="1" applyAlignment="1">
      <alignment horizontal="center" vertical="center" wrapText="1"/>
    </xf>
    <xf numFmtId="0" fontId="1" fillId="5" borderId="0" xfId="0" applyFont="1" applyFill="1" applyAlignment="1">
      <alignment horizontal="center" vertical="center" wrapText="1"/>
    </xf>
    <xf numFmtId="0" fontId="1" fillId="5" borderId="21" xfId="0" applyFont="1" applyFill="1" applyBorder="1" applyAlignment="1">
      <alignment horizontal="center" vertical="center" wrapText="1"/>
    </xf>
    <xf numFmtId="0" fontId="1" fillId="5" borderId="22" xfId="0" applyFont="1" applyFill="1" applyBorder="1" applyAlignment="1">
      <alignment horizontal="center" vertical="center" wrapText="1"/>
    </xf>
    <xf numFmtId="0" fontId="1" fillId="5" borderId="23" xfId="0" applyFont="1" applyFill="1" applyBorder="1" applyAlignment="1">
      <alignment horizontal="center" vertical="center" wrapText="1"/>
    </xf>
    <xf numFmtId="0" fontId="1" fillId="5" borderId="24" xfId="0" applyFont="1" applyFill="1" applyBorder="1" applyAlignment="1">
      <alignment horizontal="center" vertical="center" wrapText="1"/>
    </xf>
    <xf numFmtId="49" fontId="1" fillId="5" borderId="15" xfId="0" applyNumberFormat="1" applyFont="1" applyFill="1" applyBorder="1" applyAlignment="1" applyProtection="1">
      <alignment horizontal="left" vertical="center"/>
      <protection locked="0"/>
    </xf>
    <xf numFmtId="49" fontId="1" fillId="5" borderId="16" xfId="0" applyNumberFormat="1" applyFont="1" applyFill="1" applyBorder="1" applyAlignment="1" applyProtection="1">
      <alignment horizontal="left" vertical="center"/>
      <protection locked="0"/>
    </xf>
    <xf numFmtId="49" fontId="7" fillId="5" borderId="15" xfId="1" applyNumberFormat="1" applyFont="1" applyFill="1" applyBorder="1" applyAlignment="1" applyProtection="1">
      <alignment horizontal="left" vertical="center"/>
      <protection locked="0"/>
    </xf>
    <xf numFmtId="49" fontId="7" fillId="5" borderId="16" xfId="1" applyNumberFormat="1" applyFont="1" applyFill="1" applyBorder="1" applyAlignment="1" applyProtection="1">
      <alignment horizontal="left" vertical="center"/>
      <protection locked="0"/>
    </xf>
    <xf numFmtId="0" fontId="1" fillId="5" borderId="0" xfId="0" applyFont="1" applyFill="1" applyAlignment="1">
      <alignment horizontal="left" vertical="center" wrapText="1"/>
    </xf>
    <xf numFmtId="0" fontId="1" fillId="0" borderId="0" xfId="0" applyFont="1" applyAlignment="1">
      <alignment horizontal="left" vertical="center" wrapText="1"/>
    </xf>
    <xf numFmtId="0" fontId="24" fillId="5" borderId="38" xfId="0" applyFont="1" applyFill="1" applyBorder="1" applyAlignment="1">
      <alignment horizontal="left" vertical="center"/>
    </xf>
    <xf numFmtId="0" fontId="12" fillId="5" borderId="38" xfId="0" applyFont="1" applyFill="1" applyBorder="1" applyAlignment="1">
      <alignment horizontal="center" vertical="center"/>
    </xf>
    <xf numFmtId="0" fontId="20" fillId="5" borderId="0" xfId="0" applyFont="1" applyFill="1" applyAlignment="1">
      <alignment horizontal="center" vertical="center"/>
    </xf>
    <xf numFmtId="0" fontId="1" fillId="0" borderId="0" xfId="0" applyFont="1" applyAlignment="1">
      <alignment horizontal="center" vertical="center"/>
    </xf>
    <xf numFmtId="0" fontId="1" fillId="5" borderId="0" xfId="0" applyFont="1" applyFill="1" applyAlignment="1">
      <alignment horizontal="left" vertical="center"/>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12" fillId="0" borderId="3" xfId="0" applyFont="1" applyBorder="1" applyAlignment="1" applyProtection="1">
      <alignment horizontal="center" vertical="center"/>
      <protection locked="0"/>
    </xf>
    <xf numFmtId="0" fontId="22" fillId="0" borderId="12" xfId="0" applyFont="1" applyBorder="1" applyAlignment="1">
      <alignment horizontal="center" vertical="center"/>
    </xf>
    <xf numFmtId="0" fontId="22" fillId="0" borderId="13" xfId="0" applyFont="1" applyBorder="1" applyAlignment="1">
      <alignment horizontal="center" vertical="center"/>
    </xf>
    <xf numFmtId="1" fontId="1" fillId="0" borderId="37" xfId="0" applyNumberFormat="1" applyFont="1" applyBorder="1" applyAlignment="1">
      <alignment horizontal="center" vertical="center" wrapText="1"/>
    </xf>
    <xf numFmtId="1" fontId="1" fillId="0" borderId="39" xfId="0" applyNumberFormat="1" applyFont="1" applyBorder="1" applyAlignment="1">
      <alignment horizontal="center" vertical="center" wrapText="1"/>
    </xf>
    <xf numFmtId="1" fontId="1" fillId="0" borderId="46" xfId="0" applyNumberFormat="1" applyFont="1" applyBorder="1" applyAlignment="1">
      <alignment horizontal="center" vertical="center" wrapText="1"/>
    </xf>
    <xf numFmtId="1" fontId="1" fillId="0" borderId="47" xfId="0" applyNumberFormat="1" applyFont="1" applyBorder="1" applyAlignment="1">
      <alignment horizontal="center" vertical="center" wrapText="1"/>
    </xf>
    <xf numFmtId="1" fontId="1" fillId="0" borderId="40" xfId="0" applyNumberFormat="1" applyFont="1" applyBorder="1" applyAlignment="1">
      <alignment horizontal="center" vertical="center" wrapText="1"/>
    </xf>
    <xf numFmtId="1" fontId="1" fillId="0" borderId="42" xfId="0" applyNumberFormat="1" applyFont="1" applyBorder="1" applyAlignment="1">
      <alignment horizontal="center" vertical="center" wrapText="1"/>
    </xf>
    <xf numFmtId="0" fontId="1" fillId="0" borderId="28" xfId="0" applyFont="1" applyBorder="1" applyAlignment="1" applyProtection="1">
      <alignment horizontal="left" vertical="center"/>
      <protection locked="0"/>
    </xf>
    <xf numFmtId="0" fontId="1" fillId="0" borderId="13" xfId="0" applyFont="1" applyBorder="1" applyAlignment="1" applyProtection="1">
      <alignment horizontal="left" vertical="center"/>
      <protection locked="0"/>
    </xf>
    <xf numFmtId="165" fontId="1" fillId="0" borderId="43" xfId="0" applyNumberFormat="1" applyFont="1" applyBorder="1" applyAlignment="1">
      <alignment horizontal="center" vertical="center"/>
    </xf>
    <xf numFmtId="165" fontId="1" fillId="0" borderId="44" xfId="0" applyNumberFormat="1" applyFont="1" applyBorder="1" applyAlignment="1">
      <alignment horizontal="center" vertical="center"/>
    </xf>
    <xf numFmtId="165" fontId="1" fillId="0" borderId="45" xfId="0" applyNumberFormat="1" applyFont="1" applyBorder="1" applyAlignment="1">
      <alignment horizontal="center" vertical="center"/>
    </xf>
    <xf numFmtId="1" fontId="1" fillId="0" borderId="43" xfId="0" applyNumberFormat="1" applyFont="1" applyBorder="1" applyAlignment="1">
      <alignment horizontal="center" vertical="center"/>
    </xf>
    <xf numFmtId="1" fontId="1" fillId="0" borderId="44" xfId="0" applyNumberFormat="1" applyFont="1" applyBorder="1" applyAlignment="1">
      <alignment horizontal="center" vertical="center"/>
    </xf>
    <xf numFmtId="1" fontId="1" fillId="0" borderId="45" xfId="0" applyNumberFormat="1" applyFont="1" applyBorder="1" applyAlignment="1">
      <alignment horizontal="center" vertical="center"/>
    </xf>
    <xf numFmtId="3" fontId="13" fillId="11" borderId="37" xfId="0" applyNumberFormat="1" applyFont="1" applyFill="1" applyBorder="1" applyAlignment="1">
      <alignment horizontal="left" vertical="center"/>
    </xf>
    <xf numFmtId="3" fontId="13" fillId="11" borderId="38" xfId="0" applyNumberFormat="1" applyFont="1" applyFill="1" applyBorder="1" applyAlignment="1">
      <alignment horizontal="left" vertical="center"/>
    </xf>
    <xf numFmtId="3" fontId="13" fillId="11" borderId="39" xfId="0" applyNumberFormat="1" applyFont="1" applyFill="1" applyBorder="1" applyAlignment="1">
      <alignment horizontal="left" vertical="center"/>
    </xf>
    <xf numFmtId="3" fontId="13" fillId="11" borderId="40" xfId="0" applyNumberFormat="1" applyFont="1" applyFill="1" applyBorder="1" applyAlignment="1">
      <alignment horizontal="left" vertical="center"/>
    </xf>
    <xf numFmtId="3" fontId="13" fillId="11" borderId="41" xfId="0" applyNumberFormat="1" applyFont="1" applyFill="1" applyBorder="1" applyAlignment="1">
      <alignment horizontal="left" vertical="center"/>
    </xf>
    <xf numFmtId="3" fontId="13" fillId="11" borderId="42" xfId="0" applyNumberFormat="1" applyFont="1" applyFill="1" applyBorder="1" applyAlignment="1">
      <alignment horizontal="left" vertical="center"/>
    </xf>
    <xf numFmtId="3" fontId="19" fillId="7" borderId="37" xfId="0" applyNumberFormat="1" applyFont="1" applyFill="1" applyBorder="1" applyAlignment="1">
      <alignment horizontal="left" vertical="center"/>
    </xf>
    <xf numFmtId="3" fontId="19" fillId="7" borderId="38" xfId="0" applyNumberFormat="1" applyFont="1" applyFill="1" applyBorder="1" applyAlignment="1">
      <alignment horizontal="left" vertical="center"/>
    </xf>
    <xf numFmtId="3" fontId="19" fillId="7" borderId="39" xfId="0" applyNumberFormat="1" applyFont="1" applyFill="1" applyBorder="1" applyAlignment="1">
      <alignment horizontal="left" vertical="center"/>
    </xf>
    <xf numFmtId="3" fontId="19" fillId="7" borderId="40" xfId="0" applyNumberFormat="1" applyFont="1" applyFill="1" applyBorder="1" applyAlignment="1">
      <alignment horizontal="left" vertical="center"/>
    </xf>
    <xf numFmtId="3" fontId="19" fillId="7" borderId="41" xfId="0" applyNumberFormat="1" applyFont="1" applyFill="1" applyBorder="1" applyAlignment="1">
      <alignment horizontal="left" vertical="center"/>
    </xf>
    <xf numFmtId="3" fontId="19" fillId="7" borderId="42" xfId="0" applyNumberFormat="1" applyFont="1" applyFill="1" applyBorder="1" applyAlignment="1">
      <alignment horizontal="left" vertical="center"/>
    </xf>
    <xf numFmtId="3" fontId="13" fillId="2" borderId="37" xfId="0" applyNumberFormat="1" applyFont="1" applyFill="1" applyBorder="1" applyAlignment="1">
      <alignment horizontal="left" vertical="center"/>
    </xf>
    <xf numFmtId="3" fontId="13" fillId="2" borderId="38" xfId="0" applyNumberFormat="1" applyFont="1" applyFill="1" applyBorder="1" applyAlignment="1">
      <alignment horizontal="left" vertical="center"/>
    </xf>
    <xf numFmtId="3" fontId="13" fillId="2" borderId="39" xfId="0" applyNumberFormat="1" applyFont="1" applyFill="1" applyBorder="1" applyAlignment="1">
      <alignment horizontal="left" vertical="center"/>
    </xf>
    <xf numFmtId="3" fontId="13" fillId="2" borderId="40" xfId="0" applyNumberFormat="1" applyFont="1" applyFill="1" applyBorder="1" applyAlignment="1">
      <alignment horizontal="left" vertical="center"/>
    </xf>
    <xf numFmtId="3" fontId="13" fillId="2" borderId="41" xfId="0" applyNumberFormat="1" applyFont="1" applyFill="1" applyBorder="1" applyAlignment="1">
      <alignment horizontal="left" vertical="center"/>
    </xf>
    <xf numFmtId="3" fontId="13" fillId="2" borderId="42" xfId="0" applyNumberFormat="1" applyFont="1" applyFill="1" applyBorder="1" applyAlignment="1">
      <alignment horizontal="left" vertical="center"/>
    </xf>
    <xf numFmtId="3" fontId="14" fillId="8" borderId="37" xfId="0" applyNumberFormat="1" applyFont="1" applyFill="1" applyBorder="1" applyAlignment="1">
      <alignment horizontal="left" vertical="center"/>
    </xf>
    <xf numFmtId="3" fontId="14" fillId="8" borderId="38" xfId="0" applyNumberFormat="1" applyFont="1" applyFill="1" applyBorder="1" applyAlignment="1">
      <alignment horizontal="left" vertical="center"/>
    </xf>
    <xf numFmtId="3" fontId="14" fillId="8" borderId="39" xfId="0" applyNumberFormat="1" applyFont="1" applyFill="1" applyBorder="1" applyAlignment="1">
      <alignment horizontal="left" vertical="center"/>
    </xf>
    <xf numFmtId="3" fontId="14" fillId="8" borderId="40" xfId="0" applyNumberFormat="1" applyFont="1" applyFill="1" applyBorder="1" applyAlignment="1">
      <alignment horizontal="left" vertical="center"/>
    </xf>
    <xf numFmtId="3" fontId="14" fillId="8" borderId="41" xfId="0" applyNumberFormat="1" applyFont="1" applyFill="1" applyBorder="1" applyAlignment="1">
      <alignment horizontal="left" vertical="center"/>
    </xf>
    <xf numFmtId="3" fontId="14" fillId="8" borderId="42" xfId="0" applyNumberFormat="1" applyFont="1" applyFill="1" applyBorder="1" applyAlignment="1">
      <alignment horizontal="left" vertical="center"/>
    </xf>
    <xf numFmtId="1" fontId="1" fillId="0" borderId="2" xfId="0" applyNumberFormat="1" applyFont="1" applyBorder="1" applyAlignment="1">
      <alignment horizontal="center" vertical="center"/>
    </xf>
    <xf numFmtId="165" fontId="1" fillId="0" borderId="2" xfId="0" applyNumberFormat="1" applyFont="1" applyBorder="1" applyAlignment="1">
      <alignment horizontal="center" vertical="center"/>
    </xf>
    <xf numFmtId="3" fontId="2" fillId="0" borderId="4" xfId="0" applyNumberFormat="1" applyFont="1" applyBorder="1" applyAlignment="1">
      <alignment horizontal="center" vertical="center"/>
    </xf>
    <xf numFmtId="3" fontId="2" fillId="0" borderId="5" xfId="0" applyNumberFormat="1" applyFont="1" applyBorder="1" applyAlignment="1">
      <alignment horizontal="center" vertical="center"/>
    </xf>
    <xf numFmtId="3" fontId="2" fillId="0" borderId="6" xfId="0" applyNumberFormat="1" applyFont="1" applyBorder="1" applyAlignment="1">
      <alignment horizontal="center" vertical="center"/>
    </xf>
    <xf numFmtId="3" fontId="2" fillId="0" borderId="7" xfId="0" applyNumberFormat="1" applyFont="1" applyBorder="1" applyAlignment="1">
      <alignment horizontal="center" vertical="center"/>
    </xf>
    <xf numFmtId="3" fontId="2" fillId="0" borderId="9" xfId="0" applyNumberFormat="1" applyFont="1" applyBorder="1" applyAlignment="1">
      <alignment horizontal="center" vertical="center"/>
    </xf>
    <xf numFmtId="3" fontId="2" fillId="0" borderId="2" xfId="0" applyNumberFormat="1" applyFont="1" applyBorder="1" applyAlignment="1">
      <alignment horizontal="center" vertical="center"/>
    </xf>
    <xf numFmtId="3" fontId="2" fillId="0" borderId="8" xfId="0" applyNumberFormat="1" applyFont="1" applyBorder="1" applyAlignment="1">
      <alignment horizontal="center" vertical="center"/>
    </xf>
    <xf numFmtId="3" fontId="2" fillId="0" borderId="3" xfId="0" applyNumberFormat="1" applyFont="1" applyBorder="1" applyAlignment="1">
      <alignment horizontal="center" vertical="center" wrapText="1"/>
    </xf>
    <xf numFmtId="3" fontId="2" fillId="0" borderId="3" xfId="0" applyNumberFormat="1" applyFont="1" applyBorder="1" applyAlignment="1">
      <alignment horizontal="center" vertical="center"/>
    </xf>
    <xf numFmtId="0" fontId="2" fillId="0" borderId="3" xfId="0" applyFont="1" applyBorder="1" applyAlignment="1">
      <alignment horizontal="center" vertical="center" wrapText="1"/>
    </xf>
    <xf numFmtId="0" fontId="2" fillId="0" borderId="3" xfId="0" applyFont="1" applyBorder="1" applyAlignment="1">
      <alignment horizontal="center" vertical="center"/>
    </xf>
    <xf numFmtId="3" fontId="13" fillId="10" borderId="37" xfId="0" applyNumberFormat="1" applyFont="1" applyFill="1" applyBorder="1" applyAlignment="1">
      <alignment horizontal="left" vertical="center"/>
    </xf>
    <xf numFmtId="3" fontId="13" fillId="10" borderId="38" xfId="0" applyNumberFormat="1" applyFont="1" applyFill="1" applyBorder="1" applyAlignment="1">
      <alignment horizontal="left" vertical="center"/>
    </xf>
    <xf numFmtId="3" fontId="13" fillId="10" borderId="39" xfId="0" applyNumberFormat="1" applyFont="1" applyFill="1" applyBorder="1" applyAlignment="1">
      <alignment horizontal="left" vertical="center"/>
    </xf>
    <xf numFmtId="3" fontId="13" fillId="10" borderId="40" xfId="0" applyNumberFormat="1" applyFont="1" applyFill="1" applyBorder="1" applyAlignment="1">
      <alignment horizontal="left" vertical="center"/>
    </xf>
    <xf numFmtId="3" fontId="13" fillId="10" borderId="41" xfId="0" applyNumberFormat="1" applyFont="1" applyFill="1" applyBorder="1" applyAlignment="1">
      <alignment horizontal="left" vertical="center"/>
    </xf>
    <xf numFmtId="3" fontId="13" fillId="10" borderId="42" xfId="0" applyNumberFormat="1" applyFont="1" applyFill="1" applyBorder="1" applyAlignment="1">
      <alignment horizontal="left" vertical="center"/>
    </xf>
    <xf numFmtId="3" fontId="13" fillId="6" borderId="37" xfId="0" applyNumberFormat="1" applyFont="1" applyFill="1" applyBorder="1" applyAlignment="1">
      <alignment horizontal="left" vertical="center"/>
    </xf>
    <xf numFmtId="3" fontId="13" fillId="6" borderId="38" xfId="0" applyNumberFormat="1" applyFont="1" applyFill="1" applyBorder="1" applyAlignment="1">
      <alignment horizontal="left" vertical="center"/>
    </xf>
    <xf numFmtId="3" fontId="13" fillId="6" borderId="39" xfId="0" applyNumberFormat="1" applyFont="1" applyFill="1" applyBorder="1" applyAlignment="1">
      <alignment horizontal="left" vertical="center"/>
    </xf>
    <xf numFmtId="3" fontId="13" fillId="6" borderId="40" xfId="0" applyNumberFormat="1" applyFont="1" applyFill="1" applyBorder="1" applyAlignment="1">
      <alignment horizontal="left" vertical="center"/>
    </xf>
    <xf numFmtId="3" fontId="13" fillId="6" borderId="41" xfId="0" applyNumberFormat="1" applyFont="1" applyFill="1" applyBorder="1" applyAlignment="1">
      <alignment horizontal="left" vertical="center"/>
    </xf>
    <xf numFmtId="3" fontId="13" fillId="6" borderId="42" xfId="0" applyNumberFormat="1" applyFont="1" applyFill="1" applyBorder="1" applyAlignment="1">
      <alignment horizontal="left" vertical="center"/>
    </xf>
    <xf numFmtId="3" fontId="14" fillId="9" borderId="37" xfId="0" applyNumberFormat="1" applyFont="1" applyFill="1" applyBorder="1" applyAlignment="1">
      <alignment horizontal="left" vertical="center"/>
    </xf>
    <xf numFmtId="3" fontId="14" fillId="9" borderId="38" xfId="0" applyNumberFormat="1" applyFont="1" applyFill="1" applyBorder="1" applyAlignment="1">
      <alignment horizontal="left" vertical="center"/>
    </xf>
    <xf numFmtId="3" fontId="14" fillId="9" borderId="39" xfId="0" applyNumberFormat="1" applyFont="1" applyFill="1" applyBorder="1" applyAlignment="1">
      <alignment horizontal="left" vertical="center"/>
    </xf>
    <xf numFmtId="3" fontId="14" fillId="9" borderId="40" xfId="0" applyNumberFormat="1" applyFont="1" applyFill="1" applyBorder="1" applyAlignment="1">
      <alignment horizontal="left" vertical="center"/>
    </xf>
    <xf numFmtId="3" fontId="14" fillId="9" borderId="41" xfId="0" applyNumberFormat="1" applyFont="1" applyFill="1" applyBorder="1" applyAlignment="1">
      <alignment horizontal="left" vertical="center"/>
    </xf>
    <xf numFmtId="3" fontId="14" fillId="9" borderId="42" xfId="0" applyNumberFormat="1" applyFont="1" applyFill="1" applyBorder="1" applyAlignment="1">
      <alignment horizontal="left" vertical="center"/>
    </xf>
    <xf numFmtId="1" fontId="1" fillId="0" borderId="0" xfId="0" applyNumberFormat="1" applyFont="1" applyAlignment="1">
      <alignment horizontal="center" vertical="center"/>
    </xf>
    <xf numFmtId="1" fontId="1" fillId="0" borderId="0" xfId="0" applyNumberFormat="1" applyFont="1" applyAlignment="1">
      <alignment horizontal="center" vertical="center" wrapText="1"/>
    </xf>
    <xf numFmtId="3" fontId="2" fillId="0" borderId="25" xfId="0" applyNumberFormat="1" applyFont="1" applyBorder="1" applyAlignment="1">
      <alignment horizontal="center" vertical="center"/>
    </xf>
    <xf numFmtId="3" fontId="2" fillId="0" borderId="26" xfId="0" applyNumberFormat="1" applyFont="1" applyBorder="1" applyAlignment="1">
      <alignment horizontal="center" vertical="center"/>
    </xf>
    <xf numFmtId="3" fontId="2" fillId="0" borderId="27" xfId="0" applyNumberFormat="1" applyFont="1" applyBorder="1" applyAlignment="1">
      <alignment horizontal="center" vertical="center"/>
    </xf>
    <xf numFmtId="3" fontId="2" fillId="0" borderId="25" xfId="0" applyNumberFormat="1" applyFont="1" applyBorder="1" applyAlignment="1">
      <alignment horizontal="center" vertical="center" wrapText="1"/>
    </xf>
  </cellXfs>
  <cellStyles count="2">
    <cellStyle name="Hyperlink" xfId="1" builtinId="8"/>
    <cellStyle name="Normal" xfId="0" builtinId="0"/>
  </cellStyles>
  <dxfs count="9">
    <dxf>
      <font>
        <color theme="0"/>
      </font>
      <fill>
        <patternFill>
          <bgColor rgb="FFFA0000"/>
        </patternFill>
      </fill>
    </dxf>
    <dxf>
      <fill>
        <patternFill>
          <bgColor rgb="FFFAAF28"/>
        </patternFill>
      </fill>
    </dxf>
    <dxf>
      <fill>
        <patternFill>
          <bgColor rgb="FFFAFA00"/>
        </patternFill>
      </fill>
    </dxf>
    <dxf>
      <fill>
        <patternFill>
          <bgColor rgb="FF64FA32"/>
        </patternFill>
      </fill>
    </dxf>
    <dxf>
      <font>
        <color theme="0"/>
      </font>
      <fill>
        <patternFill>
          <bgColor rgb="FF00A000"/>
        </patternFill>
      </fill>
    </dxf>
    <dxf>
      <fill>
        <patternFill>
          <bgColor rgb="FF00FAFA"/>
        </patternFill>
      </fill>
    </dxf>
    <dxf>
      <fill>
        <patternFill>
          <bgColor rgb="FFC8FA64"/>
        </patternFill>
      </fill>
    </dxf>
    <dxf>
      <fill>
        <patternFill>
          <bgColor rgb="FF64FA32"/>
        </patternFill>
      </fill>
    </dxf>
    <dxf>
      <font>
        <color theme="0"/>
      </font>
      <fill>
        <patternFill>
          <bgColor rgb="FFFA0000"/>
        </patternFill>
      </fill>
    </dxf>
  </dxfs>
  <tableStyles count="0" defaultTableStyle="TableStyleMedium2" defaultPivotStyle="PivotStyleLight16"/>
  <colors>
    <mruColors>
      <color rgb="FFFAF505"/>
      <color rgb="FFC8FA64"/>
      <color rgb="FF00FAC8"/>
      <color rgb="FFC83296"/>
      <color rgb="FFFBF505"/>
      <color rgb="FFFA0000"/>
      <color rgb="FFFA4B4B"/>
      <color rgb="FF32C832"/>
      <color rgb="FFFA5050"/>
      <color rgb="FF9600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9">
  <rv s="0">
    <v>0</v>
    <v>5</v>
  </rv>
  <rv s="0">
    <v>1</v>
    <v>5</v>
  </rv>
  <rv s="0">
    <v>2</v>
    <v>5</v>
  </rv>
  <rv s="0">
    <v>3</v>
    <v>5</v>
  </rv>
  <rv s="0">
    <v>4</v>
    <v>5</v>
  </rv>
  <rv s="0">
    <v>5</v>
    <v>5</v>
  </rv>
  <rv s="0">
    <v>6</v>
    <v>5</v>
  </rv>
  <rv s="0">
    <v>7</v>
    <v>5</v>
  </rv>
  <rv s="0">
    <v>8</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inkedin.com/in/francescomangini19062005" TargetMode="External"/><Relationship Id="rId2" Type="http://schemas.openxmlformats.org/officeDocument/2006/relationships/hyperlink" Target="http://www.instagram.com/francescomanginiii/" TargetMode="External"/><Relationship Id="rId1" Type="http://schemas.openxmlformats.org/officeDocument/2006/relationships/hyperlink" Target="mailto:fmangini.2005@gmail.com"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B53C-4EE2-49C8-BCD2-5020DFEAA88D}">
  <sheetPr codeName="Foglio1">
    <tabColor theme="0"/>
  </sheetPr>
  <dimension ref="A1:R20"/>
  <sheetViews>
    <sheetView tabSelected="1" zoomScale="71" zoomScaleNormal="90" workbookViewId="0">
      <selection activeCell="F2" sqref="F2:I2"/>
    </sheetView>
  </sheetViews>
  <sheetFormatPr defaultColWidth="12.6328125" defaultRowHeight="20" customHeight="1" x14ac:dyDescent="0.35"/>
  <cols>
    <col min="1" max="3" width="12.6328125" style="37"/>
    <col min="4" max="4" width="6.6328125" style="37" customWidth="1"/>
    <col min="5" max="5" width="5.6328125" style="37" customWidth="1"/>
    <col min="6" max="7" width="12.6328125" style="37" customWidth="1"/>
    <col min="8" max="9" width="12.6328125" style="37"/>
    <col min="10" max="10" width="6.6328125" style="37" customWidth="1"/>
    <col min="11" max="15" width="12.6328125" style="37"/>
    <col min="16" max="18" width="10.6328125" style="37" customWidth="1"/>
    <col min="19" max="16384" width="12.6328125" style="37"/>
  </cols>
  <sheetData>
    <row r="1" spans="1:18" ht="20" customHeight="1" thickTop="1" thickBot="1" x14ac:dyDescent="0.4">
      <c r="A1" s="71" t="e" vm="1">
        <v>#VALUE!</v>
      </c>
      <c r="B1" s="71"/>
      <c r="C1" s="71"/>
      <c r="E1" s="72" t="s">
        <v>230</v>
      </c>
      <c r="F1" s="73"/>
      <c r="G1" s="73"/>
      <c r="H1" s="73"/>
      <c r="I1" s="74"/>
      <c r="K1" s="70" t="e" vm="2">
        <v>#VALUE!</v>
      </c>
      <c r="L1" s="70"/>
      <c r="M1" s="70"/>
      <c r="N1" s="70"/>
      <c r="O1" s="70"/>
      <c r="P1" s="69"/>
      <c r="Q1" s="69"/>
      <c r="R1" s="69"/>
    </row>
    <row r="2" spans="1:18" ht="20" customHeight="1" thickTop="1" thickBot="1" x14ac:dyDescent="0.4">
      <c r="A2" s="71"/>
      <c r="B2" s="71"/>
      <c r="C2" s="71"/>
      <c r="E2" s="38" t="e" vm="3">
        <v>#VALUE!</v>
      </c>
      <c r="F2" s="84" t="s">
        <v>94</v>
      </c>
      <c r="G2" s="84"/>
      <c r="H2" s="84"/>
      <c r="I2" s="85"/>
      <c r="K2" s="70"/>
      <c r="L2" s="70"/>
      <c r="M2" s="70"/>
      <c r="N2" s="70"/>
      <c r="O2" s="70"/>
      <c r="P2" s="69"/>
      <c r="Q2" s="69"/>
      <c r="R2" s="69"/>
    </row>
    <row r="3" spans="1:18" ht="20" customHeight="1" thickTop="1" thickBot="1" x14ac:dyDescent="0.4">
      <c r="A3" s="71"/>
      <c r="B3" s="71"/>
      <c r="C3" s="71"/>
      <c r="E3" s="38" t="e" vm="4">
        <v>#VALUE!</v>
      </c>
      <c r="F3" s="86" t="s">
        <v>95</v>
      </c>
      <c r="G3" s="86"/>
      <c r="H3" s="86"/>
      <c r="I3" s="87"/>
      <c r="K3" s="70"/>
      <c r="L3" s="70"/>
      <c r="M3" s="70"/>
      <c r="N3" s="70"/>
      <c r="O3" s="70"/>
      <c r="P3" s="69"/>
      <c r="Q3" s="69"/>
      <c r="R3" s="69"/>
    </row>
    <row r="4" spans="1:18" ht="20" customHeight="1" thickTop="1" thickBot="1" x14ac:dyDescent="0.4">
      <c r="A4" s="71"/>
      <c r="B4" s="71"/>
      <c r="C4" s="71"/>
      <c r="E4" s="38" t="e" vm="5">
        <v>#VALUE!</v>
      </c>
      <c r="F4" s="86" t="s">
        <v>700</v>
      </c>
      <c r="G4" s="86"/>
      <c r="H4" s="86"/>
      <c r="I4" s="87"/>
      <c r="K4" s="70"/>
      <c r="L4" s="70"/>
      <c r="M4" s="70"/>
      <c r="N4" s="70"/>
      <c r="O4" s="70"/>
      <c r="P4" s="69"/>
      <c r="Q4" s="69"/>
      <c r="R4" s="69"/>
    </row>
    <row r="5" spans="1:18" ht="20" customHeight="1" thickTop="1" thickBot="1" x14ac:dyDescent="0.4">
      <c r="A5" s="71"/>
      <c r="B5" s="71"/>
      <c r="C5" s="71"/>
      <c r="E5" s="38" t="e" vm="6">
        <v>#VALUE!</v>
      </c>
      <c r="F5" s="86" t="s">
        <v>96</v>
      </c>
      <c r="G5" s="86"/>
      <c r="H5" s="86"/>
      <c r="I5" s="87"/>
      <c r="K5" s="70"/>
      <c r="L5" s="70"/>
      <c r="M5" s="70"/>
      <c r="N5" s="70"/>
      <c r="O5" s="70"/>
      <c r="P5" s="69"/>
      <c r="Q5" s="69"/>
      <c r="R5" s="69"/>
    </row>
    <row r="6" spans="1:18" ht="20" customHeight="1" thickTop="1" thickBot="1" x14ac:dyDescent="0.4">
      <c r="A6" s="71"/>
      <c r="B6" s="71"/>
      <c r="C6" s="71"/>
      <c r="K6" s="70"/>
      <c r="L6" s="70"/>
      <c r="M6" s="70"/>
      <c r="N6" s="70"/>
      <c r="O6" s="70"/>
      <c r="P6" s="69"/>
      <c r="Q6" s="69"/>
      <c r="R6" s="69"/>
    </row>
    <row r="7" spans="1:18" ht="20" customHeight="1" thickTop="1" x14ac:dyDescent="0.35">
      <c r="A7" s="71"/>
      <c r="B7" s="71"/>
      <c r="C7" s="71"/>
      <c r="E7" s="75" t="s">
        <v>694</v>
      </c>
      <c r="F7" s="76"/>
      <c r="G7" s="76"/>
      <c r="H7" s="76"/>
      <c r="I7" s="77"/>
      <c r="K7" s="70"/>
      <c r="L7" s="70"/>
      <c r="M7" s="70"/>
      <c r="N7" s="70"/>
      <c r="O7" s="70"/>
      <c r="P7" s="69"/>
      <c r="Q7" s="69"/>
      <c r="R7" s="69"/>
    </row>
    <row r="8" spans="1:18" ht="20" customHeight="1" x14ac:dyDescent="0.35">
      <c r="A8" s="71"/>
      <c r="B8" s="71"/>
      <c r="C8" s="71"/>
      <c r="E8" s="78"/>
      <c r="F8" s="79"/>
      <c r="G8" s="79"/>
      <c r="H8" s="79"/>
      <c r="I8" s="80"/>
      <c r="K8" s="70"/>
      <c r="L8" s="70"/>
      <c r="M8" s="70"/>
      <c r="N8" s="70"/>
      <c r="O8" s="70"/>
      <c r="P8" s="69"/>
      <c r="Q8" s="69"/>
      <c r="R8" s="69"/>
    </row>
    <row r="9" spans="1:18" ht="20" customHeight="1" x14ac:dyDescent="0.35">
      <c r="A9" s="71"/>
      <c r="B9" s="71"/>
      <c r="C9" s="71"/>
      <c r="E9" s="78"/>
      <c r="F9" s="79"/>
      <c r="G9" s="79"/>
      <c r="H9" s="79"/>
      <c r="I9" s="80"/>
      <c r="K9" s="70"/>
      <c r="L9" s="70"/>
      <c r="M9" s="70"/>
      <c r="N9" s="70"/>
      <c r="O9" s="70"/>
      <c r="P9" s="69"/>
      <c r="Q9" s="69"/>
      <c r="R9" s="69"/>
    </row>
    <row r="10" spans="1:18" ht="20" customHeight="1" thickBot="1" x14ac:dyDescent="0.4">
      <c r="A10" s="71"/>
      <c r="B10" s="71"/>
      <c r="C10" s="71"/>
      <c r="E10" s="81"/>
      <c r="F10" s="82"/>
      <c r="G10" s="82"/>
      <c r="H10" s="82"/>
      <c r="I10" s="83"/>
      <c r="K10" s="70"/>
      <c r="L10" s="70"/>
      <c r="M10" s="70"/>
      <c r="N10" s="70"/>
      <c r="O10" s="70"/>
      <c r="P10" s="69"/>
      <c r="Q10" s="69"/>
      <c r="R10" s="69"/>
    </row>
    <row r="11" spans="1:18" ht="20" customHeight="1" thickTop="1" x14ac:dyDescent="0.35">
      <c r="P11" s="69"/>
      <c r="Q11" s="69"/>
      <c r="R11" s="69"/>
    </row>
    <row r="12" spans="1:18" ht="20" customHeight="1" x14ac:dyDescent="0.35">
      <c r="C12" s="70" t="e" vm="7">
        <v>#VALUE!</v>
      </c>
      <c r="D12" s="70"/>
      <c r="E12" s="70"/>
      <c r="F12" s="70"/>
      <c r="G12" s="70"/>
      <c r="H12" s="70"/>
      <c r="I12" s="70"/>
      <c r="J12" s="70"/>
      <c r="K12" s="70"/>
      <c r="P12" s="69"/>
      <c r="Q12" s="69"/>
      <c r="R12" s="69"/>
    </row>
    <row r="13" spans="1:18" ht="20" customHeight="1" x14ac:dyDescent="0.35">
      <c r="C13" s="70"/>
      <c r="D13" s="70"/>
      <c r="E13" s="70"/>
      <c r="F13" s="70"/>
      <c r="G13" s="70"/>
      <c r="H13" s="70"/>
      <c r="I13" s="70"/>
      <c r="J13" s="70"/>
      <c r="K13" s="70"/>
      <c r="P13" s="69"/>
      <c r="Q13" s="69"/>
      <c r="R13" s="69"/>
    </row>
    <row r="14" spans="1:18" ht="20" customHeight="1" x14ac:dyDescent="0.35">
      <c r="B14"/>
      <c r="C14" s="70"/>
      <c r="D14" s="70"/>
      <c r="E14" s="70"/>
      <c r="F14" s="70"/>
      <c r="G14" s="70"/>
      <c r="H14" s="70"/>
      <c r="I14" s="70"/>
      <c r="J14" s="70"/>
      <c r="K14" s="70"/>
      <c r="P14" s="69"/>
      <c r="Q14" s="69"/>
      <c r="R14" s="69"/>
    </row>
    <row r="15" spans="1:18" ht="20" customHeight="1" x14ac:dyDescent="0.35">
      <c r="C15" s="70"/>
      <c r="D15" s="70"/>
      <c r="E15" s="70"/>
      <c r="F15" s="70"/>
      <c r="G15" s="70"/>
      <c r="H15" s="70"/>
      <c r="I15" s="70"/>
      <c r="J15" s="70"/>
      <c r="K15" s="70"/>
      <c r="P15" s="69"/>
      <c r="Q15" s="69"/>
      <c r="R15" s="69"/>
    </row>
    <row r="16" spans="1:18" ht="20" customHeight="1" x14ac:dyDescent="0.35">
      <c r="C16" s="70"/>
      <c r="D16" s="70"/>
      <c r="E16" s="70"/>
      <c r="F16" s="70"/>
      <c r="G16" s="70"/>
      <c r="H16" s="70"/>
      <c r="I16" s="70"/>
      <c r="J16" s="70"/>
      <c r="K16" s="70"/>
      <c r="P16" s="69"/>
      <c r="Q16" s="69"/>
      <c r="R16" s="69"/>
    </row>
    <row r="17" spans="3:18" ht="20" customHeight="1" x14ac:dyDescent="0.35">
      <c r="C17" s="70"/>
      <c r="D17" s="70"/>
      <c r="E17" s="70"/>
      <c r="F17" s="70"/>
      <c r="G17" s="70"/>
      <c r="H17" s="70"/>
      <c r="I17" s="70"/>
      <c r="J17" s="70"/>
      <c r="K17" s="70"/>
      <c r="P17" s="69"/>
      <c r="Q17" s="69"/>
      <c r="R17" s="69"/>
    </row>
    <row r="18" spans="3:18" ht="20" customHeight="1" x14ac:dyDescent="0.35">
      <c r="C18" s="70"/>
      <c r="D18" s="70"/>
      <c r="E18" s="70"/>
      <c r="F18" s="70"/>
      <c r="G18" s="70"/>
      <c r="H18" s="70"/>
      <c r="I18" s="70"/>
      <c r="J18" s="70"/>
      <c r="K18" s="70"/>
      <c r="P18" s="69"/>
      <c r="Q18" s="69"/>
      <c r="R18" s="69"/>
    </row>
    <row r="19" spans="3:18" ht="20" customHeight="1" x14ac:dyDescent="0.35">
      <c r="C19" s="70"/>
      <c r="D19" s="70"/>
      <c r="E19" s="70"/>
      <c r="F19" s="70"/>
      <c r="G19" s="70"/>
      <c r="H19" s="70"/>
      <c r="I19" s="70"/>
      <c r="J19" s="70"/>
      <c r="K19" s="70"/>
      <c r="P19" s="69"/>
      <c r="Q19" s="69"/>
      <c r="R19" s="69"/>
    </row>
    <row r="20" spans="3:18" ht="20" customHeight="1" x14ac:dyDescent="0.35">
      <c r="P20" s="69"/>
      <c r="Q20" s="69"/>
      <c r="R20" s="69"/>
    </row>
  </sheetData>
  <sheetProtection algorithmName="SHA-512" hashValue="Ms69eXMVEtpSJW8c/wLy4g7lAUIolQ95aAZm9k8GW5uUlqAxZDqdVz+dB6aB2ZXBmIkm7XIe9bWvvTS22MizHg==" saltValue="7JlApAXnnAV4KeQ6jgQY1w==" spinCount="100000" sheet="1" objects="1" scenarios="1" selectLockedCells="1"/>
  <mergeCells count="10">
    <mergeCell ref="P1:R20"/>
    <mergeCell ref="C12:K19"/>
    <mergeCell ref="A1:C10"/>
    <mergeCell ref="K1:O10"/>
    <mergeCell ref="E1:I1"/>
    <mergeCell ref="E7:I10"/>
    <mergeCell ref="F2:I2"/>
    <mergeCell ref="F3:I3"/>
    <mergeCell ref="F4:I4"/>
    <mergeCell ref="F5:I5"/>
  </mergeCells>
  <hyperlinks>
    <hyperlink ref="F3" r:id="rId1" xr:uid="{43781F0A-EFE9-4A9E-993F-4CB0AF13FCA0}"/>
    <hyperlink ref="F5" r:id="rId2" xr:uid="{BE3DBD23-0A70-4376-9470-809946C645A3}"/>
    <hyperlink ref="F4" r:id="rId3" xr:uid="{CB009028-C163-4C66-A7DB-9B93B5F42AA5}"/>
  </hyperlink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72AD-AB70-4946-B8F6-626FA78E8D1A}">
  <sheetPr codeName="Foglio7">
    <tabColor rgb="FF7D7D7D"/>
  </sheetPr>
  <dimension ref="A1:O78"/>
  <sheetViews>
    <sheetView topLeftCell="A13" zoomScale="67" zoomScaleNormal="100" workbookViewId="0">
      <selection activeCell="A90" sqref="A90"/>
    </sheetView>
  </sheetViews>
  <sheetFormatPr defaultColWidth="12.6328125" defaultRowHeight="20" customHeight="1" x14ac:dyDescent="0.35"/>
  <cols>
    <col min="1" max="2" width="12.6328125" style="37"/>
    <col min="3" max="3" width="4.6328125" style="37" customWidth="1"/>
    <col min="4" max="16384" width="12.6328125" style="37"/>
  </cols>
  <sheetData>
    <row r="1" spans="1:15" ht="20" customHeight="1" x14ac:dyDescent="0.35">
      <c r="A1" s="93" t="e" vm="8">
        <v>#VALUE!</v>
      </c>
      <c r="B1" s="93"/>
      <c r="C1" s="93"/>
      <c r="D1" s="92" t="s">
        <v>229</v>
      </c>
      <c r="E1" s="92"/>
      <c r="F1" s="92"/>
      <c r="G1" s="92"/>
      <c r="H1" s="92"/>
      <c r="I1" s="92"/>
      <c r="J1" s="92"/>
      <c r="K1" s="92"/>
      <c r="L1" s="92"/>
      <c r="M1" s="92"/>
      <c r="N1" s="92"/>
      <c r="O1" s="92"/>
    </row>
    <row r="2" spans="1:15" ht="20" customHeight="1" x14ac:dyDescent="0.35">
      <c r="A2" s="93"/>
      <c r="B2" s="93"/>
      <c r="C2" s="93"/>
      <c r="D2" s="94" t="s">
        <v>231</v>
      </c>
      <c r="E2" s="94"/>
      <c r="F2" s="94"/>
      <c r="G2" s="94"/>
      <c r="H2" s="94"/>
      <c r="I2" s="94"/>
      <c r="J2" s="94"/>
      <c r="K2" s="94"/>
      <c r="L2" s="94"/>
      <c r="M2" s="94"/>
      <c r="N2" s="94"/>
      <c r="O2" s="94"/>
    </row>
    <row r="3" spans="1:15" ht="20" customHeight="1" x14ac:dyDescent="0.35">
      <c r="A3" s="93"/>
      <c r="B3" s="93"/>
      <c r="C3" s="93"/>
      <c r="D3" s="88" t="s">
        <v>701</v>
      </c>
      <c r="E3" s="88"/>
      <c r="F3" s="88"/>
      <c r="G3" s="88"/>
      <c r="H3" s="88"/>
      <c r="I3" s="88"/>
      <c r="J3" s="88"/>
      <c r="K3" s="88"/>
      <c r="L3" s="88"/>
      <c r="M3" s="88"/>
      <c r="N3" s="88"/>
      <c r="O3" s="88"/>
    </row>
    <row r="4" spans="1:15" ht="20" customHeight="1" x14ac:dyDescent="0.35">
      <c r="A4" s="93"/>
      <c r="B4" s="93"/>
      <c r="C4" s="93"/>
      <c r="D4" s="88"/>
      <c r="E4" s="88"/>
      <c r="F4" s="88"/>
      <c r="G4" s="88"/>
      <c r="H4" s="88"/>
      <c r="I4" s="88"/>
      <c r="J4" s="88"/>
      <c r="K4" s="88"/>
      <c r="L4" s="88"/>
      <c r="M4" s="88"/>
      <c r="N4" s="88"/>
      <c r="O4" s="88"/>
    </row>
    <row r="5" spans="1:15" ht="20" customHeight="1" x14ac:dyDescent="0.35">
      <c r="A5" s="93"/>
      <c r="B5" s="93"/>
      <c r="C5" s="93"/>
      <c r="D5" s="88"/>
      <c r="E5" s="88"/>
      <c r="F5" s="88"/>
      <c r="G5" s="88"/>
      <c r="H5" s="88"/>
      <c r="I5" s="88"/>
      <c r="J5" s="88"/>
      <c r="K5" s="88"/>
      <c r="L5" s="88"/>
      <c r="M5" s="88"/>
      <c r="N5" s="88"/>
      <c r="O5" s="88"/>
    </row>
    <row r="6" spans="1:15" ht="20" customHeight="1" x14ac:dyDescent="0.35">
      <c r="A6" s="93"/>
      <c r="B6" s="93"/>
      <c r="C6" s="93"/>
      <c r="D6" s="88" t="s">
        <v>676</v>
      </c>
      <c r="E6" s="88"/>
      <c r="F6" s="88"/>
      <c r="G6" s="88"/>
      <c r="H6" s="88"/>
      <c r="I6" s="88"/>
      <c r="J6" s="88"/>
      <c r="K6" s="88"/>
      <c r="L6" s="88"/>
      <c r="M6" s="88"/>
      <c r="N6" s="88"/>
      <c r="O6" s="88"/>
    </row>
    <row r="7" spans="1:15" ht="20" customHeight="1" x14ac:dyDescent="0.35">
      <c r="A7" s="93"/>
      <c r="B7" s="93"/>
      <c r="C7" s="93"/>
      <c r="D7" s="88"/>
      <c r="E7" s="88"/>
      <c r="F7" s="88"/>
      <c r="G7" s="88"/>
      <c r="H7" s="88"/>
      <c r="I7" s="88"/>
      <c r="J7" s="88"/>
      <c r="K7" s="88"/>
      <c r="L7" s="88"/>
      <c r="M7" s="88"/>
      <c r="N7" s="88"/>
      <c r="O7" s="88"/>
    </row>
    <row r="8" spans="1:15" ht="20" customHeight="1" x14ac:dyDescent="0.35">
      <c r="A8" s="93"/>
      <c r="B8" s="93"/>
      <c r="C8" s="93"/>
      <c r="D8" s="88"/>
      <c r="E8" s="88"/>
      <c r="F8" s="88"/>
      <c r="G8" s="88"/>
      <c r="H8" s="88"/>
      <c r="I8" s="88"/>
      <c r="J8" s="88"/>
      <c r="K8" s="88"/>
      <c r="L8" s="88"/>
      <c r="M8" s="88"/>
      <c r="N8" s="88"/>
      <c r="O8" s="88"/>
    </row>
    <row r="9" spans="1:15" ht="20" customHeight="1" x14ac:dyDescent="0.35">
      <c r="A9" s="93"/>
      <c r="B9" s="93"/>
      <c r="C9" s="93"/>
      <c r="D9" s="89" t="s">
        <v>686</v>
      </c>
      <c r="E9" s="89"/>
      <c r="F9" s="89"/>
      <c r="G9" s="89"/>
      <c r="H9" s="89"/>
      <c r="I9" s="89"/>
      <c r="J9" s="89"/>
      <c r="K9" s="89"/>
      <c r="L9" s="89"/>
      <c r="M9" s="89"/>
      <c r="N9" s="89"/>
      <c r="O9" s="89"/>
    </row>
    <row r="10" spans="1:15" ht="20" customHeight="1" x14ac:dyDescent="0.35">
      <c r="A10" s="93"/>
      <c r="B10" s="93"/>
      <c r="C10" s="93"/>
      <c r="D10" s="89"/>
      <c r="E10" s="89"/>
      <c r="F10" s="89"/>
      <c r="G10" s="89"/>
      <c r="H10" s="89"/>
      <c r="I10" s="89"/>
      <c r="J10" s="89"/>
      <c r="K10" s="89"/>
      <c r="L10" s="89"/>
      <c r="M10" s="89"/>
      <c r="N10" s="89"/>
      <c r="O10" s="89"/>
    </row>
    <row r="11" spans="1:15" ht="20" customHeight="1" x14ac:dyDescent="0.35">
      <c r="A11" s="93"/>
      <c r="B11" s="93"/>
      <c r="C11" s="93"/>
      <c r="D11" s="89"/>
      <c r="E11" s="89"/>
      <c r="F11" s="89"/>
      <c r="G11" s="89"/>
      <c r="H11" s="89"/>
      <c r="I11" s="89"/>
      <c r="J11" s="89"/>
      <c r="K11" s="89"/>
      <c r="L11" s="89"/>
      <c r="M11" s="89"/>
      <c r="N11" s="89"/>
      <c r="O11" s="89"/>
    </row>
    <row r="12" spans="1:15" ht="20" customHeight="1" x14ac:dyDescent="0.35">
      <c r="A12" s="93"/>
      <c r="B12" s="93"/>
      <c r="C12" s="93"/>
      <c r="D12" s="89"/>
      <c r="E12" s="89"/>
      <c r="F12" s="89"/>
      <c r="G12" s="89"/>
      <c r="H12" s="89"/>
      <c r="I12" s="89"/>
      <c r="J12" s="89"/>
      <c r="K12" s="89"/>
      <c r="L12" s="89"/>
      <c r="M12" s="89"/>
      <c r="N12" s="89"/>
      <c r="O12" s="89"/>
    </row>
    <row r="13" spans="1:15" ht="20" customHeight="1" x14ac:dyDescent="0.35">
      <c r="A13" s="88" t="s">
        <v>699</v>
      </c>
      <c r="B13" s="88"/>
      <c r="C13" s="88"/>
      <c r="D13" s="88"/>
      <c r="E13" s="88"/>
      <c r="F13" s="88"/>
      <c r="G13" s="88"/>
      <c r="H13" s="88"/>
      <c r="I13" s="88"/>
      <c r="J13" s="88"/>
      <c r="K13" s="88"/>
      <c r="L13" s="88"/>
      <c r="M13" s="88"/>
      <c r="N13" s="88"/>
      <c r="O13" s="88"/>
    </row>
    <row r="14" spans="1:15" ht="20" customHeight="1" x14ac:dyDescent="0.35">
      <c r="A14" s="88"/>
      <c r="B14" s="88"/>
      <c r="C14" s="88"/>
      <c r="D14" s="88"/>
      <c r="E14" s="88"/>
      <c r="F14" s="88"/>
      <c r="G14" s="88"/>
      <c r="H14" s="88"/>
      <c r="I14" s="88"/>
      <c r="J14" s="88"/>
      <c r="K14" s="88"/>
      <c r="L14" s="88"/>
      <c r="M14" s="88"/>
      <c r="N14" s="88"/>
      <c r="O14" s="88"/>
    </row>
    <row r="15" spans="1:15" ht="20" customHeight="1" x14ac:dyDescent="0.35">
      <c r="A15" s="88"/>
      <c r="B15" s="88"/>
      <c r="C15" s="88"/>
      <c r="D15" s="88"/>
      <c r="E15" s="88"/>
      <c r="F15" s="88"/>
      <c r="G15" s="88"/>
      <c r="H15" s="88"/>
      <c r="I15" s="88"/>
      <c r="J15" s="88"/>
      <c r="K15" s="88"/>
      <c r="L15" s="88"/>
      <c r="M15" s="88"/>
      <c r="N15" s="88"/>
      <c r="O15" s="88"/>
    </row>
    <row r="16" spans="1:15" ht="20" customHeight="1" x14ac:dyDescent="0.35">
      <c r="A16" s="88"/>
      <c r="B16" s="88"/>
      <c r="C16" s="88"/>
      <c r="D16" s="88"/>
      <c r="E16" s="88"/>
      <c r="F16" s="88"/>
      <c r="G16" s="88"/>
      <c r="H16" s="88"/>
      <c r="I16" s="88"/>
      <c r="J16" s="88"/>
      <c r="K16" s="88"/>
      <c r="L16" s="88"/>
      <c r="M16" s="88"/>
      <c r="N16" s="88"/>
      <c r="O16" s="88"/>
    </row>
    <row r="17" spans="1:15" ht="20" customHeight="1" x14ac:dyDescent="0.35">
      <c r="A17" s="88" t="s">
        <v>702</v>
      </c>
      <c r="B17" s="88"/>
      <c r="C17" s="88"/>
      <c r="D17" s="88"/>
      <c r="E17" s="88"/>
      <c r="F17" s="88"/>
      <c r="G17" s="88"/>
      <c r="H17" s="88"/>
      <c r="I17" s="88"/>
      <c r="J17" s="88"/>
      <c r="K17" s="88"/>
      <c r="L17" s="88"/>
      <c r="M17" s="88"/>
      <c r="N17" s="88"/>
      <c r="O17" s="88"/>
    </row>
    <row r="18" spans="1:15" ht="20" customHeight="1" x14ac:dyDescent="0.35">
      <c r="A18" s="88"/>
      <c r="B18" s="88"/>
      <c r="C18" s="88"/>
      <c r="D18" s="88"/>
      <c r="E18" s="88"/>
      <c r="F18" s="88"/>
      <c r="G18" s="88"/>
      <c r="H18" s="88"/>
      <c r="I18" s="88"/>
      <c r="J18" s="88"/>
      <c r="K18" s="88"/>
      <c r="L18" s="88"/>
      <c r="M18" s="88"/>
      <c r="N18" s="88"/>
      <c r="O18" s="88"/>
    </row>
    <row r="19" spans="1:15" ht="20" customHeight="1" x14ac:dyDescent="0.35">
      <c r="A19" s="88"/>
      <c r="B19" s="88"/>
      <c r="C19" s="88"/>
      <c r="D19" s="88"/>
      <c r="E19" s="88"/>
      <c r="F19" s="88"/>
      <c r="G19" s="88"/>
      <c r="H19" s="88"/>
      <c r="I19" s="88"/>
      <c r="J19" s="88"/>
      <c r="K19" s="88"/>
      <c r="L19" s="88"/>
      <c r="M19" s="88"/>
      <c r="N19" s="88"/>
      <c r="O19" s="88"/>
    </row>
    <row r="20" spans="1:15" ht="20" customHeight="1" x14ac:dyDescent="0.35">
      <c r="A20" s="88"/>
      <c r="B20" s="88"/>
      <c r="C20" s="88"/>
      <c r="D20" s="88"/>
      <c r="E20" s="88"/>
      <c r="F20" s="88"/>
      <c r="G20" s="88"/>
      <c r="H20" s="88"/>
      <c r="I20" s="88"/>
      <c r="J20" s="88"/>
      <c r="K20" s="88"/>
      <c r="L20" s="88"/>
      <c r="M20" s="88"/>
      <c r="N20" s="88"/>
      <c r="O20" s="88"/>
    </row>
    <row r="21" spans="1:15" ht="20" customHeight="1" x14ac:dyDescent="0.35">
      <c r="A21" s="88"/>
      <c r="B21" s="88"/>
      <c r="C21" s="88"/>
      <c r="D21" s="88"/>
      <c r="E21" s="88"/>
      <c r="F21" s="88"/>
      <c r="G21" s="88"/>
      <c r="H21" s="88"/>
      <c r="I21" s="88"/>
      <c r="J21" s="88"/>
      <c r="K21" s="88"/>
      <c r="L21" s="88"/>
      <c r="M21" s="88"/>
      <c r="N21" s="88"/>
      <c r="O21" s="88"/>
    </row>
    <row r="22" spans="1:15" ht="20" customHeight="1" x14ac:dyDescent="0.35">
      <c r="A22" s="89" t="s">
        <v>698</v>
      </c>
      <c r="B22" s="89"/>
      <c r="C22" s="89"/>
      <c r="D22" s="89"/>
      <c r="E22" s="89"/>
      <c r="F22" s="89"/>
      <c r="G22" s="89"/>
      <c r="H22" s="89"/>
      <c r="I22" s="89"/>
      <c r="J22" s="89"/>
      <c r="K22" s="89"/>
      <c r="L22" s="89"/>
      <c r="M22" s="89"/>
      <c r="N22" s="89"/>
      <c r="O22" s="89"/>
    </row>
    <row r="23" spans="1:15" ht="20" customHeight="1" x14ac:dyDescent="0.35">
      <c r="A23" s="89"/>
      <c r="B23" s="89"/>
      <c r="C23" s="89"/>
      <c r="D23" s="89"/>
      <c r="E23" s="89"/>
      <c r="F23" s="89"/>
      <c r="G23" s="89"/>
      <c r="H23" s="89"/>
      <c r="I23" s="89"/>
      <c r="J23" s="89"/>
      <c r="K23" s="89"/>
      <c r="L23" s="89"/>
      <c r="M23" s="89"/>
      <c r="N23" s="89"/>
      <c r="O23" s="89"/>
    </row>
    <row r="24" spans="1:15" ht="20" customHeight="1" x14ac:dyDescent="0.35">
      <c r="A24" s="89"/>
      <c r="B24" s="89"/>
      <c r="C24" s="89"/>
      <c r="D24" s="89"/>
      <c r="E24" s="89"/>
      <c r="F24" s="89"/>
      <c r="G24" s="89"/>
      <c r="H24" s="89"/>
      <c r="I24" s="89"/>
      <c r="J24" s="89"/>
      <c r="K24" s="89"/>
      <c r="L24" s="89"/>
      <c r="M24" s="89"/>
      <c r="N24" s="89"/>
      <c r="O24" s="89"/>
    </row>
    <row r="25" spans="1:15" ht="20" customHeight="1" x14ac:dyDescent="0.35">
      <c r="A25" s="89"/>
      <c r="B25" s="89"/>
      <c r="C25" s="89"/>
      <c r="D25" s="89"/>
      <c r="E25" s="89"/>
      <c r="F25" s="89"/>
      <c r="G25" s="89"/>
      <c r="H25" s="89"/>
      <c r="I25" s="89"/>
      <c r="J25" s="89"/>
      <c r="K25" s="89"/>
      <c r="L25" s="89"/>
      <c r="M25" s="89"/>
      <c r="N25" s="89"/>
      <c r="O25" s="89"/>
    </row>
    <row r="26" spans="1:15" ht="20" customHeight="1" x14ac:dyDescent="0.35">
      <c r="A26" s="89"/>
      <c r="B26" s="89"/>
      <c r="C26" s="89"/>
      <c r="D26" s="89"/>
      <c r="E26" s="89"/>
      <c r="F26" s="89"/>
      <c r="G26" s="89"/>
      <c r="H26" s="89"/>
      <c r="I26" s="89"/>
      <c r="J26" s="89"/>
      <c r="K26" s="89"/>
      <c r="L26" s="89"/>
      <c r="M26" s="89"/>
      <c r="N26" s="89"/>
      <c r="O26" s="89"/>
    </row>
    <row r="27" spans="1:15" ht="20" customHeight="1" x14ac:dyDescent="0.35">
      <c r="A27" s="88" t="s">
        <v>691</v>
      </c>
      <c r="B27" s="88"/>
      <c r="C27" s="88"/>
      <c r="D27" s="88"/>
      <c r="E27" s="88"/>
      <c r="F27" s="88"/>
      <c r="G27" s="88"/>
      <c r="H27" s="88"/>
      <c r="I27" s="88"/>
      <c r="J27" s="88"/>
      <c r="K27" s="88"/>
      <c r="L27" s="88"/>
      <c r="M27" s="88"/>
      <c r="N27" s="88"/>
      <c r="O27" s="88"/>
    </row>
    <row r="28" spans="1:15" ht="20" customHeight="1" x14ac:dyDescent="0.35">
      <c r="A28" s="88"/>
      <c r="B28" s="88"/>
      <c r="C28" s="88"/>
      <c r="D28" s="88"/>
      <c r="E28" s="88"/>
      <c r="F28" s="88"/>
      <c r="G28" s="88"/>
      <c r="H28" s="88"/>
      <c r="I28" s="88"/>
      <c r="J28" s="88"/>
      <c r="K28" s="88"/>
      <c r="L28" s="88"/>
      <c r="M28" s="88"/>
      <c r="N28" s="88"/>
      <c r="O28" s="88"/>
    </row>
    <row r="29" spans="1:15" ht="20" customHeight="1" x14ac:dyDescent="0.35">
      <c r="A29" s="88"/>
      <c r="B29" s="88"/>
      <c r="C29" s="88"/>
      <c r="D29" s="88"/>
      <c r="E29" s="88"/>
      <c r="F29" s="88"/>
      <c r="G29" s="88"/>
      <c r="H29" s="88"/>
      <c r="I29" s="88"/>
      <c r="J29" s="88"/>
      <c r="K29" s="88"/>
      <c r="L29" s="88"/>
      <c r="M29" s="88"/>
      <c r="N29" s="88"/>
      <c r="O29" s="88"/>
    </row>
    <row r="30" spans="1:15" ht="20" customHeight="1" x14ac:dyDescent="0.35">
      <c r="A30" s="88"/>
      <c r="B30" s="88"/>
      <c r="C30" s="88"/>
      <c r="D30" s="88"/>
      <c r="E30" s="88"/>
      <c r="F30" s="88"/>
      <c r="G30" s="88"/>
      <c r="H30" s="88"/>
      <c r="I30" s="88"/>
      <c r="J30" s="88"/>
      <c r="K30" s="88"/>
      <c r="L30" s="88"/>
      <c r="M30" s="88"/>
      <c r="N30" s="88"/>
      <c r="O30" s="88"/>
    </row>
    <row r="31" spans="1:15" ht="20" customHeight="1" x14ac:dyDescent="0.35">
      <c r="A31" s="88"/>
      <c r="B31" s="88"/>
      <c r="C31" s="88"/>
      <c r="D31" s="88"/>
      <c r="E31" s="88"/>
      <c r="F31" s="88"/>
      <c r="G31" s="88"/>
      <c r="H31" s="88"/>
      <c r="I31" s="88"/>
      <c r="J31" s="88"/>
      <c r="K31" s="88"/>
      <c r="L31" s="88"/>
      <c r="M31" s="88"/>
      <c r="N31" s="88"/>
      <c r="O31" s="88"/>
    </row>
    <row r="32" spans="1:15" ht="20" customHeight="1" x14ac:dyDescent="0.35">
      <c r="A32" s="88" t="s">
        <v>692</v>
      </c>
      <c r="B32" s="88"/>
      <c r="C32" s="88"/>
      <c r="D32" s="88"/>
      <c r="E32" s="88"/>
      <c r="F32" s="88"/>
      <c r="G32" s="88"/>
      <c r="H32" s="88"/>
      <c r="I32" s="88"/>
      <c r="J32" s="88"/>
      <c r="K32" s="88"/>
      <c r="L32" s="88"/>
      <c r="M32" s="88"/>
      <c r="N32" s="88"/>
      <c r="O32" s="88"/>
    </row>
    <row r="33" spans="1:15" ht="20" customHeight="1" x14ac:dyDescent="0.35">
      <c r="A33" s="88"/>
      <c r="B33" s="88"/>
      <c r="C33" s="88"/>
      <c r="D33" s="88"/>
      <c r="E33" s="88"/>
      <c r="F33" s="88"/>
      <c r="G33" s="88"/>
      <c r="H33" s="88"/>
      <c r="I33" s="88"/>
      <c r="J33" s="88"/>
      <c r="K33" s="88"/>
      <c r="L33" s="88"/>
      <c r="M33" s="88"/>
      <c r="N33" s="88"/>
      <c r="O33" s="88"/>
    </row>
    <row r="34" spans="1:15" ht="20" customHeight="1" x14ac:dyDescent="0.35">
      <c r="A34" s="88"/>
      <c r="B34" s="88"/>
      <c r="C34" s="88"/>
      <c r="D34" s="88"/>
      <c r="E34" s="88"/>
      <c r="F34" s="88"/>
      <c r="G34" s="88"/>
      <c r="H34" s="88"/>
      <c r="I34" s="88"/>
      <c r="J34" s="88"/>
      <c r="K34" s="88"/>
      <c r="L34" s="88"/>
      <c r="M34" s="88"/>
      <c r="N34" s="88"/>
      <c r="O34" s="88"/>
    </row>
    <row r="35" spans="1:15" ht="20" customHeight="1" x14ac:dyDescent="0.35">
      <c r="A35" s="88"/>
      <c r="B35" s="88"/>
      <c r="C35" s="88"/>
      <c r="D35" s="88"/>
      <c r="E35" s="88"/>
      <c r="F35" s="88"/>
      <c r="G35" s="88"/>
      <c r="H35" s="88"/>
      <c r="I35" s="88"/>
      <c r="J35" s="88"/>
      <c r="K35" s="88"/>
      <c r="L35" s="88"/>
      <c r="M35" s="88"/>
      <c r="N35" s="88"/>
      <c r="O35" s="88"/>
    </row>
    <row r="36" spans="1:15" ht="20" customHeight="1" x14ac:dyDescent="0.35">
      <c r="A36" s="88"/>
      <c r="B36" s="88"/>
      <c r="C36" s="88"/>
      <c r="D36" s="88"/>
      <c r="E36" s="88"/>
      <c r="F36" s="88"/>
      <c r="G36" s="88"/>
      <c r="H36" s="88"/>
      <c r="I36" s="88"/>
      <c r="J36" s="88"/>
      <c r="K36" s="88"/>
      <c r="L36" s="88"/>
      <c r="M36" s="88"/>
      <c r="N36" s="88"/>
      <c r="O36" s="88"/>
    </row>
    <row r="37" spans="1:15" ht="20" customHeight="1" x14ac:dyDescent="0.35">
      <c r="A37" s="89" t="s">
        <v>705</v>
      </c>
      <c r="B37" s="89"/>
      <c r="C37" s="89"/>
      <c r="D37" s="89"/>
      <c r="E37" s="89"/>
      <c r="F37" s="89"/>
      <c r="G37" s="89"/>
      <c r="H37" s="89"/>
      <c r="I37" s="89"/>
      <c r="J37" s="89"/>
      <c r="K37" s="89"/>
      <c r="L37" s="89"/>
      <c r="M37" s="89"/>
      <c r="N37" s="89"/>
      <c r="O37" s="89"/>
    </row>
    <row r="38" spans="1:15" ht="20" customHeight="1" x14ac:dyDescent="0.35">
      <c r="A38" s="89"/>
      <c r="B38" s="89"/>
      <c r="C38" s="89"/>
      <c r="D38" s="89"/>
      <c r="E38" s="89"/>
      <c r="F38" s="89"/>
      <c r="G38" s="89"/>
      <c r="H38" s="89"/>
      <c r="I38" s="89"/>
      <c r="J38" s="89"/>
      <c r="K38" s="89"/>
      <c r="L38" s="89"/>
      <c r="M38" s="89"/>
      <c r="N38" s="89"/>
      <c r="O38" s="89"/>
    </row>
    <row r="39" spans="1:15" ht="20" customHeight="1" x14ac:dyDescent="0.35">
      <c r="A39" s="89"/>
      <c r="B39" s="89"/>
      <c r="C39" s="89"/>
      <c r="D39" s="89"/>
      <c r="E39" s="89"/>
      <c r="F39" s="89"/>
      <c r="G39" s="89"/>
      <c r="H39" s="89"/>
      <c r="I39" s="89"/>
      <c r="J39" s="89"/>
      <c r="K39" s="89"/>
      <c r="L39" s="89"/>
      <c r="M39" s="89"/>
      <c r="N39" s="89"/>
      <c r="O39" s="89"/>
    </row>
    <row r="40" spans="1:15" ht="20" customHeight="1" x14ac:dyDescent="0.35">
      <c r="A40" s="89"/>
      <c r="B40" s="89"/>
      <c r="C40" s="89"/>
      <c r="D40" s="89"/>
      <c r="E40" s="89"/>
      <c r="F40" s="89"/>
      <c r="G40" s="89"/>
      <c r="H40" s="89"/>
      <c r="I40" s="89"/>
      <c r="J40" s="89"/>
      <c r="K40" s="89"/>
      <c r="L40" s="89"/>
      <c r="M40" s="89"/>
      <c r="N40" s="89"/>
      <c r="O40" s="89"/>
    </row>
    <row r="41" spans="1:15" ht="20" customHeight="1" x14ac:dyDescent="0.35">
      <c r="A41" s="89"/>
      <c r="B41" s="89"/>
      <c r="C41" s="89"/>
      <c r="D41" s="89"/>
      <c r="E41" s="89"/>
      <c r="F41" s="89"/>
      <c r="G41" s="89"/>
      <c r="H41" s="89"/>
      <c r="I41" s="89"/>
      <c r="J41" s="89"/>
      <c r="K41" s="89"/>
      <c r="L41" s="89"/>
      <c r="M41" s="89"/>
      <c r="N41" s="89"/>
      <c r="O41" s="89"/>
    </row>
    <row r="42" spans="1:15" ht="20" customHeight="1" x14ac:dyDescent="0.35">
      <c r="A42" s="88" t="s">
        <v>703</v>
      </c>
      <c r="B42" s="88"/>
      <c r="C42" s="88"/>
      <c r="D42" s="88"/>
      <c r="E42" s="88"/>
      <c r="F42" s="88"/>
      <c r="G42" s="88"/>
      <c r="H42" s="88"/>
      <c r="I42" s="88"/>
      <c r="J42" s="88"/>
      <c r="K42" s="88"/>
      <c r="L42" s="88"/>
      <c r="M42" s="88"/>
      <c r="N42" s="88"/>
      <c r="O42" s="88"/>
    </row>
    <row r="43" spans="1:15" ht="20" customHeight="1" x14ac:dyDescent="0.35">
      <c r="A43" s="88"/>
      <c r="B43" s="88"/>
      <c r="C43" s="88"/>
      <c r="D43" s="88"/>
      <c r="E43" s="88"/>
      <c r="F43" s="88"/>
      <c r="G43" s="88"/>
      <c r="H43" s="88"/>
      <c r="I43" s="88"/>
      <c r="J43" s="88"/>
      <c r="K43" s="88"/>
      <c r="L43" s="88"/>
      <c r="M43" s="88"/>
      <c r="N43" s="88"/>
      <c r="O43" s="88"/>
    </row>
    <row r="44" spans="1:15" ht="20" customHeight="1" x14ac:dyDescent="0.35">
      <c r="A44" s="88"/>
      <c r="B44" s="88"/>
      <c r="C44" s="88"/>
      <c r="D44" s="88"/>
      <c r="E44" s="88"/>
      <c r="F44" s="88"/>
      <c r="G44" s="88"/>
      <c r="H44" s="88"/>
      <c r="I44" s="88"/>
      <c r="J44" s="88"/>
      <c r="K44" s="88"/>
      <c r="L44" s="88"/>
      <c r="M44" s="88"/>
      <c r="N44" s="88"/>
      <c r="O44" s="88"/>
    </row>
    <row r="45" spans="1:15" ht="20" customHeight="1" x14ac:dyDescent="0.35">
      <c r="A45" s="88"/>
      <c r="B45" s="88"/>
      <c r="C45" s="88"/>
      <c r="D45" s="88"/>
      <c r="E45" s="88"/>
      <c r="F45" s="88"/>
      <c r="G45" s="88"/>
      <c r="H45" s="88"/>
      <c r="I45" s="88"/>
      <c r="J45" s="88"/>
      <c r="K45" s="88"/>
      <c r="L45" s="88"/>
      <c r="M45" s="88"/>
      <c r="N45" s="88"/>
      <c r="O45" s="88"/>
    </row>
    <row r="46" spans="1:15" ht="20" customHeight="1" x14ac:dyDescent="0.35">
      <c r="A46" s="88"/>
      <c r="B46" s="88"/>
      <c r="C46" s="88"/>
      <c r="D46" s="88"/>
      <c r="E46" s="88"/>
      <c r="F46" s="88"/>
      <c r="G46" s="88"/>
      <c r="H46" s="88"/>
      <c r="I46" s="88"/>
      <c r="J46" s="88"/>
      <c r="K46" s="88"/>
      <c r="L46" s="88"/>
      <c r="M46" s="88"/>
      <c r="N46" s="88"/>
      <c r="O46" s="88"/>
    </row>
    <row r="47" spans="1:15" ht="20" customHeight="1" x14ac:dyDescent="0.35">
      <c r="A47" s="88"/>
      <c r="B47" s="88"/>
      <c r="C47" s="88"/>
      <c r="D47" s="88"/>
      <c r="E47" s="88"/>
      <c r="F47" s="88"/>
      <c r="G47" s="88"/>
      <c r="H47" s="88"/>
      <c r="I47" s="88"/>
      <c r="J47" s="88"/>
      <c r="K47" s="88"/>
      <c r="L47" s="88"/>
      <c r="M47" s="88"/>
      <c r="N47" s="88"/>
      <c r="O47" s="88"/>
    </row>
    <row r="48" spans="1:15" ht="20" customHeight="1" x14ac:dyDescent="0.35">
      <c r="A48" s="88"/>
      <c r="B48" s="88"/>
      <c r="C48" s="88"/>
      <c r="D48" s="88"/>
      <c r="E48" s="88"/>
      <c r="F48" s="88"/>
      <c r="G48" s="88"/>
      <c r="H48" s="88"/>
      <c r="I48" s="88"/>
      <c r="J48" s="88"/>
      <c r="K48" s="88"/>
      <c r="L48" s="88"/>
      <c r="M48" s="88"/>
      <c r="N48" s="88"/>
      <c r="O48" s="88"/>
    </row>
    <row r="49" spans="1:15" ht="20" customHeight="1" x14ac:dyDescent="0.35">
      <c r="A49" s="88"/>
      <c r="B49" s="88"/>
      <c r="C49" s="88"/>
      <c r="D49" s="88"/>
      <c r="E49" s="88"/>
      <c r="F49" s="88"/>
      <c r="G49" s="88"/>
      <c r="H49" s="88"/>
      <c r="I49" s="88"/>
      <c r="J49" s="88"/>
      <c r="K49" s="88"/>
      <c r="L49" s="88"/>
      <c r="M49" s="88"/>
      <c r="N49" s="88"/>
      <c r="O49" s="88"/>
    </row>
    <row r="50" spans="1:15" ht="20" customHeight="1" x14ac:dyDescent="0.35">
      <c r="A50" s="88"/>
      <c r="B50" s="88"/>
      <c r="C50" s="88"/>
      <c r="D50" s="88"/>
      <c r="E50" s="88"/>
      <c r="F50" s="88"/>
      <c r="G50" s="88"/>
      <c r="H50" s="88"/>
      <c r="I50" s="88"/>
      <c r="J50" s="88"/>
      <c r="K50" s="88"/>
      <c r="L50" s="88"/>
      <c r="M50" s="88"/>
      <c r="N50" s="88"/>
      <c r="O50" s="88"/>
    </row>
    <row r="51" spans="1:15" ht="20" customHeight="1" x14ac:dyDescent="0.35">
      <c r="A51" s="88"/>
      <c r="B51" s="88"/>
      <c r="C51" s="88"/>
      <c r="D51" s="88"/>
      <c r="E51" s="88"/>
      <c r="F51" s="88"/>
      <c r="G51" s="88"/>
      <c r="H51" s="88"/>
      <c r="I51" s="88"/>
      <c r="J51" s="88"/>
      <c r="K51" s="88"/>
      <c r="L51" s="88"/>
      <c r="M51" s="88"/>
      <c r="N51" s="88"/>
      <c r="O51" s="88"/>
    </row>
    <row r="52" spans="1:15" ht="20" customHeight="1" x14ac:dyDescent="0.35">
      <c r="A52" s="88"/>
      <c r="B52" s="88"/>
      <c r="C52" s="88"/>
      <c r="D52" s="88"/>
      <c r="E52" s="88"/>
      <c r="F52" s="88"/>
      <c r="G52" s="88"/>
      <c r="H52" s="88"/>
      <c r="I52" s="88"/>
      <c r="J52" s="88"/>
      <c r="K52" s="88"/>
      <c r="L52" s="88"/>
      <c r="M52" s="88"/>
      <c r="N52" s="88"/>
      <c r="O52" s="88"/>
    </row>
    <row r="53" spans="1:15" ht="20" customHeight="1" x14ac:dyDescent="0.35">
      <c r="A53" s="88" t="s">
        <v>693</v>
      </c>
      <c r="B53" s="88"/>
      <c r="C53" s="88"/>
      <c r="D53" s="88"/>
      <c r="E53" s="88"/>
      <c r="F53" s="88"/>
      <c r="G53" s="88"/>
      <c r="H53" s="88"/>
      <c r="I53" s="88"/>
      <c r="J53" s="88"/>
      <c r="K53" s="88"/>
      <c r="L53" s="88"/>
      <c r="M53" s="88"/>
      <c r="N53" s="88"/>
      <c r="O53" s="88"/>
    </row>
    <row r="54" spans="1:15" ht="20" customHeight="1" x14ac:dyDescent="0.35">
      <c r="A54" s="88"/>
      <c r="B54" s="88"/>
      <c r="C54" s="88"/>
      <c r="D54" s="88"/>
      <c r="E54" s="88"/>
      <c r="F54" s="88"/>
      <c r="G54" s="88"/>
      <c r="H54" s="88"/>
      <c r="I54" s="88"/>
      <c r="J54" s="88"/>
      <c r="K54" s="88"/>
      <c r="L54" s="88"/>
      <c r="M54" s="88"/>
      <c r="N54" s="88"/>
      <c r="O54" s="88"/>
    </row>
    <row r="55" spans="1:15" ht="20" customHeight="1" thickBot="1" x14ac:dyDescent="0.4">
      <c r="A55" s="88"/>
      <c r="B55" s="88"/>
      <c r="C55" s="88"/>
      <c r="D55" s="88"/>
      <c r="E55" s="88"/>
      <c r="F55" s="88"/>
      <c r="G55" s="88"/>
      <c r="H55" s="88"/>
      <c r="I55" s="88"/>
      <c r="J55" s="88"/>
      <c r="K55" s="88"/>
      <c r="L55" s="88"/>
      <c r="M55" s="88"/>
      <c r="N55" s="88"/>
      <c r="O55" s="88"/>
    </row>
    <row r="56" spans="1:15" ht="20" customHeight="1" x14ac:dyDescent="0.35">
      <c r="A56" s="91" t="s">
        <v>680</v>
      </c>
      <c r="B56" s="91"/>
      <c r="C56" s="91"/>
      <c r="D56" s="91"/>
      <c r="E56" s="91"/>
      <c r="F56" s="91"/>
      <c r="G56" s="91"/>
      <c r="H56" s="91"/>
      <c r="I56" s="91"/>
      <c r="J56" s="91"/>
      <c r="K56" s="91"/>
      <c r="L56" s="91"/>
      <c r="M56" s="91"/>
      <c r="N56" s="91"/>
      <c r="O56" s="91"/>
    </row>
    <row r="57" spans="1:15" ht="20" customHeight="1" x14ac:dyDescent="0.35">
      <c r="A57" s="88" t="s">
        <v>673</v>
      </c>
      <c r="B57" s="88"/>
      <c r="C57" s="88"/>
      <c r="D57" s="88"/>
      <c r="E57" s="88"/>
      <c r="F57" s="88"/>
      <c r="G57" s="88"/>
      <c r="H57" s="88"/>
      <c r="I57" s="88"/>
      <c r="J57" s="88"/>
      <c r="K57" s="88"/>
      <c r="L57" s="88"/>
      <c r="M57" s="88"/>
      <c r="N57" s="88"/>
      <c r="O57" s="88"/>
    </row>
    <row r="58" spans="1:15" ht="20" customHeight="1" x14ac:dyDescent="0.35">
      <c r="A58" s="88"/>
      <c r="B58" s="88"/>
      <c r="C58" s="88"/>
      <c r="D58" s="88"/>
      <c r="E58" s="88"/>
      <c r="F58" s="88"/>
      <c r="G58" s="88"/>
      <c r="H58" s="88"/>
      <c r="I58" s="88"/>
      <c r="J58" s="88"/>
      <c r="K58" s="88"/>
      <c r="L58" s="88"/>
      <c r="M58" s="88"/>
      <c r="N58" s="88"/>
      <c r="O58" s="88"/>
    </row>
    <row r="59" spans="1:15" ht="20" customHeight="1" x14ac:dyDescent="0.35">
      <c r="A59" s="88"/>
      <c r="B59" s="88"/>
      <c r="C59" s="88"/>
      <c r="D59" s="88"/>
      <c r="E59" s="88"/>
      <c r="F59" s="88"/>
      <c r="G59" s="88"/>
      <c r="H59" s="88"/>
      <c r="I59" s="88"/>
      <c r="J59" s="88"/>
      <c r="K59" s="88"/>
      <c r="L59" s="88"/>
      <c r="M59" s="88"/>
      <c r="N59" s="88"/>
      <c r="O59" s="88"/>
    </row>
    <row r="60" spans="1:15" ht="20" customHeight="1" x14ac:dyDescent="0.35">
      <c r="A60" s="88"/>
      <c r="B60" s="88"/>
      <c r="C60" s="88"/>
      <c r="D60" s="88"/>
      <c r="E60" s="88"/>
      <c r="F60" s="88"/>
      <c r="G60" s="88"/>
      <c r="H60" s="88"/>
      <c r="I60" s="88"/>
      <c r="J60" s="88"/>
      <c r="K60" s="88"/>
      <c r="L60" s="88"/>
      <c r="M60" s="88"/>
      <c r="N60" s="88"/>
      <c r="O60" s="88"/>
    </row>
    <row r="61" spans="1:15" ht="20" customHeight="1" x14ac:dyDescent="0.35">
      <c r="A61" s="88"/>
      <c r="B61" s="88"/>
      <c r="C61" s="88"/>
      <c r="D61" s="88"/>
      <c r="E61" s="88"/>
      <c r="F61" s="88"/>
      <c r="G61" s="88"/>
      <c r="H61" s="88"/>
      <c r="I61" s="88"/>
      <c r="J61" s="88"/>
      <c r="K61" s="88"/>
      <c r="L61" s="88"/>
      <c r="M61" s="88"/>
      <c r="N61" s="88"/>
      <c r="O61" s="88"/>
    </row>
    <row r="62" spans="1:15" ht="20" customHeight="1" x14ac:dyDescent="0.35">
      <c r="A62" s="88"/>
      <c r="B62" s="88"/>
      <c r="C62" s="88"/>
      <c r="D62" s="88"/>
      <c r="E62" s="88"/>
      <c r="F62" s="88"/>
      <c r="G62" s="88"/>
      <c r="H62" s="88"/>
      <c r="I62" s="88"/>
      <c r="J62" s="88"/>
      <c r="K62" s="88"/>
      <c r="L62" s="88"/>
      <c r="M62" s="88"/>
      <c r="N62" s="88"/>
      <c r="O62" s="88"/>
    </row>
    <row r="63" spans="1:15" ht="20" customHeight="1" x14ac:dyDescent="0.35">
      <c r="A63" s="88"/>
      <c r="B63" s="88"/>
      <c r="C63" s="88"/>
      <c r="D63" s="88"/>
      <c r="E63" s="88"/>
      <c r="F63" s="88"/>
      <c r="G63" s="88"/>
      <c r="H63" s="88"/>
      <c r="I63" s="88"/>
      <c r="J63" s="88"/>
      <c r="K63" s="88"/>
      <c r="L63" s="88"/>
      <c r="M63" s="88"/>
      <c r="N63" s="88"/>
      <c r="O63" s="88"/>
    </row>
    <row r="64" spans="1:15" ht="20" customHeight="1" x14ac:dyDescent="0.35">
      <c r="A64" s="88"/>
      <c r="B64" s="88"/>
      <c r="C64" s="88"/>
      <c r="D64" s="88"/>
      <c r="E64" s="88"/>
      <c r="F64" s="88"/>
      <c r="G64" s="88"/>
      <c r="H64" s="88"/>
      <c r="I64" s="88"/>
      <c r="J64" s="88"/>
      <c r="K64" s="88"/>
      <c r="L64" s="88"/>
      <c r="M64" s="88"/>
      <c r="N64" s="88"/>
      <c r="O64" s="88"/>
    </row>
    <row r="65" spans="1:15" ht="20" customHeight="1" x14ac:dyDescent="0.35">
      <c r="A65" s="88"/>
      <c r="B65" s="88"/>
      <c r="C65" s="88"/>
      <c r="D65" s="88"/>
      <c r="E65" s="88"/>
      <c r="F65" s="88"/>
      <c r="G65" s="88"/>
      <c r="H65" s="88"/>
      <c r="I65" s="88"/>
      <c r="J65" s="88"/>
      <c r="K65" s="88"/>
      <c r="L65" s="88"/>
      <c r="M65" s="88"/>
      <c r="N65" s="88"/>
      <c r="O65" s="88"/>
    </row>
    <row r="66" spans="1:15" ht="20" customHeight="1" x14ac:dyDescent="0.35">
      <c r="A66" s="88"/>
      <c r="B66" s="88"/>
      <c r="C66" s="88"/>
      <c r="D66" s="88"/>
      <c r="E66" s="88"/>
      <c r="F66" s="88"/>
      <c r="G66" s="88"/>
      <c r="H66" s="88"/>
      <c r="I66" s="88"/>
      <c r="J66" s="88"/>
      <c r="K66" s="88"/>
      <c r="L66" s="88"/>
      <c r="M66" s="88"/>
      <c r="N66" s="88"/>
      <c r="O66" s="88"/>
    </row>
    <row r="67" spans="1:15" ht="20" customHeight="1" x14ac:dyDescent="0.35">
      <c r="A67" s="88"/>
      <c r="B67" s="88"/>
      <c r="C67" s="88"/>
      <c r="D67" s="88"/>
      <c r="E67" s="88"/>
      <c r="F67" s="88"/>
      <c r="G67" s="88"/>
      <c r="H67" s="88"/>
      <c r="I67" s="88"/>
      <c r="J67" s="88"/>
      <c r="K67" s="88"/>
      <c r="L67" s="88"/>
      <c r="M67" s="88"/>
      <c r="N67" s="88"/>
      <c r="O67" s="88"/>
    </row>
    <row r="68" spans="1:15" ht="20" customHeight="1" x14ac:dyDescent="0.35">
      <c r="A68" s="88"/>
      <c r="B68" s="88"/>
      <c r="C68" s="88"/>
      <c r="D68" s="88"/>
      <c r="E68" s="88"/>
      <c r="F68" s="88"/>
      <c r="G68" s="88"/>
      <c r="H68" s="88"/>
      <c r="I68" s="88"/>
      <c r="J68" s="88"/>
      <c r="K68" s="88"/>
      <c r="L68" s="88"/>
      <c r="M68" s="88"/>
      <c r="N68" s="88"/>
      <c r="O68" s="88"/>
    </row>
    <row r="69" spans="1:15" ht="20" customHeight="1" x14ac:dyDescent="0.35">
      <c r="A69" s="88"/>
      <c r="B69" s="88"/>
      <c r="C69" s="88"/>
      <c r="D69" s="88"/>
      <c r="E69" s="88"/>
      <c r="F69" s="88"/>
      <c r="G69" s="88"/>
      <c r="H69" s="88"/>
      <c r="I69" s="88"/>
      <c r="J69" s="88"/>
      <c r="K69" s="88"/>
      <c r="L69" s="88"/>
      <c r="M69" s="88"/>
      <c r="N69" s="88"/>
      <c r="O69" s="88"/>
    </row>
    <row r="70" spans="1:15" ht="20" customHeight="1" x14ac:dyDescent="0.35">
      <c r="A70" s="88"/>
      <c r="B70" s="88"/>
      <c r="C70" s="88"/>
      <c r="D70" s="88"/>
      <c r="E70" s="88"/>
      <c r="F70" s="88"/>
      <c r="G70" s="88"/>
      <c r="H70" s="88"/>
      <c r="I70" s="88"/>
      <c r="J70" s="88"/>
      <c r="K70" s="88"/>
      <c r="L70" s="88"/>
      <c r="M70" s="88"/>
      <c r="N70" s="88"/>
      <c r="O70" s="88"/>
    </row>
    <row r="71" spans="1:15" ht="20" customHeight="1" x14ac:dyDescent="0.35">
      <c r="A71" s="88"/>
      <c r="B71" s="88"/>
      <c r="C71" s="88"/>
      <c r="D71" s="88"/>
      <c r="E71" s="88"/>
      <c r="F71" s="88"/>
      <c r="G71" s="88"/>
      <c r="H71" s="88"/>
      <c r="I71" s="88"/>
      <c r="J71" s="88"/>
      <c r="K71" s="88"/>
      <c r="L71" s="88"/>
      <c r="M71" s="88"/>
      <c r="N71" s="88"/>
      <c r="O71" s="88"/>
    </row>
    <row r="72" spans="1:15" ht="20" customHeight="1" x14ac:dyDescent="0.35">
      <c r="A72" s="88"/>
      <c r="B72" s="88"/>
      <c r="C72" s="88"/>
      <c r="D72" s="88"/>
      <c r="E72" s="88"/>
      <c r="F72" s="88"/>
      <c r="G72" s="88"/>
      <c r="H72" s="88"/>
      <c r="I72" s="88"/>
      <c r="J72" s="88"/>
      <c r="K72" s="88"/>
      <c r="L72" s="88"/>
      <c r="M72" s="88"/>
      <c r="N72" s="88"/>
      <c r="O72" s="88"/>
    </row>
    <row r="73" spans="1:15" ht="20" customHeight="1" x14ac:dyDescent="0.35">
      <c r="A73" s="88"/>
      <c r="B73" s="88"/>
      <c r="C73" s="88"/>
      <c r="D73" s="88"/>
      <c r="E73" s="88"/>
      <c r="F73" s="88"/>
      <c r="G73" s="88"/>
      <c r="H73" s="88"/>
      <c r="I73" s="88"/>
      <c r="J73" s="88"/>
      <c r="K73" s="88"/>
      <c r="L73" s="88"/>
      <c r="M73" s="88"/>
      <c r="N73" s="88"/>
      <c r="O73" s="88"/>
    </row>
    <row r="74" spans="1:15" ht="20" customHeight="1" x14ac:dyDescent="0.35">
      <c r="A74" s="88"/>
      <c r="B74" s="88"/>
      <c r="C74" s="88"/>
      <c r="D74" s="88"/>
      <c r="E74" s="88"/>
      <c r="F74" s="88"/>
      <c r="G74" s="88"/>
      <c r="H74" s="88"/>
      <c r="I74" s="88"/>
      <c r="J74" s="88"/>
      <c r="K74" s="88"/>
      <c r="L74" s="88"/>
      <c r="M74" s="88"/>
      <c r="N74" s="88"/>
      <c r="O74" s="88"/>
    </row>
    <row r="75" spans="1:15" ht="20" customHeight="1" x14ac:dyDescent="0.35">
      <c r="A75" s="88" t="s">
        <v>668</v>
      </c>
      <c r="B75" s="88"/>
      <c r="C75" s="88"/>
      <c r="D75" s="88"/>
      <c r="E75" s="88"/>
      <c r="F75" s="88"/>
      <c r="G75" s="88"/>
      <c r="H75" s="88"/>
      <c r="I75" s="88"/>
      <c r="J75" s="88"/>
      <c r="K75" s="88"/>
      <c r="L75" s="88"/>
      <c r="M75" s="88"/>
      <c r="N75" s="88"/>
      <c r="O75" s="88"/>
    </row>
    <row r="76" spans="1:15" ht="20" customHeight="1" x14ac:dyDescent="0.35">
      <c r="A76" s="88"/>
      <c r="B76" s="88"/>
      <c r="C76" s="88"/>
      <c r="D76" s="88"/>
      <c r="E76" s="88"/>
      <c r="F76" s="88"/>
      <c r="G76" s="88"/>
      <c r="H76" s="88"/>
      <c r="I76" s="88"/>
      <c r="J76" s="88"/>
      <c r="K76" s="88"/>
      <c r="L76" s="88"/>
      <c r="M76" s="88"/>
      <c r="N76" s="88"/>
      <c r="O76" s="88"/>
    </row>
    <row r="77" spans="1:15" ht="20" customHeight="1" thickBot="1" x14ac:dyDescent="0.4">
      <c r="A77" s="88"/>
      <c r="B77" s="88"/>
      <c r="C77" s="88"/>
      <c r="D77" s="88"/>
      <c r="E77" s="88"/>
      <c r="F77" s="88"/>
      <c r="G77" s="88"/>
      <c r="H77" s="88"/>
      <c r="I77" s="88"/>
      <c r="J77" s="88"/>
      <c r="K77" s="88"/>
      <c r="L77" s="88"/>
      <c r="M77" s="88"/>
      <c r="N77" s="88"/>
      <c r="O77" s="88"/>
    </row>
    <row r="78" spans="1:15" ht="20" customHeight="1" x14ac:dyDescent="0.35">
      <c r="A78" s="90" t="s">
        <v>704</v>
      </c>
      <c r="B78" s="90"/>
      <c r="C78" s="90"/>
      <c r="D78" s="90"/>
      <c r="E78" s="90"/>
      <c r="F78" s="90"/>
      <c r="G78" s="90"/>
      <c r="H78" s="90"/>
      <c r="I78" s="90"/>
      <c r="J78" s="90"/>
      <c r="K78" s="90"/>
      <c r="L78" s="90"/>
      <c r="M78" s="90"/>
      <c r="N78" s="90"/>
      <c r="O78" s="90"/>
    </row>
  </sheetData>
  <sheetProtection algorithmName="SHA-512" hashValue="tVhT+gEV7CFe8yuvy2N/FCwsXtveiiXhHeEBCJEQChW7HIAbQ/InGCiPbcG+iTvYX8fwvaTX7kjbIKQTjyaGMg==" saltValue="0OBFXmgyac+NyqHT1QCZAw==" spinCount="100000" sheet="1" selectLockedCells="1"/>
  <mergeCells count="18">
    <mergeCell ref="D1:O1"/>
    <mergeCell ref="A1:C12"/>
    <mergeCell ref="D2:O2"/>
    <mergeCell ref="D3:O5"/>
    <mergeCell ref="D6:O8"/>
    <mergeCell ref="A32:O36"/>
    <mergeCell ref="A37:O41"/>
    <mergeCell ref="A78:O78"/>
    <mergeCell ref="A13:O16"/>
    <mergeCell ref="D9:O12"/>
    <mergeCell ref="A57:O74"/>
    <mergeCell ref="A17:O21"/>
    <mergeCell ref="A56:O56"/>
    <mergeCell ref="A75:O77"/>
    <mergeCell ref="A53:O55"/>
    <mergeCell ref="A42:O52"/>
    <mergeCell ref="A22:O26"/>
    <mergeCell ref="A27:O3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E367-4D60-4CC4-8FE8-ADE276F76FFC}">
  <sheetPr codeName="Foglio5">
    <tabColor theme="1"/>
  </sheetPr>
  <dimension ref="A1:D11"/>
  <sheetViews>
    <sheetView zoomScale="80" zoomScaleNormal="80" workbookViewId="0">
      <selection activeCell="A30" sqref="A30"/>
    </sheetView>
  </sheetViews>
  <sheetFormatPr defaultColWidth="12.6328125" defaultRowHeight="20" customHeight="1" x14ac:dyDescent="0.35"/>
  <cols>
    <col min="1" max="4" width="25.6328125" style="1" customWidth="1"/>
    <col min="5" max="16384" width="12.6328125" style="1"/>
  </cols>
  <sheetData>
    <row r="1" spans="1:4" s="33" customFormat="1" ht="20" customHeight="1" thickTop="1" thickBot="1" x14ac:dyDescent="0.4">
      <c r="A1" s="32" t="s">
        <v>251</v>
      </c>
      <c r="B1" s="32" t="s">
        <v>669</v>
      </c>
      <c r="C1" s="32" t="s">
        <v>252</v>
      </c>
      <c r="D1" s="32" t="s">
        <v>253</v>
      </c>
    </row>
    <row r="2" spans="1:4" ht="20" customHeight="1" thickTop="1" x14ac:dyDescent="0.35">
      <c r="A2" s="34" t="s">
        <v>93</v>
      </c>
      <c r="B2" s="34" t="s">
        <v>232</v>
      </c>
      <c r="C2" s="34" t="s">
        <v>80</v>
      </c>
      <c r="D2" s="34" t="s">
        <v>98</v>
      </c>
    </row>
    <row r="3" spans="1:4" ht="20" customHeight="1" x14ac:dyDescent="0.35">
      <c r="A3" s="35" t="s">
        <v>105</v>
      </c>
      <c r="B3" s="35" t="s">
        <v>88</v>
      </c>
      <c r="C3" s="36" t="s">
        <v>99</v>
      </c>
      <c r="D3" s="36" t="s">
        <v>122</v>
      </c>
    </row>
    <row r="4" spans="1:4" ht="20" customHeight="1" x14ac:dyDescent="0.35">
      <c r="A4" s="35" t="s">
        <v>106</v>
      </c>
      <c r="C4" s="36" t="s">
        <v>674</v>
      </c>
      <c r="D4" s="36" t="s">
        <v>103</v>
      </c>
    </row>
    <row r="5" spans="1:4" ht="20" customHeight="1" x14ac:dyDescent="0.35">
      <c r="A5" s="35" t="s">
        <v>110</v>
      </c>
      <c r="C5" s="36" t="s">
        <v>88</v>
      </c>
      <c r="D5" s="36" t="s">
        <v>540</v>
      </c>
    </row>
    <row r="6" spans="1:4" ht="20" customHeight="1" x14ac:dyDescent="0.35">
      <c r="A6" s="35" t="s">
        <v>108</v>
      </c>
      <c r="D6" s="36" t="s">
        <v>118</v>
      </c>
    </row>
    <row r="7" spans="1:4" ht="20" customHeight="1" x14ac:dyDescent="0.35">
      <c r="A7" s="35" t="s">
        <v>109</v>
      </c>
      <c r="D7" s="36" t="s">
        <v>208</v>
      </c>
    </row>
    <row r="8" spans="1:4" ht="20" customHeight="1" x14ac:dyDescent="0.35">
      <c r="A8" s="35" t="s">
        <v>695</v>
      </c>
      <c r="D8" s="36" t="s">
        <v>209</v>
      </c>
    </row>
    <row r="9" spans="1:4" ht="20" customHeight="1" x14ac:dyDescent="0.35">
      <c r="A9" s="35" t="s">
        <v>101</v>
      </c>
      <c r="D9" s="36" t="s">
        <v>539</v>
      </c>
    </row>
    <row r="10" spans="1:4" ht="20" customHeight="1" x14ac:dyDescent="0.35">
      <c r="A10" s="35" t="s">
        <v>107</v>
      </c>
      <c r="D10" s="36" t="s">
        <v>210</v>
      </c>
    </row>
    <row r="11" spans="1:4" ht="20" customHeight="1" x14ac:dyDescent="0.35">
      <c r="A11" s="35" t="s">
        <v>111</v>
      </c>
      <c r="D11" s="36" t="s">
        <v>211</v>
      </c>
    </row>
  </sheetData>
  <sheetProtection algorithmName="SHA-512" hashValue="T0ng5tanYqt/Iud3ztz21HYVcEk7L21rboFDZx2Gyb/2eLPBHYmApNnWVK3TEkC0ZPKBngKF+qpAX7ZPFupauw==" saltValue="cp8k7mk6ePT4ZvrE/ZAb/w=="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088B1-EA69-4142-B5BF-E0BCBB4FB6C3}">
  <sheetPr codeName="Foglio2">
    <tabColor rgb="FFFAFA00"/>
  </sheetPr>
  <dimension ref="A1:L24"/>
  <sheetViews>
    <sheetView topLeftCell="A7" zoomScale="70" zoomScaleNormal="70" workbookViewId="0">
      <selection sqref="A1:C1"/>
    </sheetView>
  </sheetViews>
  <sheetFormatPr defaultColWidth="12.6328125" defaultRowHeight="20" customHeight="1" x14ac:dyDescent="0.35"/>
  <cols>
    <col min="1" max="1" width="80.6328125" style="5" customWidth="1"/>
    <col min="2" max="3" width="12.6328125" style="5" customWidth="1"/>
    <col min="4" max="4" width="10.6328125" style="5" customWidth="1"/>
    <col min="5" max="5" width="15.6328125" style="5" customWidth="1"/>
    <col min="6" max="7" width="10.6328125" style="5" customWidth="1"/>
    <col min="8" max="8" width="25.6328125" style="5" customWidth="1"/>
    <col min="9" max="9" width="12.6328125" style="5" customWidth="1"/>
    <col min="10" max="10" width="5.6328125" style="5" customWidth="1"/>
    <col min="11" max="11" width="25.6328125" style="5" customWidth="1"/>
    <col min="12" max="16384" width="12.6328125" style="5"/>
  </cols>
  <sheetData>
    <row r="1" spans="1:12" ht="20" customHeight="1" thickTop="1" thickBot="1" x14ac:dyDescent="0.4">
      <c r="A1" s="97" t="s">
        <v>101</v>
      </c>
      <c r="B1" s="97"/>
      <c r="C1" s="97"/>
      <c r="E1" s="95" t="s">
        <v>80</v>
      </c>
      <c r="F1" s="96"/>
      <c r="H1" s="98" t="s">
        <v>250</v>
      </c>
      <c r="I1" s="99"/>
      <c r="K1" s="93" t="e" vm="9">
        <v>#VALUE!</v>
      </c>
      <c r="L1" s="93"/>
    </row>
    <row r="2" spans="1:12" ht="20" customHeight="1" thickTop="1" thickBot="1" x14ac:dyDescent="0.4">
      <c r="A2" s="6" t="s">
        <v>233</v>
      </c>
      <c r="B2" s="6" t="s">
        <v>234</v>
      </c>
      <c r="C2" s="6" t="s">
        <v>235</v>
      </c>
      <c r="E2" s="6" t="s">
        <v>238</v>
      </c>
      <c r="F2" s="6" t="s">
        <v>234</v>
      </c>
      <c r="H2" s="7" t="s">
        <v>239</v>
      </c>
      <c r="I2" s="8">
        <f>SUMIF(C3:C17,"&lt;&gt;")</f>
        <v>90</v>
      </c>
      <c r="K2" s="93"/>
      <c r="L2" s="93"/>
    </row>
    <row r="3" spans="1:12" ht="20" customHeight="1" thickTop="1" thickBot="1" x14ac:dyDescent="0.4">
      <c r="A3" s="9" t="str" cm="1">
        <f t="array" ref="A3">_xlfn.IFS(OR(A1="CLEAM",A1="CLEF"),"Economia aziendale e gestione delle imprese",A1="CLEACC","Economia aziendale e delle istituzioni culturali",OR(A1="BIEM",A1="BIEF–Econ",A1="BIEF–Fin"),"Management",A1="BEMACC","Management of cultural companies and institutions",A1="BEMACS","Fundamentals of computer science",A1="BESS","Mathematics – module 1 (theory and methods)",A1="BAI","Computer science – module 1 (introduction to computer science and programming)")</f>
        <v>Fundamentals of computer science</v>
      </c>
      <c r="B3" s="4"/>
      <c r="C3" s="10" cm="1">
        <f t="array" ref="C3">_xlfn.IFS(OR(A1="CLEAM",A1="CLEF"),10,A1="CLEACC",10,OR(A1="BIEM",A1="BIEF–Econ",A1="BIEF–Fin"),10,A1="BEMACC",10,A1="BEMACS",8,A1="BESS",9,A1="BAI",8)</f>
        <v>8</v>
      </c>
      <c r="E3" s="11" t="s">
        <v>89</v>
      </c>
      <c r="F3" s="26"/>
      <c r="H3" s="7" t="s">
        <v>242</v>
      </c>
      <c r="I3" s="8">
        <f>SUMPRODUCT(B3:B16,C3:C16)/SUM(C3:C16)</f>
        <v>0</v>
      </c>
      <c r="K3" s="93"/>
      <c r="L3" s="93"/>
    </row>
    <row r="4" spans="1:12" ht="20" customHeight="1" thickTop="1" thickBot="1" x14ac:dyDescent="0.4">
      <c r="A4" s="12" t="str" cm="1">
        <f t="array" ref="A4">_xlfn.IFS(OR(A1="CLEAM",A1="CLEF"),"Economia – modulo 1 (microeconomia)",A1="CLEACC","Matematica generale e finanziaria",OR(A1="BIEM",A1="BIEF–Econ",A1="BIEF–Fin"),"Economics – module 1 (microeconomics)",A1="BEMACC","Mathematics",A1="BEMACS","Mathematics and statistics – module 1 (mathematics)",A1="BESS","Foundations of economics – module 1 (microeconomics)",A1="BAI","Foundations of economic sciences")</f>
        <v>Mathematics and statistics – module 1 (mathematics)</v>
      </c>
      <c r="B4" s="2"/>
      <c r="C4" s="13" cm="1">
        <f t="array" ref="C4">_xlfn.IFS(OR(A1="CLEAM",A1="CLEF"),9,A1="CLEACC",9,OR(A1="BIEM",A1="BIEF–Econ",A1="BIEF–Fin"),9,A1="BEMACC",9,A1="BEMACS",8,A1="BESS",7,A1="BAI",8)</f>
        <v>8</v>
      </c>
      <c r="E4" s="14" t="s">
        <v>90</v>
      </c>
      <c r="F4" s="27"/>
      <c r="H4" s="15" t="s">
        <v>240</v>
      </c>
      <c r="I4" s="16">
        <f>SUMIFS(C3:C16,B3:B16,"&lt;&gt;")+IF(B17="YES",1,0)</f>
        <v>0</v>
      </c>
      <c r="K4" s="93"/>
      <c r="L4" s="93"/>
    </row>
    <row r="5" spans="1:12" ht="20" customHeight="1" thickTop="1" thickBot="1" x14ac:dyDescent="0.4">
      <c r="A5" s="12" t="str" cm="1">
        <f t="array" ref="A5">_xlfn.IFS(OR(A1="CLEAM",A1="CLEF"),"Matematica – modulo 1 (generale)",A1="CLEACC","Diritto – modulo 1 (privato)",OR(A1="BIEM",A1="BIEF–Econ",A1="BIEF–Fin"),"Mathematics – module 1 (general)",A1="BEMACC","Law – module 1 (private law)",A1="BEMACS","Microeconomics",A1="BESS","Fundamentals of management",A1="BAI","Mathematical analysis I – module 1")</f>
        <v>Microeconomics</v>
      </c>
      <c r="B5" s="2"/>
      <c r="C5" s="13" cm="1">
        <f t="array" ref="C5">_xlfn.IFS(OR(A1="CLEAM",A1="CLEF"),8,A1="CLEACC",6,OR(A1="BIEM",A1="BIEF–Econ",A1="BIEF–Fin"),8,A1="BEMACC",6,A1="BEMACS",8,A1="BESS",7,A1="BAI",8)</f>
        <v>8</v>
      </c>
      <c r="E5" s="14" t="s">
        <v>91</v>
      </c>
      <c r="F5" s="27"/>
      <c r="H5" s="15" t="s">
        <v>241</v>
      </c>
      <c r="I5" s="16" cm="1">
        <f t="array" ref="I5">IFERROR(SUM(_xlfn._xlws.FILTER(B3:B16*C3:C16,(B3:B16&lt;&gt;"")*(C3:C16&lt;&gt;"")))/SUM(_xlfn._xlws.FILTER(C3:C16,(B3:B16&lt;&gt;"")*(C3:C16&lt;&gt;""))),0)</f>
        <v>0</v>
      </c>
      <c r="K5" s="93"/>
      <c r="L5" s="93"/>
    </row>
    <row r="6" spans="1:12" ht="20" customHeight="1" thickTop="1" thickBot="1" x14ac:dyDescent="0.4">
      <c r="A6" s="12" t="str" cm="1">
        <f t="array" ref="A6">_xlfn.IFS(OR(A1="CLEAM",A1="CLEF"),"Economia – modulo 2 (macroeconomia)",A1="CLEACC","Estetica",OR(A1="BIEM",A1="BIEF–Econ",A1="BIEF–Fin"),"Economics – module 2 (macroeconomics)",A1="BEMACC","Philosophy of art",A1="BEMACS","Accounting",A1="BESS","Logic and methodology of social sciences",A1="BAI","Algebra and geometry")</f>
        <v>Accounting</v>
      </c>
      <c r="B6" s="2"/>
      <c r="C6" s="13" cm="1">
        <f t="array" ref="C6">_xlfn.IFS(OR(A1="CLEAM",A1="CLEF"),8,A1="CLEACC",6,OR(A1="BIEM",A1="BIEF–Econ",A1="BIEF–Fin"),8,A1="BEMACC",6,A1="BEMACS",8,A1="BESS",6,A1="BAI",7)</f>
        <v>8</v>
      </c>
      <c r="E6" s="17" t="s">
        <v>92</v>
      </c>
      <c r="F6" s="28"/>
      <c r="H6" s="15" t="s">
        <v>243</v>
      </c>
      <c r="I6" s="18" cm="1">
        <f t="array" ref="I6">_xlfn.IFS(OR(A1="BESS",A1="BAI"),37.2,OR(A1="CLEACC",A1="BEMACC"),36.6,A1="BEMACS",36,OR(A1="CLEAM",A1="CLEF",A1="BIEM",A1="BIEF–Econ",A1="BIEF–Fin"),35.4)</f>
        <v>36</v>
      </c>
      <c r="K6" s="93"/>
      <c r="L6" s="93"/>
    </row>
    <row r="7" spans="1:12" ht="20" customHeight="1" thickTop="1" thickBot="1" x14ac:dyDescent="0.4">
      <c r="A7" s="12" t="str" cm="1">
        <f t="array" ref="A7">_xlfn.IFS(OR(A1="CLEAM",A1="CLEF"),"Matematica – modulo 2 (applicata)",A1="CLEACC","Economia – modulo 1 (microeconomia)",OR(A1="BIEM",A1="BIEF–Econ",A1="BIEF–Fin"),"Mathematics – module 2 (applied)",A1="BEMACC","Economic history and history of economic thought",A1="BEMACS","Fundamentals of information technology law",A1="BESS","Mathematics – module 2 (applied mathematics)",A1="BAI","Computer science – module 2 (computing theory and algorithms)")</f>
        <v>Fundamentals of information technology law</v>
      </c>
      <c r="B7" s="2"/>
      <c r="C7" s="13" cm="1">
        <f t="array" ref="C7">_xlfn.IFS(OR(A1="CLEAM",A1="CLEF"),7,A1="CLEACC",7,OR(A1="BIEM",A1="BIEF–Econ",A1="BIEF–Fin"),7,A1="BEMACC",7,A1="BEMACS",8,A1="BESS",9,A1="BAI",8)</f>
        <v>8</v>
      </c>
      <c r="E7" s="19" t="s">
        <v>248</v>
      </c>
      <c r="F7" s="20">
        <f>IF(COUNTBLANK(F3:F6),0,IFERROR(IF(AVERAGE(F3:F6)&gt;=6,MROUND(AVERAGE(F3:F6),0.5),0),0))</f>
        <v>0</v>
      </c>
      <c r="H7" s="15" t="s">
        <v>244</v>
      </c>
      <c r="I7" s="68" cm="1">
        <f t="array" ref="I7">_xlfn.IFS(OR(A1="CLEACC",A1="BEMACC"),0.0998,OR(A1="CLEAM",A1="CLEF",A1="BIEM",A1="BIEF–Econ",A1="BIEF–Fin"),0.1,OR(A1="BEMACS",A1="BESS",A1="BAI"),0.1002)</f>
        <v>0.1002</v>
      </c>
      <c r="K7" s="93"/>
      <c r="L7" s="93"/>
    </row>
    <row r="8" spans="1:12" ht="20" customHeight="1" thickTop="1" thickBot="1" x14ac:dyDescent="0.4">
      <c r="A8" s="12" t="str" cm="1">
        <f t="array" ref="A8">_xlfn.IFS(OR(A1="CLEAM",A1="CLEF"),"Computer science",A1="CLEACC","Storia economica e del pensiero economico",OR(A1="BIEM",A1="BIEF–Econ",A1="BIEF–Fin"),"Computer science",A1="BEMACC","Economics – module 1 (microeconomics)",A1="BEMACS","Mathematics and statistics – module 1 (statistics)",A1="BESS","Foundations of economics – module 2 (macroeconomics)",A1="BAI","Foundations of physics I")</f>
        <v>Mathematics and statistics – module 1 (statistics)</v>
      </c>
      <c r="B8" s="2"/>
      <c r="C8" s="13" cm="1">
        <f t="array" ref="C8">_xlfn.IFS(OR(A1="CLEAM",A1="CLEF"),6,A1="CLEACC",7,OR(A1="BIEM",A1="BIEF–Econ",A1="BIEF–Fin"),6,A1="BEMACC",7,A1="BEMACS",8,A1="BESS",7,A1="BAI",8)</f>
        <v>8</v>
      </c>
      <c r="H8" s="21" t="s">
        <v>245</v>
      </c>
      <c r="I8" s="22">
        <f>IF(OR(I4&lt;I6,I5&lt;22),0,I5+(I7*(I4-I6)))</f>
        <v>0</v>
      </c>
      <c r="K8" s="93"/>
      <c r="L8" s="93"/>
    </row>
    <row r="9" spans="1:12" ht="20" customHeight="1" thickTop="1" thickBot="1" x14ac:dyDescent="0.4">
      <c r="A9" s="12" t="str" cm="1">
        <f t="array" ref="A9">_xlfn.IFS(OR(A1="CLEAM",A1="CLEF"),"Diritto – modulo 1 (privato)",A1="CLEACC","Computer science",OR(A1="BIEM",A1="BIEF–Econ",A1="BIEF–Fin"),"Introduction to the legal system – module 1",A1="BEMACC","Computer science",A1="BEMACS","Principles of management",A1="BESS","Statistics – module 1 (theory and methods)",A1="BAI","Probability")</f>
        <v>Principles of management</v>
      </c>
      <c r="B9" s="2"/>
      <c r="C9" s="13" cm="1">
        <f t="array" ref="C9">_xlfn.IFS(OR(A1="CLEAM",A1="CLEF"),6,A1="CLEACC",6,OR(A1="BIEM",A1="BIEF–Econ",A1="BIEF–Fin"),6,A1="BEMACC",6,A1="BEMACS",8,A1="BESS",7,A1="BAI",8)</f>
        <v>8</v>
      </c>
      <c r="E9" s="95" t="s">
        <v>99</v>
      </c>
      <c r="F9" s="96"/>
    </row>
    <row r="10" spans="1:12" ht="20" customHeight="1" thickTop="1" thickBot="1" x14ac:dyDescent="0.4">
      <c r="A10" s="12" t="str" cm="1">
        <f t="array" ref="A10">_xlfn.IFS(OR(A1="CLEAM",A1="CLEF"),"Inglese (prima lingua straniera)",A1="CLEACC","Metodo, critica e ricerca nelle discipline artistiche I",OR(A1="BIEM",A1="BIEF–Econ",A1="BIEF–Fin"),"First foreign language",A1="BEMACC","Critical approaches to the arts – i",A1="BEMACS","First foreign language",A1="BESS","Computer science",A1="BAI","Mathematical analysis I – module 2")</f>
        <v>First foreign language</v>
      </c>
      <c r="B10" s="2"/>
      <c r="C10" s="13" cm="1">
        <f t="array" ref="C10">_xlfn.IFS(OR(A1="CLEAM",A1="CLEF"),4,A1="CLEACC",6,OR(A1="BIEM",A1="BIEF–Econ",A1="BIEF–Fin"),4,A1="BEMACC",6,A1="BEMACS",4,A1="BESS",6,A1="BAI",7)</f>
        <v>4</v>
      </c>
      <c r="E10" s="6" t="s">
        <v>238</v>
      </c>
      <c r="F10" s="6" t="s">
        <v>234</v>
      </c>
      <c r="H10" s="98" t="s">
        <v>678</v>
      </c>
      <c r="I10" s="99"/>
      <c r="K10" s="98" t="s">
        <v>681</v>
      </c>
      <c r="L10" s="99"/>
    </row>
    <row r="11" spans="1:12" ht="20" customHeight="1" thickTop="1" thickBot="1" x14ac:dyDescent="0.4">
      <c r="A11" s="12" t="str" cm="1">
        <f t="array" ref="A11">_xlfn.IFS(OR(A1="CLEAM",A1="CLEF"),"Statistica",A1="CLEACC","Inglese (prima lingua straniera)",OR(A1="BIEM",A1="BIEF–Econ",A1="BIEF–Fin"),"Statistics",A1="BEMACC","First foreign language",A1="BEMACS","Macroeconomics",A1="BESS","Language I",A1="BAI","Decision theory and human behaviour")</f>
        <v>Macroeconomics</v>
      </c>
      <c r="B11" s="2"/>
      <c r="C11" s="13" cm="1">
        <f t="array" ref="C11">_xlfn.IFS(OR(A1="CLEAM",A1="CLEF"),8,A1="CLEACC",4,OR(A1="BIEM",A1="BIEF–Econ",A1="BIEF–Fin"),8,A1="BEMACC",4,A1="BEMACS",8,A1="BESS",4,A1="BAI",8)</f>
        <v>8</v>
      </c>
      <c r="E11" s="11" t="s">
        <v>89</v>
      </c>
      <c r="F11" s="29"/>
      <c r="H11" s="7" t="s">
        <v>245</v>
      </c>
      <c r="I11" s="3"/>
      <c r="K11" s="7" t="s">
        <v>682</v>
      </c>
      <c r="L11" s="3"/>
    </row>
    <row r="12" spans="1:12" ht="20" customHeight="1" thickTop="1" thickBot="1" x14ac:dyDescent="0.4">
      <c r="A12" s="12" t="str" cm="1">
        <f t="array" ref="A12">_xlfn.IFS(OR(A1="CLEAM",A1="CLEF"),"Diritto – modulo 2 (pubblico comparato)",A1="CLEACC","Statistica",OR(A1="BIEM",A1="BIEF–Econ",A1="BIEF–Fin"),"Economic history",A1="BEMACC","Statistics",A1="BEMACS","Advanced mathematics and statistics – module 1 (advanced statistical methods)",A1="BESS","Macroeconomics and economic policy",A1="BAI","Foundations of physics II")</f>
        <v>Advanced mathematics and statistics – module 1 (advanced statistical methods)</v>
      </c>
      <c r="B12" s="2"/>
      <c r="C12" s="13" cm="1">
        <f t="array" ref="C12">_xlfn.IFS(OR(A1="CLEAM",A1="CLEF"),6,A1="CLEACC",8,OR(A1="BIEM",A1="BIEF–Econ",A1="BIEF–Fin"),6,A1="BEMACC",8,A1="BEMACS",7,A1="BESS",8,A1="BAI",8)</f>
        <v>7</v>
      </c>
      <c r="E12" s="14" t="s">
        <v>90</v>
      </c>
      <c r="F12" s="30"/>
      <c r="H12" s="7" t="s">
        <v>246</v>
      </c>
      <c r="I12" s="3"/>
      <c r="K12" s="7" t="s">
        <v>246</v>
      </c>
      <c r="L12" s="3"/>
    </row>
    <row r="13" spans="1:12" ht="20" customHeight="1" thickTop="1" thickBot="1" x14ac:dyDescent="0.4">
      <c r="A13" s="12" t="str" cm="1">
        <f t="array" ref="A13">_xlfn.IFS(OR(A1="CLEAM",A1="CLEF"),"Sistema finanziario",A1="CLEACC","Economia – modulo 2 (macroeconomia)",OR(A1="BIEM",A1="BIEF–Econ",A1="BIEF–Fin"),"Finance – module 1 (financial markets and institutions)",A1="BEMACC","Economics – module 2 (macroeconomics)",A1="BEMACS","Advanced mathematics and statistics – module 1 (applied mathematics)",A1="BESS","Strategic decision making and markets",A1="BAI","Mathematical statistics")</f>
        <v>Advanced mathematics and statistics – module 1 (applied mathematics)</v>
      </c>
      <c r="B13" s="2"/>
      <c r="C13" s="13" cm="1">
        <f t="array" ref="C13">_xlfn.IFS(OR(A1="CLEAM",A1="CLEF"),6,A1="CLEACC",7,OR(A1="BIEM",A1="BIEF–Econ",A1="BIEF–Fin"),6,A1="BEMACC",7,A1="BEMACS",7,A1="BESS",8,A1="BAI",8)</f>
        <v>7</v>
      </c>
      <c r="E13" s="14" t="s">
        <v>91</v>
      </c>
      <c r="F13" s="30"/>
      <c r="H13" s="21" t="s">
        <v>247</v>
      </c>
      <c r="I13" s="22" t="str">
        <f>IF(OR(I11="",I12=""),"",I11-I7*(I12-I6))</f>
        <v/>
      </c>
      <c r="K13" s="21" t="s">
        <v>683</v>
      </c>
      <c r="L13" s="22" t="str">
        <f>IF(OR(L11="",L12=""),"",L11+I7*(L12-I6))</f>
        <v/>
      </c>
    </row>
    <row r="14" spans="1:12" ht="20" customHeight="1" thickTop="1" thickBot="1" x14ac:dyDescent="0.4">
      <c r="A14" s="12" t="str" cm="1">
        <f t="array" ref="A14">_xlfn.IFS(OR(A1="CLEAM",A1="CLEF"),"Storia economica",A1="CLEACC","Antropologia culturale e dello sviluppo",OR(A1="BIEM",A1="BIEF–Econ",A1="BIEF–Fin"),"Introduction to the legal system – module 2",A1="BEMACC","Critical approaches to the arts – ii – module 1",A1="BEMACS","Computer programming",A1="BESS","Statistics – module 2 (applied statistics)",A1="BAI","Mathematical analysis II – module 1")</f>
        <v>Computer programming</v>
      </c>
      <c r="B14" s="2"/>
      <c r="C14" s="13" cm="1">
        <f t="array" ref="C14">_xlfn.IFS(OR(A1="CLEAM",A1="CLEF"),6,A1="CLEACC",6,OR(A1="BIEM",A1="BIEF–Econ",A1="BIEF–Fin"),6,A1="BEMACC",6,A1="BEMACS",7,A1="BESS",7,A1="BAI",5)</f>
        <v>7</v>
      </c>
      <c r="E14" s="17" t="s">
        <v>92</v>
      </c>
      <c r="F14" s="31"/>
    </row>
    <row r="15" spans="1:12" ht="20" customHeight="1" thickTop="1" thickBot="1" x14ac:dyDescent="0.4">
      <c r="A15" s="12" t="str" cm="1">
        <f t="array" ref="A15">_xlfn.IFS(OR(A1="CLEAM",A1="CLEF"),"Bilancio – modulo 1",A1="CLEACC","Metodo, critica e ricerca nelle discipline artistiche II – modulo 1",OR(A1="BIEM",A1="BIEF–Econ",A1="BIEF–Fin"),"Financial accounting – module 1",A1="BEMACC","Cultural anthropology",A1="BEMACS","",A1="BESS","Economic history",A1="BAI","")</f>
        <v/>
      </c>
      <c r="B15" s="2"/>
      <c r="C15" s="13" t="str" cm="1">
        <f t="array" ref="C15">_xlfn.IFS(OR(A1="CLEAM",A1="CLEF"),5,A1="CLEACC",6,OR(A1="BIEM",A1="BIEF–Econ",A1="BIEF–Fin"),5,A1="BEMACC",6,A1="BEMACS","",A1="BESS",6,A1="BAI","")</f>
        <v/>
      </c>
      <c r="E15" s="19" t="s">
        <v>249</v>
      </c>
      <c r="F15" s="23">
        <f>IF(COUNTBLANK(F11:F14),0,IFERROR(IF(SUM(F11:F14)&gt;=80,SUM(F11:F14),0),0))</f>
        <v>0</v>
      </c>
      <c r="H15" s="98" t="s">
        <v>679</v>
      </c>
      <c r="I15" s="99"/>
      <c r="K15" s="98" t="s">
        <v>684</v>
      </c>
      <c r="L15" s="99"/>
    </row>
    <row r="16" spans="1:12" ht="20" customHeight="1" thickTop="1" thickBot="1" x14ac:dyDescent="0.4">
      <c r="A16" s="12" t="str" cm="1">
        <f t="array" ref="A16">_xlfn.IFS(OR(A1="CLEAM",A1="CLEF"),"",A1="CLEACC","Bilancio – modulo 1",OR(A1="BIEM",A1="BIEF–Econ",A1="BIEF–Fin"),"",A1="BEMACC","Financial accounting – module 1",A1="BEMACS","",A1="BESS","",A1="BAI","")</f>
        <v/>
      </c>
      <c r="B16" s="67"/>
      <c r="C16" s="13" t="str" cm="1">
        <f t="array" ref="C16">_xlfn.IFS(OR(A1="CLEAM",A1="CLEF"),"",A1="CLEACC",5,OR(A1="BIEM",A1="BIEF–Econ",A1="BIEF–Fin"),"",A1="BEMACC",5,A1="BEMACS","",A1="BESS","",A1="BAI","")</f>
        <v/>
      </c>
      <c r="H16" s="7" t="s">
        <v>245</v>
      </c>
      <c r="I16" s="3"/>
      <c r="K16" s="7" t="s">
        <v>689</v>
      </c>
      <c r="L16" s="66">
        <f>I5</f>
        <v>0</v>
      </c>
    </row>
    <row r="17" spans="1:12" ht="20" customHeight="1" thickTop="1" thickBot="1" x14ac:dyDescent="0.4">
      <c r="A17" s="24" t="str" cm="1">
        <f t="array" ref="A17">_xlfn.IFS(OR(A1="CLEAM",A1="CLEF"),"Seminario di critical thinking",A1="CLEACC","",OR(A1="BIEM",A1="BIEF–Econ",A1="BIEF–Fin"),"Critical thinking seminar",A1="BEMACC","",A1="BEMACS","Technological innovation seminar 1",A1="BESS","",A1="BAI","")</f>
        <v>Technological innovation seminar 1</v>
      </c>
      <c r="B17" s="65"/>
      <c r="C17" s="25" cm="1">
        <f t="array" ref="C17">_xlfn.IFS(OR(A1="CLEAM",A1="CLEF"),1,A1="CLEACC","",OR(A1="BIEM",A1="BIEF–Econ",A1="BIEF–Fin"),1,A1="BEMACC","",A1="BEMACS",1,A1="BESS","",A1="BAI","")</f>
        <v>1</v>
      </c>
      <c r="H17" s="7" t="s">
        <v>246</v>
      </c>
      <c r="I17" s="3"/>
      <c r="K17" s="7" t="s">
        <v>246</v>
      </c>
      <c r="L17" s="3"/>
    </row>
    <row r="18" spans="1:12" ht="20" customHeight="1" thickTop="1" thickBot="1" x14ac:dyDescent="0.4">
      <c r="H18" s="21" t="s">
        <v>677</v>
      </c>
      <c r="I18" s="22" t="str" cm="1">
        <f t="array" ref="I18">_xlfn.LET(_xlpm.CREDITI_ADDIZIONE,SUM(_xlfn._xlws.FILTER(C3:C16,(B3:B16&lt;&gt;"")*(C3:C16&lt;&gt;""))),_xlpm.VALORE_ADDIZIONE,SUM(_xlfn._xlws.FILTER(B3:B16*C3:C16,(B3:B16&lt;&gt;"")*(C3:C16&lt;&gt;""))),_xlpm.I4_AGGIUSTATA,I4-IF(B17="YES",1,0),_xlpm.CONDIZIONE_VALIDA,OR(I16="",I17="",I17=_xlpm.I4_AGGIUSTATA),_xlpm.CREDITI_RESIDUI,I17-_xlpm.CREDITI_ADDIZIONE,_xlpm.CALCOLO,((I16-I7*(I17-I6))*I17-_xlpm.VALORE_ADDIZIONE)/_xlpm.CREDITI_RESIDUI,IFERROR(IF(OR(_xlpm.CONDIZIONE_VALIDA,_xlpm.CREDITI_RESIDUI&lt;=0),"",_xlpm.CALCOLO),""))</f>
        <v/>
      </c>
      <c r="K18" s="21" t="s">
        <v>685</v>
      </c>
      <c r="L18" s="22" t="str">
        <f>IF(L17="","",(((I5*I4)+(31*(L17-I4)))/L17)+I7*(L17-I6))</f>
        <v/>
      </c>
    </row>
    <row r="19" spans="1:12" ht="20" customHeight="1" thickTop="1" thickBot="1" x14ac:dyDescent="0.4">
      <c r="A19" s="62" t="s">
        <v>237</v>
      </c>
      <c r="B19" s="106"/>
      <c r="C19" s="107"/>
    </row>
    <row r="20" spans="1:12" ht="20" customHeight="1" thickTop="1" thickBot="1" x14ac:dyDescent="0.4">
      <c r="H20" s="100" t="s">
        <v>688</v>
      </c>
      <c r="I20" s="101"/>
      <c r="K20" s="100" t="s">
        <v>687</v>
      </c>
      <c r="L20" s="101"/>
    </row>
    <row r="21" spans="1:12" ht="20" customHeight="1" thickTop="1" thickBot="1" x14ac:dyDescent="0.4">
      <c r="A21" s="62" t="s">
        <v>236</v>
      </c>
      <c r="B21" s="106"/>
      <c r="C21" s="107"/>
      <c r="H21" s="102"/>
      <c r="I21" s="103"/>
      <c r="K21" s="102"/>
      <c r="L21" s="103"/>
    </row>
    <row r="22" spans="1:12" ht="20" customHeight="1" thickTop="1" x14ac:dyDescent="0.35">
      <c r="H22" s="102"/>
      <c r="I22" s="103"/>
      <c r="K22" s="102"/>
      <c r="L22" s="103"/>
    </row>
    <row r="23" spans="1:12" ht="20" customHeight="1" x14ac:dyDescent="0.35">
      <c r="H23" s="102"/>
      <c r="I23" s="103"/>
      <c r="K23" s="102"/>
      <c r="L23" s="103"/>
    </row>
    <row r="24" spans="1:12" ht="20" customHeight="1" thickBot="1" x14ac:dyDescent="0.4">
      <c r="H24" s="104"/>
      <c r="I24" s="105"/>
      <c r="K24" s="104"/>
      <c r="L24" s="105"/>
    </row>
  </sheetData>
  <sheetProtection algorithmName="SHA-512" hashValue="rxXri2nkxTyhCgVPlsnO9HHqQ9fxT/E0dFKaLJhMv4xOUxUu6z6WpA1OW9L05UtAGjfKWgAphMBwmnHOrFCZzg==" saltValue="HXkUxnokdHfgC7mKuE0Svg==" spinCount="100000" sheet="1" objects="1" scenarios="1" selectLockedCells="1"/>
  <mergeCells count="13">
    <mergeCell ref="K15:L15"/>
    <mergeCell ref="H20:I24"/>
    <mergeCell ref="B21:C21"/>
    <mergeCell ref="B19:C19"/>
    <mergeCell ref="H15:I15"/>
    <mergeCell ref="K20:L24"/>
    <mergeCell ref="K1:L8"/>
    <mergeCell ref="E1:F1"/>
    <mergeCell ref="A1:C1"/>
    <mergeCell ref="H1:I1"/>
    <mergeCell ref="H10:I10"/>
    <mergeCell ref="E9:F9"/>
    <mergeCell ref="K10:L10"/>
  </mergeCells>
  <conditionalFormatting sqref="B17">
    <cfRule type="expression" dxfId="8" priority="1">
      <formula>B17="NO"</formula>
    </cfRule>
    <cfRule type="expression" dxfId="7" priority="2">
      <formula>B17="YES"</formula>
    </cfRule>
  </conditionalFormatting>
  <dataValidations xWindow="719" yWindow="1098" count="8">
    <dataValidation type="decimal" allowBlank="1" showInputMessage="1" showErrorMessage="1" errorTitle="ERROR" error="Insert the vote only if it is between 5,0 and 9,0 (inclusive). If there is no vote, leave the cell blank." promptTitle="OBTAINED VOTE" prompt="Insert the vote obtained in this section of the IELTS test." sqref="F3:F6" xr:uid="{DB528D6D-106A-44A5-B53E-FCF21BF86A48}">
      <formula1>5</formula1>
      <formula2>9</formula2>
    </dataValidation>
    <dataValidation type="decimal" allowBlank="1" showInputMessage="1" showErrorMessage="1" errorTitle="ERROR" error="Insert the vote only if it is between 0 and 30 (inclusive). If there is no vote, leave the cell blank." promptTitle="OBTAINED VOTE" prompt="Insert the vote obtained in this section of the TOEFL test." sqref="F11:F14" xr:uid="{792D6C44-3A42-44B8-B22B-C75259004916}">
      <formula1>0</formula1>
      <formula2>30</formula2>
    </dataValidation>
    <dataValidation allowBlank="1" showInputMessage="1" showErrorMessage="1" promptTitle="EXCHANGE SCORE" prompt="Insert the exchange score you want to convert to GPA." sqref="I11" xr:uid="{23B00D7E-B676-4E58-A843-46AD5A26CF36}"/>
    <dataValidation allowBlank="1" showInputMessage="1" showErrorMessage="1" promptTitle="EXCHANGE SCORE" prompt="Insert the exchange score you want to convert to the GPA you need to keep. The GPA is calculated on the votes of the exams you have taken and on the amount of credits you expect to have on the day you submit your application." sqref="I16" xr:uid="{2C6953B0-2906-4569-83B2-3E730EA8C948}"/>
    <dataValidation allowBlank="1" showInputMessage="1" showErrorMessage="1" promptTitle="GPA" prompt="Insert the GPA you want to convert to Exchange score." sqref="L11" xr:uid="{1E482310-3BC2-425E-A875-CBE8BF081ED2}"/>
    <dataValidation type="whole" allowBlank="1" showInputMessage="1" showErrorMessage="1" errorTitle="ERROR" error="Please input a value between 0 and the maximum amount of credits achievable. If a seminar is included, please note that the corresponding credit does not contribute to the GPA." promptTitle="CREDITS" prompt="Insert the amount of credits you expect to have on the day you submit your application. Allowed range: 0 to 93." sqref="L16" xr:uid="{609050AC-9482-4A61-BBC7-58E93A1C5E80}">
      <formula1>0</formula1>
      <formula2>MAX(0,IF(TRIM($C$17)&lt;&gt;"",IF(ISNUMBER($C$17),$I$2-$C$17,$I$2),$I$2))</formula2>
    </dataValidation>
    <dataValidation type="whole" allowBlank="1" showInputMessage="1" showErrorMessage="1" errorTitle="ERROR" error="Insert a vote included between 18 and 31 (extremes included)." promptTitle="VOTE" prompt="Insert the vote obtained in this discipline only if positive. The vote must result to be included between 18 and 31 (extremes included)." sqref="B3:B15" xr:uid="{700C8B32-695F-4C41-94FD-E77E7FA65BE1}">
      <formula1>18</formula1>
      <formula2>31</formula2>
    </dataValidation>
    <dataValidation type="whole" allowBlank="1" showInputMessage="1" showErrorMessage="1" errorTitle="ERROR" error="Please input a value between 0 and the maximum amount of credits achievable. If a seminar is included, please note that the corresponding credit does not contribute to the GPA." promptTitle="CREDITS" prompt="Insert the amount of credits you expect to have on the day you submit your application. Allowed range: 0 to 89." sqref="I12 L17 L12 I17" xr:uid="{49683331-DDBF-45DF-A644-D765C40EC599}">
      <formula1>0</formula1>
      <formula2>MAX(0,IF(TRIM($C$17)&lt;&gt;"",IF(ISNUMBER($C$17),$I$2-$C$17,$I$2),$I$2))</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719" yWindow="1098" count="4">
        <x14:dataValidation type="list" allowBlank="1" showInputMessage="1" showErrorMessage="1" xr:uid="{94A793CA-6754-4D5E-8970-3A9582D22776}">
          <x14:formula1>
            <xm:f>LISTS!$C$2:$C$5</xm:f>
          </x14:formula1>
          <xm:sqref>B21:C21</xm:sqref>
        </x14:dataValidation>
        <x14:dataValidation type="list" allowBlank="1" showInputMessage="1" showErrorMessage="1" xr:uid="{A91DDC99-689F-4694-8E96-96C328EFAEE3}">
          <x14:formula1>
            <xm:f>LISTS!$D$2:$D$11</xm:f>
          </x14:formula1>
          <xm:sqref>B19:C19</xm:sqref>
        </x14:dataValidation>
        <x14:dataValidation type="list" allowBlank="1" showInputMessage="1" showErrorMessage="1" xr:uid="{85013CA9-6ED8-4027-ABD2-E0D78EBA100B}">
          <x14:formula1>
            <xm:f>LISTS!$A$2:$A$11</xm:f>
          </x14:formula1>
          <xm:sqref>A1:C1</xm:sqref>
        </x14:dataValidation>
        <x14:dataValidation type="list" allowBlank="1" showInputMessage="1" showErrorMessage="1" errorTitle="ERROR" error="Select an option between YES and NO." promptTitle="RESULT" prompt="Select YES if you have passed this test. Select NO if you have not passed this test." xr:uid="{703716A2-5796-4F60-9C9C-CE80C77979F9}">
          <x14:formula1>
            <xm:f>LISTS!$B$2:$B$3</xm:f>
          </x14:formula1>
          <xm:sqref>B17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3">
    <tabColor rgb="FFFA9600"/>
  </sheetPr>
  <dimension ref="A1:JK298"/>
  <sheetViews>
    <sheetView zoomScale="60" zoomScaleNormal="60" workbookViewId="0">
      <pane ySplit="3" topLeftCell="A4" activePane="bottomLeft" state="frozen"/>
      <selection pane="bottomLeft" sqref="A1:A3"/>
    </sheetView>
  </sheetViews>
  <sheetFormatPr defaultColWidth="12.6328125" defaultRowHeight="20" customHeight="1" x14ac:dyDescent="0.35"/>
  <cols>
    <col min="1" max="2" width="25.6328125" style="1" customWidth="1"/>
    <col min="3" max="3" width="150.6328125" style="1" customWidth="1"/>
    <col min="4" max="5" width="15.6328125" style="1" customWidth="1"/>
    <col min="6" max="6" width="25.6328125" style="1" customWidth="1"/>
    <col min="7" max="9" width="15.6328125" style="1" customWidth="1"/>
    <col min="10" max="10" width="6.6328125" style="1" customWidth="1"/>
    <col min="11" max="14" width="5.6328125" style="1" customWidth="1"/>
    <col min="15" max="15" width="6.6328125" style="1" customWidth="1"/>
    <col min="16" max="19" width="5.6328125" style="1" customWidth="1"/>
    <col min="20" max="20" width="15.6328125" style="1" customWidth="1"/>
    <col min="21" max="21" width="100.6328125" style="1" customWidth="1"/>
    <col min="22" max="23" width="20.6328125" style="1" customWidth="1"/>
    <col min="24" max="25" width="12.6328125" style="1"/>
    <col min="26" max="26" width="12.6328125" style="1" customWidth="1"/>
    <col min="27" max="16384" width="12.6328125" style="1"/>
  </cols>
  <sheetData>
    <row r="1" spans="1:33" s="64" customFormat="1" ht="20" customHeight="1" thickTop="1" thickBot="1" x14ac:dyDescent="0.4">
      <c r="A1" s="148" t="s">
        <v>254</v>
      </c>
      <c r="B1" s="148" t="s">
        <v>255</v>
      </c>
      <c r="C1" s="148" t="s">
        <v>256</v>
      </c>
      <c r="D1" s="147" t="s">
        <v>257</v>
      </c>
      <c r="E1" s="147" t="s">
        <v>697</v>
      </c>
      <c r="F1" s="148" t="s">
        <v>258</v>
      </c>
      <c r="G1" s="148" t="s">
        <v>259</v>
      </c>
      <c r="H1" s="147" t="s">
        <v>260</v>
      </c>
      <c r="I1" s="147" t="s">
        <v>261</v>
      </c>
      <c r="J1" s="140" t="s">
        <v>80</v>
      </c>
      <c r="K1" s="141"/>
      <c r="L1" s="141"/>
      <c r="M1" s="141"/>
      <c r="N1" s="142"/>
      <c r="O1" s="140" t="s">
        <v>99</v>
      </c>
      <c r="P1" s="141"/>
      <c r="Q1" s="141"/>
      <c r="R1" s="141"/>
      <c r="S1" s="142"/>
      <c r="T1" s="147" t="s">
        <v>264</v>
      </c>
      <c r="U1" s="147" t="s">
        <v>265</v>
      </c>
      <c r="V1" s="149" t="s">
        <v>266</v>
      </c>
      <c r="W1" s="150"/>
      <c r="X1" s="149" t="s">
        <v>267</v>
      </c>
      <c r="Y1" s="150"/>
      <c r="Z1" s="150"/>
      <c r="AA1" s="150"/>
      <c r="AB1" s="150"/>
      <c r="AC1" s="150"/>
      <c r="AD1" s="150"/>
      <c r="AE1" s="150"/>
      <c r="AF1" s="150"/>
      <c r="AG1" s="150"/>
    </row>
    <row r="2" spans="1:33" s="64" customFormat="1" ht="20" customHeight="1" thickTop="1" thickBot="1" x14ac:dyDescent="0.4">
      <c r="A2" s="148"/>
      <c r="B2" s="148"/>
      <c r="C2" s="148"/>
      <c r="D2" s="148"/>
      <c r="E2" s="148"/>
      <c r="F2" s="148"/>
      <c r="G2" s="148"/>
      <c r="H2" s="148"/>
      <c r="I2" s="148"/>
      <c r="J2" s="143" t="s">
        <v>262</v>
      </c>
      <c r="K2" s="145" t="s">
        <v>263</v>
      </c>
      <c r="L2" s="145"/>
      <c r="M2" s="145"/>
      <c r="N2" s="146"/>
      <c r="O2" s="143" t="s">
        <v>100</v>
      </c>
      <c r="P2" s="145" t="s">
        <v>263</v>
      </c>
      <c r="Q2" s="145"/>
      <c r="R2" s="145"/>
      <c r="S2" s="146"/>
      <c r="T2" s="148"/>
      <c r="U2" s="148"/>
      <c r="V2" s="150"/>
      <c r="W2" s="150"/>
      <c r="X2" s="150"/>
      <c r="Y2" s="150"/>
      <c r="Z2" s="150"/>
      <c r="AA2" s="150"/>
      <c r="AB2" s="150"/>
      <c r="AC2" s="150"/>
      <c r="AD2" s="150"/>
      <c r="AE2" s="150"/>
      <c r="AF2" s="150"/>
      <c r="AG2" s="150"/>
    </row>
    <row r="3" spans="1:33" s="64" customFormat="1" ht="20" customHeight="1" thickTop="1" thickBot="1" x14ac:dyDescent="0.4">
      <c r="A3" s="148"/>
      <c r="B3" s="148"/>
      <c r="C3" s="148"/>
      <c r="D3" s="148"/>
      <c r="E3" s="148"/>
      <c r="F3" s="148"/>
      <c r="G3" s="148"/>
      <c r="H3" s="148"/>
      <c r="I3" s="148"/>
      <c r="J3" s="144"/>
      <c r="K3" s="39" t="s">
        <v>84</v>
      </c>
      <c r="L3" s="39" t="s">
        <v>85</v>
      </c>
      <c r="M3" s="39" t="s">
        <v>86</v>
      </c>
      <c r="N3" s="40" t="s">
        <v>87</v>
      </c>
      <c r="O3" s="144"/>
      <c r="P3" s="39" t="s">
        <v>84</v>
      </c>
      <c r="Q3" s="39" t="s">
        <v>85</v>
      </c>
      <c r="R3" s="39" t="s">
        <v>86</v>
      </c>
      <c r="S3" s="40" t="s">
        <v>87</v>
      </c>
      <c r="T3" s="148"/>
      <c r="U3" s="148"/>
      <c r="V3" s="150"/>
      <c r="W3" s="150"/>
      <c r="X3" s="150"/>
      <c r="Y3" s="150"/>
      <c r="Z3" s="150"/>
      <c r="AA3" s="150"/>
      <c r="AB3" s="150"/>
      <c r="AC3" s="150"/>
      <c r="AD3" s="150"/>
      <c r="AE3" s="150"/>
      <c r="AF3" s="150"/>
      <c r="AG3" s="150"/>
    </row>
    <row r="4" spans="1:33" s="41" customFormat="1" ht="20" customHeight="1" thickTop="1" thickBot="1" x14ac:dyDescent="0.4"/>
    <row r="5" spans="1:33" s="41" customFormat="1" ht="20" customHeight="1" x14ac:dyDescent="0.35">
      <c r="A5" s="151" t="s">
        <v>308</v>
      </c>
      <c r="B5" s="152"/>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3"/>
    </row>
    <row r="6" spans="1:33" s="41" customFormat="1" ht="20" customHeight="1" thickBot="1" x14ac:dyDescent="0.4">
      <c r="A6" s="154"/>
      <c r="B6" s="155"/>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F6" s="155"/>
      <c r="AG6" s="156"/>
    </row>
    <row r="7" spans="1:33" s="41" customFormat="1" ht="20" customHeight="1" x14ac:dyDescent="0.35"/>
    <row r="8" spans="1:33" s="41" customFormat="1" ht="20" customHeight="1" x14ac:dyDescent="0.35">
      <c r="A8" s="50" t="s">
        <v>37</v>
      </c>
      <c r="B8" s="50" t="s">
        <v>39</v>
      </c>
      <c r="C8" s="50" t="s">
        <v>149</v>
      </c>
      <c r="D8" s="51" t="str">
        <f>IF(COUNTIF(X8:AG8,SETTINGS!A$1)=1,"YES","NO")</f>
        <v>YES</v>
      </c>
      <c r="E8" s="51" t="s">
        <v>232</v>
      </c>
      <c r="F8" s="50" t="s">
        <v>98</v>
      </c>
      <c r="G8" s="48" t="s">
        <v>456</v>
      </c>
      <c r="H8" s="49">
        <v>34.625</v>
      </c>
      <c r="I8" s="49">
        <v>32.537999999999997</v>
      </c>
      <c r="J8" s="47"/>
      <c r="K8" s="47"/>
      <c r="L8" s="47"/>
      <c r="M8" s="47"/>
      <c r="N8" s="47"/>
      <c r="O8" s="48"/>
      <c r="P8" s="48"/>
      <c r="Q8" s="48"/>
      <c r="R8" s="48"/>
      <c r="S8" s="48"/>
      <c r="T8" s="48"/>
      <c r="U8" s="50"/>
      <c r="V8" s="54" t="s">
        <v>465</v>
      </c>
      <c r="W8" s="50"/>
      <c r="X8" s="53" t="s">
        <v>93</v>
      </c>
      <c r="Y8" s="53" t="s">
        <v>105</v>
      </c>
      <c r="Z8" s="53" t="s">
        <v>106</v>
      </c>
      <c r="AA8" s="53" t="s">
        <v>110</v>
      </c>
      <c r="AB8" s="53" t="s">
        <v>108</v>
      </c>
      <c r="AC8" s="53" t="s">
        <v>109</v>
      </c>
      <c r="AD8" s="53" t="s">
        <v>695</v>
      </c>
      <c r="AE8" s="53" t="s">
        <v>101</v>
      </c>
      <c r="AF8" s="53" t="s">
        <v>107</v>
      </c>
      <c r="AG8" s="50" t="s">
        <v>111</v>
      </c>
    </row>
    <row r="9" spans="1:33" s="41" customFormat="1" ht="20" customHeight="1" x14ac:dyDescent="0.35">
      <c r="A9" s="50" t="s">
        <v>268</v>
      </c>
      <c r="B9" s="50" t="s">
        <v>286</v>
      </c>
      <c r="C9" s="50" t="s">
        <v>0</v>
      </c>
      <c r="D9" s="51" t="str">
        <f>IF(COUNTIF(X9:AG9,SETTINGS!A$1)=1,"YES","NO")</f>
        <v>YES</v>
      </c>
      <c r="E9" s="51" t="s">
        <v>232</v>
      </c>
      <c r="F9" s="50" t="s">
        <v>98</v>
      </c>
      <c r="G9" s="48">
        <v>2</v>
      </c>
      <c r="H9" s="49">
        <v>33.841999999999999</v>
      </c>
      <c r="I9" s="49">
        <v>32.423999999999999</v>
      </c>
      <c r="J9" s="47"/>
      <c r="K9" s="47"/>
      <c r="L9" s="47"/>
      <c r="M9" s="47"/>
      <c r="N9" s="47"/>
      <c r="O9" s="48"/>
      <c r="P9" s="48"/>
      <c r="Q9" s="48"/>
      <c r="R9" s="48"/>
      <c r="S9" s="48"/>
      <c r="T9" s="48"/>
      <c r="U9" s="50"/>
      <c r="V9" s="50"/>
      <c r="W9" s="50"/>
      <c r="X9" s="53" t="s">
        <v>93</v>
      </c>
      <c r="Y9" s="50" t="s">
        <v>105</v>
      </c>
      <c r="Z9" s="50" t="s">
        <v>106</v>
      </c>
      <c r="AA9" s="53" t="s">
        <v>110</v>
      </c>
      <c r="AB9" s="50" t="s">
        <v>108</v>
      </c>
      <c r="AC9" s="50" t="s">
        <v>109</v>
      </c>
      <c r="AD9" s="50" t="s">
        <v>695</v>
      </c>
      <c r="AE9" s="50" t="s">
        <v>101</v>
      </c>
      <c r="AF9" s="50" t="s">
        <v>107</v>
      </c>
      <c r="AG9" s="50" t="s">
        <v>111</v>
      </c>
    </row>
    <row r="10" spans="1:33" s="41" customFormat="1" ht="20" customHeight="1" x14ac:dyDescent="0.35">
      <c r="A10" s="50" t="s">
        <v>268</v>
      </c>
      <c r="B10" s="50" t="s">
        <v>286</v>
      </c>
      <c r="C10" s="50" t="s">
        <v>195</v>
      </c>
      <c r="D10" s="51" t="str">
        <f>IF(COUNTIF(X10:AG10,SETTINGS!A$1)=1,"YES","NO")</f>
        <v>YES</v>
      </c>
      <c r="E10" s="51" t="s">
        <v>232</v>
      </c>
      <c r="F10" s="50" t="s">
        <v>103</v>
      </c>
      <c r="G10" s="48">
        <v>4</v>
      </c>
      <c r="H10" s="49">
        <v>30.812999999999999</v>
      </c>
      <c r="I10" s="49">
        <v>30.006</v>
      </c>
      <c r="J10" s="47"/>
      <c r="K10" s="47"/>
      <c r="L10" s="47"/>
      <c r="M10" s="47"/>
      <c r="N10" s="47"/>
      <c r="O10" s="48"/>
      <c r="P10" s="48"/>
      <c r="Q10" s="48"/>
      <c r="R10" s="48"/>
      <c r="S10" s="48"/>
      <c r="T10" s="48"/>
      <c r="U10" s="50"/>
      <c r="V10" s="50"/>
      <c r="W10" s="50"/>
      <c r="X10" s="53" t="s">
        <v>93</v>
      </c>
      <c r="Y10" s="53" t="s">
        <v>105</v>
      </c>
      <c r="Z10" s="50" t="s">
        <v>106</v>
      </c>
      <c r="AA10" s="53" t="s">
        <v>110</v>
      </c>
      <c r="AB10" s="53" t="s">
        <v>108</v>
      </c>
      <c r="AC10" s="53" t="s">
        <v>109</v>
      </c>
      <c r="AD10" s="50" t="s">
        <v>695</v>
      </c>
      <c r="AE10" s="50" t="s">
        <v>101</v>
      </c>
      <c r="AF10" s="53" t="s">
        <v>107</v>
      </c>
      <c r="AG10" s="50" t="s">
        <v>111</v>
      </c>
    </row>
    <row r="11" spans="1:33" s="41" customFormat="1" ht="20" customHeight="1" x14ac:dyDescent="0.35">
      <c r="A11" s="50" t="s">
        <v>268</v>
      </c>
      <c r="B11" s="50" t="s">
        <v>102</v>
      </c>
      <c r="C11" s="50" t="s">
        <v>194</v>
      </c>
      <c r="D11" s="51" t="str">
        <f>IF(COUNTIF(X11:AG11,SETTINGS!A$1)=1,"YES","NO")</f>
        <v>YES</v>
      </c>
      <c r="E11" s="51" t="s">
        <v>88</v>
      </c>
      <c r="F11" s="50" t="s">
        <v>103</v>
      </c>
      <c r="G11" s="48">
        <v>1</v>
      </c>
      <c r="H11" s="49">
        <v>29.221</v>
      </c>
      <c r="I11" s="49">
        <v>29.221</v>
      </c>
      <c r="J11" s="47"/>
      <c r="K11" s="47"/>
      <c r="L11" s="47"/>
      <c r="M11" s="47"/>
      <c r="N11" s="47"/>
      <c r="O11" s="48"/>
      <c r="P11" s="48"/>
      <c r="Q11" s="48"/>
      <c r="R11" s="48"/>
      <c r="S11" s="48"/>
      <c r="T11" s="48"/>
      <c r="U11" s="50"/>
      <c r="V11" s="50"/>
      <c r="W11" s="50"/>
      <c r="X11" s="50" t="s">
        <v>93</v>
      </c>
      <c r="Y11" s="53" t="s">
        <v>105</v>
      </c>
      <c r="Z11" s="50" t="s">
        <v>106</v>
      </c>
      <c r="AA11" s="50" t="s">
        <v>110</v>
      </c>
      <c r="AB11" s="53" t="s">
        <v>108</v>
      </c>
      <c r="AC11" s="53" t="s">
        <v>109</v>
      </c>
      <c r="AD11" s="50" t="s">
        <v>695</v>
      </c>
      <c r="AE11" s="50" t="s">
        <v>101</v>
      </c>
      <c r="AF11" s="53" t="s">
        <v>107</v>
      </c>
      <c r="AG11" s="50" t="s">
        <v>111</v>
      </c>
    </row>
    <row r="12" spans="1:33" s="41" customFormat="1" ht="20" customHeight="1" x14ac:dyDescent="0.35">
      <c r="A12" s="50" t="s">
        <v>268</v>
      </c>
      <c r="B12" s="50" t="s">
        <v>104</v>
      </c>
      <c r="C12" s="50" t="s">
        <v>150</v>
      </c>
      <c r="D12" s="51" t="str">
        <f>IF(COUNTIF(X12:AG12,SETTINGS!A$1)=1,"YES","NO")</f>
        <v>YES</v>
      </c>
      <c r="E12" s="51" t="s">
        <v>232</v>
      </c>
      <c r="F12" s="50" t="s">
        <v>103</v>
      </c>
      <c r="G12" s="48">
        <v>2</v>
      </c>
      <c r="H12" s="49">
        <v>30.094999999999999</v>
      </c>
      <c r="I12" s="49">
        <v>29.010999999999999</v>
      </c>
      <c r="J12" s="47"/>
      <c r="K12" s="47"/>
      <c r="L12" s="47"/>
      <c r="M12" s="47"/>
      <c r="N12" s="47"/>
      <c r="O12" s="48"/>
      <c r="P12" s="48"/>
      <c r="Q12" s="48"/>
      <c r="R12" s="48"/>
      <c r="S12" s="48"/>
      <c r="T12" s="48"/>
      <c r="U12" s="50"/>
      <c r="V12" s="50"/>
      <c r="W12" s="50"/>
      <c r="X12" s="53" t="s">
        <v>93</v>
      </c>
      <c r="Y12" s="50" t="s">
        <v>105</v>
      </c>
      <c r="Z12" s="50" t="s">
        <v>106</v>
      </c>
      <c r="AA12" s="53" t="s">
        <v>110</v>
      </c>
      <c r="AB12" s="50"/>
      <c r="AC12" s="50" t="s">
        <v>109</v>
      </c>
      <c r="AD12" s="50" t="s">
        <v>695</v>
      </c>
      <c r="AE12" s="50" t="s">
        <v>101</v>
      </c>
      <c r="AF12" s="50"/>
      <c r="AG12" s="50" t="s">
        <v>111</v>
      </c>
    </row>
    <row r="13" spans="1:33" s="41" customFormat="1" ht="20" customHeight="1" x14ac:dyDescent="0.35">
      <c r="A13" s="50" t="s">
        <v>278</v>
      </c>
      <c r="B13" s="50" t="s">
        <v>287</v>
      </c>
      <c r="C13" s="50" t="s">
        <v>151</v>
      </c>
      <c r="D13" s="51" t="str">
        <f>IF(COUNTIF(X13:AG13,SETTINGS!A$1)=1,"YES","NO")</f>
        <v>YES</v>
      </c>
      <c r="E13" s="51" t="s">
        <v>232</v>
      </c>
      <c r="F13" s="50" t="s">
        <v>98</v>
      </c>
      <c r="G13" s="48">
        <v>2</v>
      </c>
      <c r="H13" s="49">
        <v>32.628999999999998</v>
      </c>
      <c r="I13" s="49">
        <v>32.201999999999998</v>
      </c>
      <c r="J13" s="47"/>
      <c r="K13" s="47"/>
      <c r="L13" s="47"/>
      <c r="M13" s="47"/>
      <c r="N13" s="47"/>
      <c r="O13" s="48"/>
      <c r="P13" s="48"/>
      <c r="Q13" s="48"/>
      <c r="R13" s="48"/>
      <c r="S13" s="48"/>
      <c r="T13" s="48"/>
      <c r="U13" s="50"/>
      <c r="V13" s="50"/>
      <c r="W13" s="50"/>
      <c r="X13" s="53" t="s">
        <v>93</v>
      </c>
      <c r="Y13" s="53" t="s">
        <v>105</v>
      </c>
      <c r="Z13" s="50" t="s">
        <v>106</v>
      </c>
      <c r="AA13" s="53" t="s">
        <v>110</v>
      </c>
      <c r="AB13" s="50"/>
      <c r="AC13" s="53" t="s">
        <v>109</v>
      </c>
      <c r="AD13" s="50" t="s">
        <v>695</v>
      </c>
      <c r="AE13" s="53" t="s">
        <v>101</v>
      </c>
      <c r="AF13" s="50"/>
      <c r="AG13" s="50" t="s">
        <v>111</v>
      </c>
    </row>
    <row r="14" spans="1:33" s="41" customFormat="1" ht="20" customHeight="1" x14ac:dyDescent="0.35">
      <c r="A14" s="50" t="s">
        <v>278</v>
      </c>
      <c r="B14" s="50" t="s">
        <v>287</v>
      </c>
      <c r="C14" s="50" t="s">
        <v>112</v>
      </c>
      <c r="D14" s="51" t="str">
        <f>IF(COUNTIF(X14:AG14,SETTINGS!A$1)=1,"YES","NO")</f>
        <v>NO</v>
      </c>
      <c r="E14" s="51" t="s">
        <v>88</v>
      </c>
      <c r="F14" s="50" t="s">
        <v>98</v>
      </c>
      <c r="G14" s="48">
        <v>2</v>
      </c>
      <c r="H14" s="49">
        <v>31.355</v>
      </c>
      <c r="I14" s="49">
        <v>27.957999999999998</v>
      </c>
      <c r="J14" s="47"/>
      <c r="K14" s="47"/>
      <c r="L14" s="47"/>
      <c r="M14" s="47"/>
      <c r="N14" s="47"/>
      <c r="O14" s="48"/>
      <c r="P14" s="48"/>
      <c r="Q14" s="48"/>
      <c r="R14" s="48"/>
      <c r="S14" s="48"/>
      <c r="T14" s="48"/>
      <c r="U14" s="50"/>
      <c r="V14" s="50"/>
      <c r="W14" s="50"/>
      <c r="X14" s="50"/>
      <c r="Y14" s="50"/>
      <c r="Z14" s="50"/>
      <c r="AA14" s="50"/>
      <c r="AB14" s="53" t="s">
        <v>108</v>
      </c>
      <c r="AC14" s="50"/>
      <c r="AD14" s="50" t="s">
        <v>696</v>
      </c>
      <c r="AE14" s="50"/>
      <c r="AF14" s="53" t="s">
        <v>107</v>
      </c>
      <c r="AG14" s="50"/>
    </row>
    <row r="15" spans="1:33" s="41" customFormat="1" ht="20" customHeight="1" x14ac:dyDescent="0.35">
      <c r="A15" s="50" t="s">
        <v>269</v>
      </c>
      <c r="B15" s="50" t="s">
        <v>41</v>
      </c>
      <c r="C15" s="50" t="s">
        <v>1</v>
      </c>
      <c r="D15" s="51" t="str">
        <f>IF(COUNTIF(X15:AG15,SETTINGS!A$1)=1,"YES","NO")</f>
        <v>YES</v>
      </c>
      <c r="E15" s="51" t="s">
        <v>232</v>
      </c>
      <c r="F15" s="50" t="s">
        <v>98</v>
      </c>
      <c r="G15" s="48">
        <v>7</v>
      </c>
      <c r="H15" s="49">
        <v>34.853000000000002</v>
      </c>
      <c r="I15" s="49">
        <v>33.011000000000003</v>
      </c>
      <c r="J15" s="139">
        <v>7</v>
      </c>
      <c r="K15" s="139"/>
      <c r="L15" s="139"/>
      <c r="M15" s="139"/>
      <c r="N15" s="139"/>
      <c r="O15" s="138">
        <v>100</v>
      </c>
      <c r="P15" s="138"/>
      <c r="Q15" s="138"/>
      <c r="R15" s="138"/>
      <c r="S15" s="138"/>
      <c r="T15" s="48"/>
      <c r="U15" s="50"/>
      <c r="V15" s="50"/>
      <c r="W15" s="50"/>
      <c r="X15" s="53" t="s">
        <v>93</v>
      </c>
      <c r="Y15" s="50" t="s">
        <v>105</v>
      </c>
      <c r="Z15" s="53" t="s">
        <v>106</v>
      </c>
      <c r="AA15" s="53" t="s">
        <v>110</v>
      </c>
      <c r="AB15" s="50" t="s">
        <v>108</v>
      </c>
      <c r="AC15" s="50" t="s">
        <v>109</v>
      </c>
      <c r="AD15" s="53" t="s">
        <v>695</v>
      </c>
      <c r="AE15" s="53" t="s">
        <v>101</v>
      </c>
      <c r="AF15" s="50" t="s">
        <v>107</v>
      </c>
      <c r="AG15" s="50" t="s">
        <v>111</v>
      </c>
    </row>
    <row r="16" spans="1:33" s="41" customFormat="1" ht="20" customHeight="1" x14ac:dyDescent="0.35">
      <c r="A16" s="50" t="s">
        <v>269</v>
      </c>
      <c r="B16" s="50" t="s">
        <v>40</v>
      </c>
      <c r="C16" s="50" t="s">
        <v>152</v>
      </c>
      <c r="D16" s="51" t="str">
        <f>IF(COUNTIF(X16:AG16,SETTINGS!A$1)=1,"YES","NO")</f>
        <v>YES</v>
      </c>
      <c r="E16" s="51" t="s">
        <v>232</v>
      </c>
      <c r="F16" s="50" t="s">
        <v>98</v>
      </c>
      <c r="G16" s="48">
        <v>6</v>
      </c>
      <c r="H16" s="49">
        <v>32.718000000000004</v>
      </c>
      <c r="I16" s="49">
        <v>30.24</v>
      </c>
      <c r="J16" s="47"/>
      <c r="K16" s="47"/>
      <c r="L16" s="47"/>
      <c r="M16" s="47"/>
      <c r="N16" s="47"/>
      <c r="O16" s="48"/>
      <c r="P16" s="48"/>
      <c r="Q16" s="48"/>
      <c r="R16" s="48"/>
      <c r="S16" s="48"/>
      <c r="T16" s="48"/>
      <c r="U16" s="50"/>
      <c r="V16" s="50"/>
      <c r="W16" s="50"/>
      <c r="X16" s="53" t="s">
        <v>93</v>
      </c>
      <c r="Y16" s="50" t="s">
        <v>105</v>
      </c>
      <c r="Z16" s="50" t="s">
        <v>106</v>
      </c>
      <c r="AA16" s="53" t="s">
        <v>110</v>
      </c>
      <c r="AB16" s="50" t="s">
        <v>108</v>
      </c>
      <c r="AC16" s="50" t="s">
        <v>109</v>
      </c>
      <c r="AD16" s="50" t="s">
        <v>695</v>
      </c>
      <c r="AE16" s="50" t="s">
        <v>101</v>
      </c>
      <c r="AF16" s="50" t="s">
        <v>107</v>
      </c>
      <c r="AG16" s="50" t="s">
        <v>111</v>
      </c>
    </row>
    <row r="17" spans="1:33" s="41" customFormat="1" ht="20" customHeight="1" x14ac:dyDescent="0.35">
      <c r="A17" s="50" t="s">
        <v>38</v>
      </c>
      <c r="B17" s="50" t="s">
        <v>42</v>
      </c>
      <c r="C17" s="50" t="s">
        <v>2</v>
      </c>
      <c r="D17" s="51" t="str">
        <f>IF(COUNTIF(X17:AG17,SETTINGS!A$1)=1,"YES","NO")</f>
        <v>YES</v>
      </c>
      <c r="E17" s="51" t="s">
        <v>232</v>
      </c>
      <c r="F17" s="50" t="s">
        <v>98</v>
      </c>
      <c r="G17" s="48">
        <v>4</v>
      </c>
      <c r="H17" s="49">
        <v>30.876000000000001</v>
      </c>
      <c r="I17" s="49">
        <v>29.734000000000002</v>
      </c>
      <c r="J17" s="47"/>
      <c r="K17" s="47"/>
      <c r="L17" s="47"/>
      <c r="M17" s="47"/>
      <c r="N17" s="47"/>
      <c r="O17" s="48"/>
      <c r="P17" s="48"/>
      <c r="Q17" s="48"/>
      <c r="R17" s="48"/>
      <c r="S17" s="48"/>
      <c r="T17" s="48"/>
      <c r="U17" s="50"/>
      <c r="V17" s="50"/>
      <c r="W17" s="50"/>
      <c r="X17" s="53" t="s">
        <v>93</v>
      </c>
      <c r="Y17" s="50" t="s">
        <v>105</v>
      </c>
      <c r="Z17" s="50" t="s">
        <v>106</v>
      </c>
      <c r="AA17" s="53" t="s">
        <v>110</v>
      </c>
      <c r="AB17" s="50"/>
      <c r="AC17" s="50" t="s">
        <v>109</v>
      </c>
      <c r="AD17" s="50" t="s">
        <v>695</v>
      </c>
      <c r="AE17" s="50" t="s">
        <v>101</v>
      </c>
      <c r="AF17" s="50"/>
      <c r="AG17" s="50" t="s">
        <v>111</v>
      </c>
    </row>
    <row r="18" spans="1:33" s="41" customFormat="1" ht="20" customHeight="1" x14ac:dyDescent="0.35">
      <c r="A18" s="50" t="s">
        <v>270</v>
      </c>
      <c r="B18" s="50" t="s">
        <v>43</v>
      </c>
      <c r="C18" s="50" t="s">
        <v>113</v>
      </c>
      <c r="D18" s="51" t="str">
        <f>IF(COUNTIF(X18:AG18,SETTINGS!A$1)=1,"YES","NO")</f>
        <v>YES</v>
      </c>
      <c r="E18" s="51" t="s">
        <v>232</v>
      </c>
      <c r="F18" s="50" t="s">
        <v>98</v>
      </c>
      <c r="G18" s="48">
        <v>6</v>
      </c>
      <c r="H18" s="49">
        <v>32.71</v>
      </c>
      <c r="I18" s="49">
        <v>31.709</v>
      </c>
      <c r="J18" s="47"/>
      <c r="K18" s="47"/>
      <c r="L18" s="47"/>
      <c r="M18" s="47"/>
      <c r="N18" s="47"/>
      <c r="O18" s="48"/>
      <c r="P18" s="48"/>
      <c r="Q18" s="48"/>
      <c r="R18" s="48"/>
      <c r="S18" s="48"/>
      <c r="T18" s="48"/>
      <c r="U18" s="50"/>
      <c r="V18" s="50"/>
      <c r="W18" s="50"/>
      <c r="X18" s="53" t="s">
        <v>93</v>
      </c>
      <c r="Y18" s="53" t="s">
        <v>105</v>
      </c>
      <c r="Z18" s="53" t="s">
        <v>106</v>
      </c>
      <c r="AA18" s="53" t="s">
        <v>110</v>
      </c>
      <c r="AB18" s="53" t="s">
        <v>108</v>
      </c>
      <c r="AC18" s="53" t="s">
        <v>109</v>
      </c>
      <c r="AD18" s="53" t="s">
        <v>695</v>
      </c>
      <c r="AE18" s="50" t="s">
        <v>101</v>
      </c>
      <c r="AF18" s="53" t="s">
        <v>107</v>
      </c>
      <c r="AG18" s="50" t="s">
        <v>111</v>
      </c>
    </row>
    <row r="19" spans="1:33" s="41" customFormat="1" ht="20" customHeight="1" x14ac:dyDescent="0.35">
      <c r="A19" s="50" t="s">
        <v>270</v>
      </c>
      <c r="B19" s="50" t="s">
        <v>44</v>
      </c>
      <c r="C19" s="50" t="s">
        <v>153</v>
      </c>
      <c r="D19" s="51" t="str">
        <f>IF(COUNTIF(X19:AG19,SETTINGS!A$1)=1,"YES","NO")</f>
        <v>YES</v>
      </c>
      <c r="E19" s="51" t="s">
        <v>232</v>
      </c>
      <c r="F19" s="50" t="s">
        <v>98</v>
      </c>
      <c r="G19" s="48">
        <v>2</v>
      </c>
      <c r="H19" s="49">
        <v>30.73</v>
      </c>
      <c r="I19" s="49">
        <v>30.448</v>
      </c>
      <c r="J19" s="47"/>
      <c r="K19" s="47"/>
      <c r="L19" s="47"/>
      <c r="M19" s="47"/>
      <c r="N19" s="47"/>
      <c r="O19" s="48"/>
      <c r="P19" s="48"/>
      <c r="Q19" s="48"/>
      <c r="R19" s="48"/>
      <c r="S19" s="48"/>
      <c r="T19" s="48"/>
      <c r="U19" s="50"/>
      <c r="V19" s="50"/>
      <c r="W19" s="50"/>
      <c r="X19" s="53" t="s">
        <v>93</v>
      </c>
      <c r="Y19" s="50" t="s">
        <v>105</v>
      </c>
      <c r="Z19" s="50" t="s">
        <v>106</v>
      </c>
      <c r="AA19" s="53" t="s">
        <v>110</v>
      </c>
      <c r="AB19" s="50"/>
      <c r="AC19" s="50" t="s">
        <v>109</v>
      </c>
      <c r="AD19" s="50" t="s">
        <v>695</v>
      </c>
      <c r="AE19" s="50" t="s">
        <v>101</v>
      </c>
      <c r="AF19" s="50"/>
      <c r="AG19" s="50" t="s">
        <v>111</v>
      </c>
    </row>
    <row r="20" spans="1:33" s="41" customFormat="1" ht="20" customHeight="1" x14ac:dyDescent="0.35">
      <c r="A20" s="50" t="s">
        <v>271</v>
      </c>
      <c r="B20" s="50" t="s">
        <v>114</v>
      </c>
      <c r="C20" s="50" t="s">
        <v>115</v>
      </c>
      <c r="D20" s="51" t="str">
        <f>IF(COUNTIF(X20:AG20,SETTINGS!A$1)=1,"YES","NO")</f>
        <v>YES</v>
      </c>
      <c r="E20" s="51" t="s">
        <v>88</v>
      </c>
      <c r="F20" s="50" t="s">
        <v>98</v>
      </c>
      <c r="G20" s="48" t="s">
        <v>459</v>
      </c>
      <c r="H20" s="49">
        <v>35.685000000000002</v>
      </c>
      <c r="I20" s="49">
        <v>35.685000000000002</v>
      </c>
      <c r="J20" s="47"/>
      <c r="K20" s="47"/>
      <c r="L20" s="47"/>
      <c r="M20" s="47"/>
      <c r="N20" s="47"/>
      <c r="O20" s="48"/>
      <c r="P20" s="48"/>
      <c r="Q20" s="48"/>
      <c r="R20" s="48"/>
      <c r="S20" s="48"/>
      <c r="T20" s="48">
        <v>25</v>
      </c>
      <c r="U20" s="50" t="s">
        <v>137</v>
      </c>
      <c r="V20" s="54" t="s">
        <v>466</v>
      </c>
      <c r="W20" s="55" t="s">
        <v>467</v>
      </c>
      <c r="X20" s="50"/>
      <c r="Y20" s="50" t="s">
        <v>105</v>
      </c>
      <c r="Z20" s="50"/>
      <c r="AA20" s="50"/>
      <c r="AB20" s="50" t="s">
        <v>108</v>
      </c>
      <c r="AC20" s="50" t="s">
        <v>109</v>
      </c>
      <c r="AD20" s="50" t="s">
        <v>696</v>
      </c>
      <c r="AE20" s="53" t="s">
        <v>101</v>
      </c>
      <c r="AF20" s="53" t="s">
        <v>107</v>
      </c>
      <c r="AG20" s="53" t="s">
        <v>111</v>
      </c>
    </row>
    <row r="21" spans="1:33" s="41" customFormat="1" ht="20" customHeight="1" x14ac:dyDescent="0.35">
      <c r="A21" s="50" t="s">
        <v>271</v>
      </c>
      <c r="B21" s="50" t="s">
        <v>76</v>
      </c>
      <c r="C21" s="50" t="s">
        <v>3</v>
      </c>
      <c r="D21" s="51" t="str">
        <f>IF(COUNTIF(X21:AG21,SETTINGS!A$1)=1,"YES","NO")</f>
        <v>YES</v>
      </c>
      <c r="E21" s="51" t="s">
        <v>232</v>
      </c>
      <c r="F21" s="50" t="s">
        <v>98</v>
      </c>
      <c r="G21" s="48">
        <v>10</v>
      </c>
      <c r="H21" s="49">
        <v>35.673000000000002</v>
      </c>
      <c r="I21" s="49">
        <v>34.920999999999999</v>
      </c>
      <c r="J21" s="47"/>
      <c r="K21" s="47"/>
      <c r="L21" s="47"/>
      <c r="M21" s="47"/>
      <c r="N21" s="47"/>
      <c r="O21" s="48"/>
      <c r="P21" s="48"/>
      <c r="Q21" s="48"/>
      <c r="R21" s="48"/>
      <c r="S21" s="48"/>
      <c r="T21" s="48"/>
      <c r="U21" s="50" t="s">
        <v>133</v>
      </c>
      <c r="V21" s="50"/>
      <c r="W21" s="50"/>
      <c r="X21" s="53" t="s">
        <v>93</v>
      </c>
      <c r="Y21" s="53" t="s">
        <v>105</v>
      </c>
      <c r="Z21" s="53" t="s">
        <v>106</v>
      </c>
      <c r="AA21" s="53" t="s">
        <v>110</v>
      </c>
      <c r="AB21" s="50"/>
      <c r="AC21" s="53" t="s">
        <v>109</v>
      </c>
      <c r="AD21" s="53" t="s">
        <v>695</v>
      </c>
      <c r="AE21" s="50" t="s">
        <v>101</v>
      </c>
      <c r="AF21" s="50"/>
      <c r="AG21" s="50" t="s">
        <v>111</v>
      </c>
    </row>
    <row r="22" spans="1:33" s="41" customFormat="1" ht="20" customHeight="1" x14ac:dyDescent="0.35">
      <c r="A22" s="50" t="s">
        <v>271</v>
      </c>
      <c r="B22" s="50" t="s">
        <v>288</v>
      </c>
      <c r="C22" s="50" t="s">
        <v>186</v>
      </c>
      <c r="D22" s="51" t="str">
        <f>IF(COUNTIF(X22:AG22,SETTINGS!A$1)=1,"YES","NO")</f>
        <v>NO</v>
      </c>
      <c r="E22" s="51" t="s">
        <v>88</v>
      </c>
      <c r="F22" s="50" t="s">
        <v>98</v>
      </c>
      <c r="G22" s="48">
        <v>2</v>
      </c>
      <c r="H22" s="49">
        <v>34.828000000000003</v>
      </c>
      <c r="I22" s="49">
        <v>34.74</v>
      </c>
      <c r="J22" s="47"/>
      <c r="K22" s="47"/>
      <c r="L22" s="47"/>
      <c r="M22" s="47"/>
      <c r="N22" s="47"/>
      <c r="O22" s="48"/>
      <c r="P22" s="48"/>
      <c r="Q22" s="48"/>
      <c r="R22" s="48"/>
      <c r="S22" s="48"/>
      <c r="T22" s="48"/>
      <c r="U22" s="50"/>
      <c r="V22" s="50"/>
      <c r="W22" s="50"/>
      <c r="X22" s="50"/>
      <c r="Y22" s="50"/>
      <c r="Z22" s="50"/>
      <c r="AA22" s="50"/>
      <c r="AB22" s="53" t="s">
        <v>108</v>
      </c>
      <c r="AC22" s="50"/>
      <c r="AD22" s="50" t="s">
        <v>696</v>
      </c>
      <c r="AE22" s="50"/>
      <c r="AF22" s="53" t="s">
        <v>107</v>
      </c>
      <c r="AG22" s="50"/>
    </row>
    <row r="23" spans="1:33" s="41" customFormat="1" ht="20" customHeight="1" x14ac:dyDescent="0.35">
      <c r="A23" s="50" t="s">
        <v>271</v>
      </c>
      <c r="B23" s="50" t="s">
        <v>288</v>
      </c>
      <c r="C23" s="50" t="s">
        <v>154</v>
      </c>
      <c r="D23" s="51" t="str">
        <f>IF(COUNTIF(X23:AG23,SETTINGS!A$1)=1,"YES","NO")</f>
        <v>YES</v>
      </c>
      <c r="E23" s="51" t="s">
        <v>232</v>
      </c>
      <c r="F23" s="50" t="s">
        <v>98</v>
      </c>
      <c r="G23" s="48">
        <v>8</v>
      </c>
      <c r="H23" s="49">
        <v>35.564999999999998</v>
      </c>
      <c r="I23" s="49">
        <v>33.515999999999998</v>
      </c>
      <c r="J23" s="139">
        <v>6.5</v>
      </c>
      <c r="K23" s="139"/>
      <c r="L23" s="139"/>
      <c r="M23" s="139"/>
      <c r="N23" s="139"/>
      <c r="O23" s="138">
        <v>100</v>
      </c>
      <c r="P23" s="138"/>
      <c r="Q23" s="138"/>
      <c r="R23" s="138"/>
      <c r="S23" s="138"/>
      <c r="T23" s="48"/>
      <c r="U23" s="50"/>
      <c r="V23" s="50"/>
      <c r="W23" s="50"/>
      <c r="X23" s="53" t="s">
        <v>93</v>
      </c>
      <c r="Y23" s="50" t="s">
        <v>105</v>
      </c>
      <c r="Z23" s="50" t="s">
        <v>106</v>
      </c>
      <c r="AA23" s="53" t="s">
        <v>110</v>
      </c>
      <c r="AB23" s="50" t="s">
        <v>108</v>
      </c>
      <c r="AC23" s="50" t="s">
        <v>109</v>
      </c>
      <c r="AD23" s="50" t="s">
        <v>695</v>
      </c>
      <c r="AE23" s="50" t="s">
        <v>101</v>
      </c>
      <c r="AF23" s="50" t="s">
        <v>107</v>
      </c>
      <c r="AG23" s="50" t="s">
        <v>111</v>
      </c>
    </row>
    <row r="24" spans="1:33" s="41" customFormat="1" ht="20" customHeight="1" x14ac:dyDescent="0.35">
      <c r="A24" s="50" t="s">
        <v>271</v>
      </c>
      <c r="B24" s="50" t="s">
        <v>77</v>
      </c>
      <c r="C24" s="50" t="s">
        <v>196</v>
      </c>
      <c r="D24" s="51" t="str">
        <f>IF(COUNTIF(X24:AG24,SETTINGS!A$1)=1,"YES","NO")</f>
        <v>YES</v>
      </c>
      <c r="E24" s="51" t="s">
        <v>232</v>
      </c>
      <c r="F24" s="50" t="s">
        <v>98</v>
      </c>
      <c r="G24" s="48">
        <v>14</v>
      </c>
      <c r="H24" s="49">
        <v>34.86</v>
      </c>
      <c r="I24" s="49">
        <v>33.302999999999997</v>
      </c>
      <c r="J24" s="47"/>
      <c r="K24" s="47"/>
      <c r="L24" s="47"/>
      <c r="M24" s="47"/>
      <c r="N24" s="47"/>
      <c r="O24" s="48"/>
      <c r="P24" s="48"/>
      <c r="Q24" s="48"/>
      <c r="R24" s="48"/>
      <c r="S24" s="48"/>
      <c r="T24" s="48"/>
      <c r="U24" s="50"/>
      <c r="V24" s="50"/>
      <c r="W24" s="50"/>
      <c r="X24" s="53" t="s">
        <v>93</v>
      </c>
      <c r="Y24" s="50" t="s">
        <v>105</v>
      </c>
      <c r="Z24" s="50" t="s">
        <v>106</v>
      </c>
      <c r="AA24" s="53" t="s">
        <v>110</v>
      </c>
      <c r="AB24" s="50"/>
      <c r="AC24" s="50" t="s">
        <v>109</v>
      </c>
      <c r="AD24" s="50" t="s">
        <v>695</v>
      </c>
      <c r="AE24" s="50" t="s">
        <v>101</v>
      </c>
      <c r="AF24" s="50"/>
      <c r="AG24" s="50" t="s">
        <v>111</v>
      </c>
    </row>
    <row r="25" spans="1:33" s="41" customFormat="1" ht="20" customHeight="1" x14ac:dyDescent="0.35">
      <c r="A25" s="50" t="s">
        <v>271</v>
      </c>
      <c r="B25" s="50" t="s">
        <v>288</v>
      </c>
      <c r="C25" s="50" t="s">
        <v>81</v>
      </c>
      <c r="D25" s="51" t="str">
        <f>IF(COUNTIF(X25:AG25,SETTINGS!A$1)=1,"YES","NO")</f>
        <v>YES</v>
      </c>
      <c r="E25" s="51" t="s">
        <v>232</v>
      </c>
      <c r="F25" s="50" t="s">
        <v>98</v>
      </c>
      <c r="G25" s="48">
        <v>6</v>
      </c>
      <c r="H25" s="49">
        <v>34.122999999999998</v>
      </c>
      <c r="I25" s="49">
        <v>33.167999999999999</v>
      </c>
      <c r="J25" s="47"/>
      <c r="K25" s="47"/>
      <c r="L25" s="47"/>
      <c r="M25" s="47"/>
      <c r="N25" s="47"/>
      <c r="O25" s="48"/>
      <c r="P25" s="48"/>
      <c r="Q25" s="48"/>
      <c r="R25" s="48"/>
      <c r="S25" s="48"/>
      <c r="T25" s="48"/>
      <c r="U25" s="50"/>
      <c r="V25" s="50"/>
      <c r="W25" s="50"/>
      <c r="X25" s="53" t="s">
        <v>93</v>
      </c>
      <c r="Y25" s="50" t="s">
        <v>105</v>
      </c>
      <c r="Z25" s="53" t="s">
        <v>106</v>
      </c>
      <c r="AA25" s="53" t="s">
        <v>110</v>
      </c>
      <c r="AB25" s="50"/>
      <c r="AC25" s="50" t="s">
        <v>109</v>
      </c>
      <c r="AD25" s="53" t="s">
        <v>695</v>
      </c>
      <c r="AE25" s="50" t="s">
        <v>101</v>
      </c>
      <c r="AF25" s="50"/>
      <c r="AG25" s="50" t="s">
        <v>111</v>
      </c>
    </row>
    <row r="26" spans="1:33" s="41" customFormat="1" ht="20" customHeight="1" x14ac:dyDescent="0.35">
      <c r="A26" s="50" t="s">
        <v>271</v>
      </c>
      <c r="B26" s="50" t="s">
        <v>289</v>
      </c>
      <c r="C26" s="50" t="s">
        <v>4</v>
      </c>
      <c r="D26" s="51" t="str">
        <f>IF(COUNTIF(X26:AG26,SETTINGS!A$1)=1,"YES","NO")</f>
        <v>YES</v>
      </c>
      <c r="E26" s="51" t="s">
        <v>232</v>
      </c>
      <c r="F26" s="50" t="s">
        <v>98</v>
      </c>
      <c r="G26" s="48">
        <v>4</v>
      </c>
      <c r="H26" s="49">
        <v>34.247999999999998</v>
      </c>
      <c r="I26" s="49">
        <v>33.1</v>
      </c>
      <c r="J26" s="47"/>
      <c r="K26" s="47"/>
      <c r="L26" s="47"/>
      <c r="M26" s="47"/>
      <c r="N26" s="47"/>
      <c r="O26" s="48"/>
      <c r="P26" s="48"/>
      <c r="Q26" s="48"/>
      <c r="R26" s="48"/>
      <c r="S26" s="48"/>
      <c r="T26" s="48"/>
      <c r="U26" s="50"/>
      <c r="V26" s="50"/>
      <c r="W26" s="50"/>
      <c r="X26" s="53" t="s">
        <v>93</v>
      </c>
      <c r="Y26" s="50" t="s">
        <v>105</v>
      </c>
      <c r="Z26" s="50" t="s">
        <v>106</v>
      </c>
      <c r="AA26" s="53" t="s">
        <v>110</v>
      </c>
      <c r="AB26" s="50"/>
      <c r="AC26" s="50" t="s">
        <v>109</v>
      </c>
      <c r="AD26" s="50" t="s">
        <v>695</v>
      </c>
      <c r="AE26" s="50" t="s">
        <v>101</v>
      </c>
      <c r="AF26" s="50"/>
      <c r="AG26" s="50" t="s">
        <v>111</v>
      </c>
    </row>
    <row r="27" spans="1:33" s="41" customFormat="1" ht="20" customHeight="1" x14ac:dyDescent="0.35">
      <c r="A27" s="50" t="s">
        <v>271</v>
      </c>
      <c r="B27" s="50" t="s">
        <v>129</v>
      </c>
      <c r="C27" s="50" t="s">
        <v>5</v>
      </c>
      <c r="D27" s="51" t="str">
        <f>IF(COUNTIF(X27:AG27,SETTINGS!A$1)=1,"YES","NO")</f>
        <v>YES</v>
      </c>
      <c r="E27" s="51" t="s">
        <v>232</v>
      </c>
      <c r="F27" s="50" t="s">
        <v>98</v>
      </c>
      <c r="G27" s="48">
        <v>4</v>
      </c>
      <c r="H27" s="49">
        <v>32.944000000000003</v>
      </c>
      <c r="I27" s="49">
        <v>32.753</v>
      </c>
      <c r="J27" s="47"/>
      <c r="K27" s="47"/>
      <c r="L27" s="47"/>
      <c r="M27" s="47"/>
      <c r="N27" s="47"/>
      <c r="O27" s="48"/>
      <c r="P27" s="48"/>
      <c r="Q27" s="48"/>
      <c r="R27" s="48"/>
      <c r="S27" s="48"/>
      <c r="T27" s="48"/>
      <c r="U27" s="50"/>
      <c r="V27" s="50"/>
      <c r="W27" s="50"/>
      <c r="X27" s="53" t="s">
        <v>93</v>
      </c>
      <c r="Y27" s="50" t="s">
        <v>105</v>
      </c>
      <c r="Z27" s="50" t="s">
        <v>106</v>
      </c>
      <c r="AA27" s="53" t="s">
        <v>110</v>
      </c>
      <c r="AB27" s="50"/>
      <c r="AC27" s="50" t="s">
        <v>109</v>
      </c>
      <c r="AD27" s="50" t="s">
        <v>695</v>
      </c>
      <c r="AE27" s="50" t="s">
        <v>101</v>
      </c>
      <c r="AF27" s="50"/>
      <c r="AG27" s="50" t="s">
        <v>111</v>
      </c>
    </row>
    <row r="28" spans="1:33" s="41" customFormat="1" ht="20" customHeight="1" x14ac:dyDescent="0.35">
      <c r="A28" s="50" t="s">
        <v>271</v>
      </c>
      <c r="B28" s="50" t="s">
        <v>47</v>
      </c>
      <c r="C28" s="50" t="s">
        <v>83</v>
      </c>
      <c r="D28" s="51" t="str">
        <f>IF(COUNTIF(X28:AG28,SETTINGS!A$1)=1,"YES","NO")</f>
        <v>YES</v>
      </c>
      <c r="E28" s="51" t="s">
        <v>232</v>
      </c>
      <c r="F28" s="50" t="s">
        <v>98</v>
      </c>
      <c r="G28" s="48">
        <v>2</v>
      </c>
      <c r="H28" s="49">
        <v>32.551000000000002</v>
      </c>
      <c r="I28" s="49">
        <v>32.167999999999999</v>
      </c>
      <c r="J28" s="47"/>
      <c r="K28" s="47"/>
      <c r="L28" s="47"/>
      <c r="M28" s="47"/>
      <c r="N28" s="47"/>
      <c r="O28" s="48"/>
      <c r="P28" s="48"/>
      <c r="Q28" s="48"/>
      <c r="R28" s="48"/>
      <c r="S28" s="48"/>
      <c r="T28" s="48"/>
      <c r="U28" s="50"/>
      <c r="V28" s="50"/>
      <c r="W28" s="50"/>
      <c r="X28" s="53" t="s">
        <v>93</v>
      </c>
      <c r="Y28" s="50" t="s">
        <v>105</v>
      </c>
      <c r="Z28" s="50" t="s">
        <v>106</v>
      </c>
      <c r="AA28" s="53" t="s">
        <v>110</v>
      </c>
      <c r="AB28" s="50" t="s">
        <v>108</v>
      </c>
      <c r="AC28" s="50" t="s">
        <v>109</v>
      </c>
      <c r="AD28" s="50" t="s">
        <v>695</v>
      </c>
      <c r="AE28" s="50" t="s">
        <v>101</v>
      </c>
      <c r="AF28" s="50" t="s">
        <v>107</v>
      </c>
      <c r="AG28" s="50" t="s">
        <v>111</v>
      </c>
    </row>
    <row r="29" spans="1:33" s="41" customFormat="1" ht="20" customHeight="1" x14ac:dyDescent="0.35">
      <c r="A29" s="50" t="s">
        <v>271</v>
      </c>
      <c r="B29" s="50" t="s">
        <v>288</v>
      </c>
      <c r="C29" s="50" t="s">
        <v>187</v>
      </c>
      <c r="D29" s="51" t="str">
        <f>IF(COUNTIF(X29:AG29,SETTINGS!A$1)=1,"YES","NO")</f>
        <v>YES</v>
      </c>
      <c r="E29" s="51" t="s">
        <v>232</v>
      </c>
      <c r="F29" s="50" t="s">
        <v>103</v>
      </c>
      <c r="G29" s="48">
        <v>2</v>
      </c>
      <c r="H29" s="49">
        <v>31.914000000000001</v>
      </c>
      <c r="I29" s="49">
        <v>31.878</v>
      </c>
      <c r="J29" s="47"/>
      <c r="K29" s="47"/>
      <c r="L29" s="47"/>
      <c r="M29" s="47"/>
      <c r="N29" s="47"/>
      <c r="O29" s="48"/>
      <c r="P29" s="48"/>
      <c r="Q29" s="48"/>
      <c r="R29" s="48"/>
      <c r="S29" s="48"/>
      <c r="T29" s="48"/>
      <c r="U29" s="50"/>
      <c r="V29" s="50"/>
      <c r="W29" s="50"/>
      <c r="X29" s="53" t="s">
        <v>93</v>
      </c>
      <c r="Y29" s="50" t="s">
        <v>105</v>
      </c>
      <c r="Z29" s="50" t="s">
        <v>106</v>
      </c>
      <c r="AA29" s="53" t="s">
        <v>110</v>
      </c>
      <c r="AB29" s="50"/>
      <c r="AC29" s="50" t="s">
        <v>109</v>
      </c>
      <c r="AD29" s="50" t="s">
        <v>695</v>
      </c>
      <c r="AE29" s="50" t="s">
        <v>101</v>
      </c>
      <c r="AF29" s="50"/>
      <c r="AG29" s="50" t="s">
        <v>111</v>
      </c>
    </row>
    <row r="30" spans="1:33" s="41" customFormat="1" ht="20" customHeight="1" x14ac:dyDescent="0.35">
      <c r="A30" s="50" t="s">
        <v>271</v>
      </c>
      <c r="B30" s="50" t="s">
        <v>45</v>
      </c>
      <c r="C30" s="50" t="s">
        <v>7</v>
      </c>
      <c r="D30" s="51" t="str">
        <f>IF(COUNTIF(X30:AG30,SETTINGS!A$1)=1,"YES","NO")</f>
        <v>YES</v>
      </c>
      <c r="E30" s="51" t="s">
        <v>232</v>
      </c>
      <c r="F30" s="50" t="s">
        <v>98</v>
      </c>
      <c r="G30" s="48">
        <v>4</v>
      </c>
      <c r="H30" s="49">
        <v>34.71</v>
      </c>
      <c r="I30" s="49">
        <v>31.751999999999999</v>
      </c>
      <c r="J30" s="47"/>
      <c r="K30" s="47"/>
      <c r="L30" s="47"/>
      <c r="M30" s="47"/>
      <c r="N30" s="47"/>
      <c r="O30" s="48"/>
      <c r="P30" s="48"/>
      <c r="Q30" s="48"/>
      <c r="R30" s="48"/>
      <c r="S30" s="48"/>
      <c r="T30" s="48"/>
      <c r="U30" s="50"/>
      <c r="V30" s="50"/>
      <c r="W30" s="50"/>
      <c r="X30" s="53" t="s">
        <v>93</v>
      </c>
      <c r="Y30" s="50" t="s">
        <v>105</v>
      </c>
      <c r="Z30" s="50" t="s">
        <v>106</v>
      </c>
      <c r="AA30" s="53" t="s">
        <v>110</v>
      </c>
      <c r="AB30" s="50"/>
      <c r="AC30" s="50" t="s">
        <v>109</v>
      </c>
      <c r="AD30" s="50" t="s">
        <v>695</v>
      </c>
      <c r="AE30" s="50" t="s">
        <v>101</v>
      </c>
      <c r="AF30" s="50"/>
      <c r="AG30" s="50" t="s">
        <v>111</v>
      </c>
    </row>
    <row r="31" spans="1:33" s="41" customFormat="1" ht="20" customHeight="1" x14ac:dyDescent="0.35">
      <c r="A31" s="50" t="s">
        <v>271</v>
      </c>
      <c r="B31" s="50" t="s">
        <v>290</v>
      </c>
      <c r="C31" s="50" t="s">
        <v>191</v>
      </c>
      <c r="D31" s="51" t="str">
        <f>IF(COUNTIF(X31:AG31,SETTINGS!A$1)=1,"YES","NO")</f>
        <v>YES</v>
      </c>
      <c r="E31" s="51" t="s">
        <v>232</v>
      </c>
      <c r="F31" s="50" t="s">
        <v>98</v>
      </c>
      <c r="G31" s="48">
        <v>2</v>
      </c>
      <c r="H31" s="49">
        <v>31.981000000000002</v>
      </c>
      <c r="I31" s="49">
        <v>31.741</v>
      </c>
      <c r="J31" s="47"/>
      <c r="K31" s="47"/>
      <c r="L31" s="47"/>
      <c r="M31" s="47"/>
      <c r="N31" s="47"/>
      <c r="O31" s="48"/>
      <c r="P31" s="48"/>
      <c r="Q31" s="48"/>
      <c r="R31" s="48"/>
      <c r="S31" s="48"/>
      <c r="T31" s="48"/>
      <c r="U31" s="50"/>
      <c r="V31" s="50"/>
      <c r="W31" s="50"/>
      <c r="X31" s="53" t="s">
        <v>93</v>
      </c>
      <c r="Y31" s="50" t="s">
        <v>105</v>
      </c>
      <c r="Z31" s="50" t="s">
        <v>106</v>
      </c>
      <c r="AA31" s="53" t="s">
        <v>110</v>
      </c>
      <c r="AB31" s="50"/>
      <c r="AC31" s="50" t="s">
        <v>109</v>
      </c>
      <c r="AD31" s="50" t="s">
        <v>695</v>
      </c>
      <c r="AE31" s="50" t="s">
        <v>101</v>
      </c>
      <c r="AF31" s="50"/>
      <c r="AG31" s="50" t="s">
        <v>111</v>
      </c>
    </row>
    <row r="32" spans="1:33" s="41" customFormat="1" ht="20" customHeight="1" x14ac:dyDescent="0.35">
      <c r="A32" s="50" t="s">
        <v>271</v>
      </c>
      <c r="B32" s="50" t="s">
        <v>291</v>
      </c>
      <c r="C32" s="50" t="s">
        <v>6</v>
      </c>
      <c r="D32" s="51" t="str">
        <f>IF(COUNTIF(X32:AG32,SETTINGS!A$1)=1,"YES","NO")</f>
        <v>YES</v>
      </c>
      <c r="E32" s="51" t="s">
        <v>232</v>
      </c>
      <c r="F32" s="50" t="s">
        <v>98</v>
      </c>
      <c r="G32" s="48">
        <v>4</v>
      </c>
      <c r="H32" s="49">
        <v>32.369999999999997</v>
      </c>
      <c r="I32" s="49">
        <v>31.561</v>
      </c>
      <c r="J32" s="47"/>
      <c r="K32" s="47"/>
      <c r="L32" s="47"/>
      <c r="M32" s="47"/>
      <c r="N32" s="47"/>
      <c r="O32" s="48"/>
      <c r="P32" s="48"/>
      <c r="Q32" s="48"/>
      <c r="R32" s="48"/>
      <c r="S32" s="48"/>
      <c r="T32" s="48"/>
      <c r="U32" s="50"/>
      <c r="V32" s="50"/>
      <c r="W32" s="50"/>
      <c r="X32" s="53" t="s">
        <v>93</v>
      </c>
      <c r="Y32" s="50" t="s">
        <v>105</v>
      </c>
      <c r="Z32" s="50" t="s">
        <v>106</v>
      </c>
      <c r="AA32" s="53" t="s">
        <v>110</v>
      </c>
      <c r="AB32" s="50"/>
      <c r="AC32" s="50" t="s">
        <v>109</v>
      </c>
      <c r="AD32" s="50" t="s">
        <v>695</v>
      </c>
      <c r="AE32" s="50" t="s">
        <v>101</v>
      </c>
      <c r="AF32" s="50"/>
      <c r="AG32" s="50" t="s">
        <v>111</v>
      </c>
    </row>
    <row r="33" spans="1:33" s="41" customFormat="1" ht="20" customHeight="1" x14ac:dyDescent="0.35">
      <c r="A33" s="50" t="s">
        <v>271</v>
      </c>
      <c r="B33" s="50" t="s">
        <v>46</v>
      </c>
      <c r="C33" s="50" t="s">
        <v>82</v>
      </c>
      <c r="D33" s="51" t="str">
        <f>IF(COUNTIF(X33:AG33,SETTINGS!A$1)=1,"YES","NO")</f>
        <v>YES</v>
      </c>
      <c r="E33" s="51" t="s">
        <v>232</v>
      </c>
      <c r="F33" s="50" t="s">
        <v>98</v>
      </c>
      <c r="G33" s="48">
        <v>1</v>
      </c>
      <c r="H33" s="49">
        <v>31.452000000000002</v>
      </c>
      <c r="I33" s="49">
        <v>31.452000000000002</v>
      </c>
      <c r="J33" s="47"/>
      <c r="K33" s="47"/>
      <c r="L33" s="47"/>
      <c r="M33" s="47"/>
      <c r="N33" s="47"/>
      <c r="O33" s="48"/>
      <c r="P33" s="48"/>
      <c r="Q33" s="48"/>
      <c r="R33" s="48"/>
      <c r="S33" s="48"/>
      <c r="T33" s="48"/>
      <c r="U33" s="50"/>
      <c r="V33" s="50"/>
      <c r="W33" s="50"/>
      <c r="X33" s="53" t="s">
        <v>93</v>
      </c>
      <c r="Y33" s="50" t="s">
        <v>105</v>
      </c>
      <c r="Z33" s="50" t="s">
        <v>106</v>
      </c>
      <c r="AA33" s="53" t="s">
        <v>110</v>
      </c>
      <c r="AB33" s="50" t="s">
        <v>108</v>
      </c>
      <c r="AC33" s="50" t="s">
        <v>109</v>
      </c>
      <c r="AD33" s="50" t="s">
        <v>695</v>
      </c>
      <c r="AE33" s="50" t="s">
        <v>101</v>
      </c>
      <c r="AF33" s="50" t="s">
        <v>107</v>
      </c>
      <c r="AG33" s="50" t="s">
        <v>111</v>
      </c>
    </row>
    <row r="34" spans="1:33" s="41" customFormat="1" ht="20" customHeight="1" x14ac:dyDescent="0.35">
      <c r="A34" s="50" t="s">
        <v>271</v>
      </c>
      <c r="B34" s="50" t="s">
        <v>292</v>
      </c>
      <c r="C34" s="50" t="s">
        <v>117</v>
      </c>
      <c r="D34" s="51" t="str">
        <f>IF(COUNTIF(X34:AG34,SETTINGS!A$1)=1,"YES","NO")</f>
        <v>NO</v>
      </c>
      <c r="E34" s="51" t="s">
        <v>88</v>
      </c>
      <c r="F34" s="50" t="s">
        <v>98</v>
      </c>
      <c r="G34" s="48">
        <v>2</v>
      </c>
      <c r="H34" s="49">
        <v>33.805999999999997</v>
      </c>
      <c r="I34" s="49">
        <v>31.172000000000001</v>
      </c>
      <c r="J34" s="139">
        <v>6</v>
      </c>
      <c r="K34" s="139"/>
      <c r="L34" s="139"/>
      <c r="M34" s="139"/>
      <c r="N34" s="139"/>
      <c r="O34" s="138">
        <v>84</v>
      </c>
      <c r="P34" s="138"/>
      <c r="Q34" s="138"/>
      <c r="R34" s="138"/>
      <c r="S34" s="138"/>
      <c r="T34" s="48"/>
      <c r="U34" s="50"/>
      <c r="V34" s="50"/>
      <c r="W34" s="50"/>
      <c r="X34" s="50"/>
      <c r="Y34" s="50"/>
      <c r="Z34" s="50"/>
      <c r="AA34" s="50"/>
      <c r="AB34" s="53" t="s">
        <v>108</v>
      </c>
      <c r="AC34" s="50"/>
      <c r="AD34" s="50" t="s">
        <v>696</v>
      </c>
      <c r="AE34" s="50"/>
      <c r="AF34" s="53" t="s">
        <v>107</v>
      </c>
      <c r="AG34" s="50"/>
    </row>
    <row r="35" spans="1:33" s="41" customFormat="1" ht="20" customHeight="1" x14ac:dyDescent="0.35">
      <c r="A35" s="50" t="s">
        <v>271</v>
      </c>
      <c r="B35" s="50" t="s">
        <v>292</v>
      </c>
      <c r="C35" s="50" t="s">
        <v>155</v>
      </c>
      <c r="D35" s="51" t="str">
        <f>IF(COUNTIF(X35:AG35,SETTINGS!A$1)=1,"YES","NO")</f>
        <v>YES</v>
      </c>
      <c r="E35" s="51" t="s">
        <v>88</v>
      </c>
      <c r="F35" s="50" t="s">
        <v>98</v>
      </c>
      <c r="G35" s="48">
        <v>5</v>
      </c>
      <c r="H35" s="49">
        <v>31.8</v>
      </c>
      <c r="I35" s="49">
        <v>30.667999999999999</v>
      </c>
      <c r="J35" s="47"/>
      <c r="K35" s="47"/>
      <c r="L35" s="47"/>
      <c r="M35" s="47"/>
      <c r="N35" s="47"/>
      <c r="O35" s="48"/>
      <c r="P35" s="48"/>
      <c r="Q35" s="48"/>
      <c r="R35" s="48"/>
      <c r="S35" s="48"/>
      <c r="T35" s="48"/>
      <c r="U35" s="50"/>
      <c r="V35" s="50"/>
      <c r="W35" s="50"/>
      <c r="X35" s="50" t="s">
        <v>93</v>
      </c>
      <c r="Y35" s="50" t="s">
        <v>105</v>
      </c>
      <c r="Z35" s="50"/>
      <c r="AA35" s="50" t="s">
        <v>110</v>
      </c>
      <c r="AB35" s="50"/>
      <c r="AC35" s="50" t="s">
        <v>109</v>
      </c>
      <c r="AD35" s="50" t="s">
        <v>696</v>
      </c>
      <c r="AE35" s="50" t="s">
        <v>101</v>
      </c>
      <c r="AF35" s="50"/>
      <c r="AG35" s="50" t="s">
        <v>111</v>
      </c>
    </row>
    <row r="36" spans="1:33" s="41" customFormat="1" ht="20" customHeight="1" x14ac:dyDescent="0.35">
      <c r="A36" s="50" t="s">
        <v>271</v>
      </c>
      <c r="B36" s="50" t="s">
        <v>288</v>
      </c>
      <c r="C36" s="50" t="s">
        <v>188</v>
      </c>
      <c r="D36" s="51" t="str">
        <f>IF(COUNTIF(X36:AG36,SETTINGS!A$1)=1,"YES","NO")</f>
        <v>YES</v>
      </c>
      <c r="E36" s="51" t="s">
        <v>232</v>
      </c>
      <c r="F36" s="50" t="s">
        <v>103</v>
      </c>
      <c r="G36" s="48" t="s">
        <v>460</v>
      </c>
      <c r="H36" s="49">
        <v>34.290999999999997</v>
      </c>
      <c r="I36" s="49">
        <v>29.763000000000002</v>
      </c>
      <c r="J36" s="47"/>
      <c r="K36" s="47"/>
      <c r="L36" s="47"/>
      <c r="M36" s="47"/>
      <c r="N36" s="47"/>
      <c r="O36" s="48"/>
      <c r="P36" s="48"/>
      <c r="Q36" s="48"/>
      <c r="R36" s="48"/>
      <c r="S36" s="48"/>
      <c r="T36" s="48"/>
      <c r="U36" s="50" t="s">
        <v>116</v>
      </c>
      <c r="V36" s="55" t="s">
        <v>468</v>
      </c>
      <c r="W36" s="50"/>
      <c r="X36" s="53" t="s">
        <v>93</v>
      </c>
      <c r="Y36" s="50" t="s">
        <v>105</v>
      </c>
      <c r="Z36" s="50" t="s">
        <v>106</v>
      </c>
      <c r="AA36" s="53" t="s">
        <v>110</v>
      </c>
      <c r="AB36" s="50"/>
      <c r="AC36" s="50" t="s">
        <v>109</v>
      </c>
      <c r="AD36" s="50" t="s">
        <v>695</v>
      </c>
      <c r="AE36" s="50" t="s">
        <v>101</v>
      </c>
      <c r="AF36" s="50"/>
      <c r="AG36" s="53" t="s">
        <v>111</v>
      </c>
    </row>
    <row r="37" spans="1:33" s="41" customFormat="1" ht="20" customHeight="1" x14ac:dyDescent="0.35">
      <c r="A37" s="50" t="s">
        <v>272</v>
      </c>
      <c r="B37" s="50" t="s">
        <v>293</v>
      </c>
      <c r="C37" s="50" t="s">
        <v>156</v>
      </c>
      <c r="D37" s="51" t="str">
        <f>IF(COUNTIF(X37:AG37,SETTINGS!A$1)=1,"YES","NO")</f>
        <v>YES</v>
      </c>
      <c r="E37" s="51" t="s">
        <v>232</v>
      </c>
      <c r="F37" s="50" t="s">
        <v>98</v>
      </c>
      <c r="G37" s="48">
        <v>8</v>
      </c>
      <c r="H37" s="49">
        <v>34.988</v>
      </c>
      <c r="I37" s="49">
        <v>31.73</v>
      </c>
      <c r="J37" s="139">
        <v>7</v>
      </c>
      <c r="K37" s="139"/>
      <c r="L37" s="139"/>
      <c r="M37" s="139"/>
      <c r="N37" s="139"/>
      <c r="O37" s="138">
        <v>100</v>
      </c>
      <c r="P37" s="138"/>
      <c r="Q37" s="138"/>
      <c r="R37" s="138"/>
      <c r="S37" s="138"/>
      <c r="T37" s="48"/>
      <c r="U37" s="50"/>
      <c r="V37" s="50"/>
      <c r="W37" s="50"/>
      <c r="X37" s="53" t="s">
        <v>93</v>
      </c>
      <c r="Y37" s="53" t="s">
        <v>105</v>
      </c>
      <c r="Z37" s="50" t="s">
        <v>106</v>
      </c>
      <c r="AA37" s="53" t="s">
        <v>110</v>
      </c>
      <c r="AB37" s="50"/>
      <c r="AC37" s="53" t="s">
        <v>109</v>
      </c>
      <c r="AD37" s="50" t="s">
        <v>695</v>
      </c>
      <c r="AE37" s="50" t="s">
        <v>101</v>
      </c>
      <c r="AF37" s="50"/>
      <c r="AG37" s="50" t="s">
        <v>111</v>
      </c>
    </row>
    <row r="38" spans="1:33" s="41" customFormat="1" ht="20" customHeight="1" x14ac:dyDescent="0.35">
      <c r="A38" s="50" t="s">
        <v>272</v>
      </c>
      <c r="B38" s="50" t="s">
        <v>294</v>
      </c>
      <c r="C38" s="50" t="s">
        <v>78</v>
      </c>
      <c r="D38" s="51" t="str">
        <f>IF(COUNTIF(X38:AG38,SETTINGS!A$1)=1,"YES","NO")</f>
        <v>YES</v>
      </c>
      <c r="E38" s="51" t="s">
        <v>232</v>
      </c>
      <c r="F38" s="50" t="s">
        <v>98</v>
      </c>
      <c r="G38" s="48">
        <v>4</v>
      </c>
      <c r="H38" s="49">
        <v>32.414999999999999</v>
      </c>
      <c r="I38" s="49">
        <v>31.504999999999999</v>
      </c>
      <c r="J38" s="47"/>
      <c r="K38" s="47"/>
      <c r="L38" s="47"/>
      <c r="M38" s="47"/>
      <c r="N38" s="47"/>
      <c r="O38" s="48"/>
      <c r="P38" s="48"/>
      <c r="Q38" s="48"/>
      <c r="R38" s="48"/>
      <c r="S38" s="48"/>
      <c r="T38" s="48"/>
      <c r="U38" s="50"/>
      <c r="V38" s="50"/>
      <c r="W38" s="50"/>
      <c r="X38" s="53" t="s">
        <v>93</v>
      </c>
      <c r="Y38" s="50" t="s">
        <v>105</v>
      </c>
      <c r="Z38" s="50" t="s">
        <v>106</v>
      </c>
      <c r="AA38" s="53" t="s">
        <v>110</v>
      </c>
      <c r="AB38" s="50"/>
      <c r="AC38" s="50" t="s">
        <v>109</v>
      </c>
      <c r="AD38" s="50" t="s">
        <v>695</v>
      </c>
      <c r="AE38" s="50" t="s">
        <v>101</v>
      </c>
      <c r="AF38" s="50"/>
      <c r="AG38" s="50" t="s">
        <v>111</v>
      </c>
    </row>
    <row r="39" spans="1:33" s="41" customFormat="1" ht="20" customHeight="1" x14ac:dyDescent="0.35">
      <c r="A39" s="50" t="s">
        <v>272</v>
      </c>
      <c r="B39" s="50" t="s">
        <v>295</v>
      </c>
      <c r="C39" s="50" t="s">
        <v>190</v>
      </c>
      <c r="D39" s="51" t="str">
        <f>IF(COUNTIF(X39:AG39,SETTINGS!A$1)=1,"YES","NO")</f>
        <v>YES</v>
      </c>
      <c r="E39" s="51" t="s">
        <v>232</v>
      </c>
      <c r="F39" s="50" t="s">
        <v>98</v>
      </c>
      <c r="G39" s="48">
        <v>2</v>
      </c>
      <c r="H39" s="49">
        <v>31.327999999999999</v>
      </c>
      <c r="I39" s="49">
        <v>31.056000000000001</v>
      </c>
      <c r="J39" s="47"/>
      <c r="K39" s="47"/>
      <c r="L39" s="47"/>
      <c r="M39" s="47"/>
      <c r="N39" s="47"/>
      <c r="O39" s="48"/>
      <c r="P39" s="48"/>
      <c r="Q39" s="48"/>
      <c r="R39" s="48"/>
      <c r="S39" s="48"/>
      <c r="T39" s="48"/>
      <c r="U39" s="50"/>
      <c r="V39" s="50"/>
      <c r="W39" s="50"/>
      <c r="X39" s="53" t="s">
        <v>93</v>
      </c>
      <c r="Y39" s="50" t="s">
        <v>105</v>
      </c>
      <c r="Z39" s="50" t="s">
        <v>106</v>
      </c>
      <c r="AA39" s="53" t="s">
        <v>110</v>
      </c>
      <c r="AB39" s="53" t="s">
        <v>108</v>
      </c>
      <c r="AC39" s="50" t="s">
        <v>109</v>
      </c>
      <c r="AD39" s="50" t="s">
        <v>695</v>
      </c>
      <c r="AE39" s="53" t="s">
        <v>101</v>
      </c>
      <c r="AF39" s="53" t="s">
        <v>107</v>
      </c>
      <c r="AG39" s="50" t="s">
        <v>111</v>
      </c>
    </row>
    <row r="40" spans="1:33" s="41" customFormat="1" ht="20" customHeight="1" x14ac:dyDescent="0.35">
      <c r="A40" s="50" t="s">
        <v>272</v>
      </c>
      <c r="B40" s="50" t="s">
        <v>294</v>
      </c>
      <c r="C40" s="50" t="s">
        <v>8</v>
      </c>
      <c r="D40" s="51" t="str">
        <f>IF(COUNTIF(X40:AG40,SETTINGS!A$1)=1,"YES","NO")</f>
        <v>NO</v>
      </c>
      <c r="E40" s="51" t="s">
        <v>232</v>
      </c>
      <c r="F40" s="50" t="s">
        <v>98</v>
      </c>
      <c r="G40" s="48">
        <v>3</v>
      </c>
      <c r="H40" s="49">
        <v>32.229999999999997</v>
      </c>
      <c r="I40" s="49">
        <v>30.920999999999999</v>
      </c>
      <c r="J40" s="47"/>
      <c r="K40" s="47"/>
      <c r="L40" s="47"/>
      <c r="M40" s="47"/>
      <c r="N40" s="47"/>
      <c r="O40" s="48"/>
      <c r="P40" s="48"/>
      <c r="Q40" s="48"/>
      <c r="R40" s="48"/>
      <c r="S40" s="48"/>
      <c r="T40" s="48"/>
      <c r="U40" s="50"/>
      <c r="V40" s="50"/>
      <c r="W40" s="50"/>
      <c r="X40" s="53" t="s">
        <v>93</v>
      </c>
      <c r="Y40" s="50" t="s">
        <v>105</v>
      </c>
      <c r="Z40" s="50" t="s">
        <v>106</v>
      </c>
      <c r="AA40" s="53" t="s">
        <v>110</v>
      </c>
      <c r="AB40" s="50"/>
      <c r="AC40" s="50" t="s">
        <v>109</v>
      </c>
      <c r="AD40" s="50" t="s">
        <v>695</v>
      </c>
      <c r="AE40" s="50"/>
      <c r="AF40" s="50"/>
      <c r="AG40" s="50"/>
    </row>
    <row r="41" spans="1:33" s="41" customFormat="1" ht="20" customHeight="1" x14ac:dyDescent="0.35">
      <c r="A41" s="50" t="s">
        <v>272</v>
      </c>
      <c r="B41" s="50" t="s">
        <v>48</v>
      </c>
      <c r="C41" s="50" t="s">
        <v>9</v>
      </c>
      <c r="D41" s="51" t="str">
        <f>IF(COUNTIF(X41:AG41,SETTINGS!A$1)=1,"YES","NO")</f>
        <v>YES</v>
      </c>
      <c r="E41" s="51" t="s">
        <v>232</v>
      </c>
      <c r="F41" s="50" t="s">
        <v>98</v>
      </c>
      <c r="G41" s="48">
        <v>7</v>
      </c>
      <c r="H41" s="49">
        <v>31.948</v>
      </c>
      <c r="I41" s="49">
        <v>30.221</v>
      </c>
      <c r="J41" s="47"/>
      <c r="K41" s="47"/>
      <c r="L41" s="47"/>
      <c r="M41" s="47"/>
      <c r="N41" s="47"/>
      <c r="O41" s="48"/>
      <c r="P41" s="48"/>
      <c r="Q41" s="48"/>
      <c r="R41" s="48"/>
      <c r="S41" s="48"/>
      <c r="T41" s="48"/>
      <c r="U41" s="50"/>
      <c r="V41" s="50"/>
      <c r="W41" s="50"/>
      <c r="X41" s="53" t="s">
        <v>93</v>
      </c>
      <c r="Y41" s="50" t="s">
        <v>105</v>
      </c>
      <c r="Z41" s="50"/>
      <c r="AA41" s="53" t="s">
        <v>110</v>
      </c>
      <c r="AB41" s="50"/>
      <c r="AC41" s="50" t="s">
        <v>109</v>
      </c>
      <c r="AD41" s="50" t="s">
        <v>696</v>
      </c>
      <c r="AE41" s="50" t="s">
        <v>101</v>
      </c>
      <c r="AF41" s="50"/>
      <c r="AG41" s="50" t="s">
        <v>111</v>
      </c>
    </row>
    <row r="42" spans="1:33" s="41" customFormat="1" ht="20" customHeight="1" x14ac:dyDescent="0.35">
      <c r="A42" s="50" t="s">
        <v>272</v>
      </c>
      <c r="B42" s="50" t="s">
        <v>79</v>
      </c>
      <c r="C42" s="50" t="s">
        <v>10</v>
      </c>
      <c r="D42" s="51" t="str">
        <f>IF(COUNTIF(X42:AG42,SETTINGS!A$1)=1,"YES","NO")</f>
        <v>YES</v>
      </c>
      <c r="E42" s="51" t="s">
        <v>232</v>
      </c>
      <c r="F42" s="50" t="s">
        <v>98</v>
      </c>
      <c r="G42" s="48">
        <v>3</v>
      </c>
      <c r="H42" s="49">
        <v>30.097999999999999</v>
      </c>
      <c r="I42" s="49">
        <v>29.94</v>
      </c>
      <c r="J42" s="47"/>
      <c r="K42" s="47"/>
      <c r="L42" s="47"/>
      <c r="M42" s="47"/>
      <c r="N42" s="47"/>
      <c r="O42" s="48"/>
      <c r="P42" s="48"/>
      <c r="Q42" s="48"/>
      <c r="R42" s="48"/>
      <c r="S42" s="48"/>
      <c r="T42" s="48"/>
      <c r="U42" s="50"/>
      <c r="V42" s="50"/>
      <c r="W42" s="50"/>
      <c r="X42" s="53" t="s">
        <v>93</v>
      </c>
      <c r="Y42" s="50" t="s">
        <v>105</v>
      </c>
      <c r="Z42" s="50" t="s">
        <v>106</v>
      </c>
      <c r="AA42" s="53" t="s">
        <v>110</v>
      </c>
      <c r="AB42" s="50"/>
      <c r="AC42" s="50" t="s">
        <v>109</v>
      </c>
      <c r="AD42" s="50" t="s">
        <v>695</v>
      </c>
      <c r="AE42" s="50" t="s">
        <v>101</v>
      </c>
      <c r="AF42" s="50"/>
      <c r="AG42" s="50" t="s">
        <v>111</v>
      </c>
    </row>
    <row r="43" spans="1:33" s="41" customFormat="1" ht="20" customHeight="1" x14ac:dyDescent="0.35">
      <c r="A43" s="50" t="s">
        <v>272</v>
      </c>
      <c r="B43" s="50" t="s">
        <v>49</v>
      </c>
      <c r="C43" s="50" t="s">
        <v>159</v>
      </c>
      <c r="D43" s="51" t="str">
        <f>IF(COUNTIF(X43:AG43,SETTINGS!A$1)=1,"YES","NO")</f>
        <v>YES</v>
      </c>
      <c r="E43" s="51" t="s">
        <v>232</v>
      </c>
      <c r="F43" s="50" t="s">
        <v>98</v>
      </c>
      <c r="G43" s="48" t="s">
        <v>457</v>
      </c>
      <c r="H43" s="49">
        <v>31.295000000000002</v>
      </c>
      <c r="I43" s="49">
        <v>29.209</v>
      </c>
      <c r="J43" s="47"/>
      <c r="K43" s="47"/>
      <c r="L43" s="47"/>
      <c r="M43" s="47"/>
      <c r="N43" s="47"/>
      <c r="O43" s="48"/>
      <c r="P43" s="48"/>
      <c r="Q43" s="48"/>
      <c r="R43" s="48"/>
      <c r="S43" s="48"/>
      <c r="T43" s="48"/>
      <c r="U43" s="50"/>
      <c r="V43" s="57" t="s">
        <v>469</v>
      </c>
      <c r="W43" s="50"/>
      <c r="X43" s="53" t="s">
        <v>93</v>
      </c>
      <c r="Y43" s="50" t="s">
        <v>105</v>
      </c>
      <c r="Z43" s="50" t="s">
        <v>106</v>
      </c>
      <c r="AA43" s="53" t="s">
        <v>110</v>
      </c>
      <c r="AB43" s="50"/>
      <c r="AC43" s="50" t="s">
        <v>109</v>
      </c>
      <c r="AD43" s="50" t="s">
        <v>695</v>
      </c>
      <c r="AE43" s="53" t="s">
        <v>101</v>
      </c>
      <c r="AF43" s="50"/>
      <c r="AG43" s="50" t="s">
        <v>111</v>
      </c>
    </row>
    <row r="44" spans="1:33" s="41" customFormat="1" ht="20" customHeight="1" x14ac:dyDescent="0.35">
      <c r="A44" s="50" t="s">
        <v>272</v>
      </c>
      <c r="B44" s="50" t="s">
        <v>296</v>
      </c>
      <c r="C44" s="50" t="s">
        <v>157</v>
      </c>
      <c r="D44" s="51" t="str">
        <f>IF(COUNTIF(X44:AG44,SETTINGS!A$1)=1,"YES","NO")</f>
        <v>YES</v>
      </c>
      <c r="E44" s="51" t="s">
        <v>88</v>
      </c>
      <c r="F44" s="50" t="s">
        <v>118</v>
      </c>
      <c r="G44" s="48" t="s">
        <v>132</v>
      </c>
      <c r="H44" s="49">
        <v>31.308</v>
      </c>
      <c r="I44" s="49">
        <v>29.056999999999999</v>
      </c>
      <c r="J44" s="47"/>
      <c r="K44" s="47"/>
      <c r="L44" s="47"/>
      <c r="M44" s="47"/>
      <c r="N44" s="47"/>
      <c r="O44" s="48"/>
      <c r="P44" s="48"/>
      <c r="Q44" s="48"/>
      <c r="R44" s="48"/>
      <c r="S44" s="48"/>
      <c r="T44" s="48"/>
      <c r="U44" s="50"/>
      <c r="V44" s="50"/>
      <c r="W44" s="50"/>
      <c r="X44" s="50" t="s">
        <v>93</v>
      </c>
      <c r="Y44" s="50" t="s">
        <v>105</v>
      </c>
      <c r="Z44" s="50" t="s">
        <v>106</v>
      </c>
      <c r="AA44" s="50" t="s">
        <v>110</v>
      </c>
      <c r="AB44" s="50" t="s">
        <v>108</v>
      </c>
      <c r="AC44" s="50" t="s">
        <v>109</v>
      </c>
      <c r="AD44" s="50" t="s">
        <v>695</v>
      </c>
      <c r="AE44" s="50" t="s">
        <v>101</v>
      </c>
      <c r="AF44" s="50" t="s">
        <v>107</v>
      </c>
      <c r="AG44" s="50" t="s">
        <v>111</v>
      </c>
    </row>
    <row r="45" spans="1:33" s="41" customFormat="1" ht="20" customHeight="1" x14ac:dyDescent="0.35">
      <c r="A45" s="50" t="s">
        <v>272</v>
      </c>
      <c r="B45" s="50" t="s">
        <v>120</v>
      </c>
      <c r="C45" s="50" t="s">
        <v>158</v>
      </c>
      <c r="D45" s="51" t="str">
        <f>IF(COUNTIF(X45:AG45,SETTINGS!A$1)=1,"YES","NO")</f>
        <v>YES</v>
      </c>
      <c r="E45" s="51" t="s">
        <v>88</v>
      </c>
      <c r="F45" s="50" t="s">
        <v>98</v>
      </c>
      <c r="G45" s="48" t="s">
        <v>461</v>
      </c>
      <c r="H45" s="49" t="s">
        <v>203</v>
      </c>
      <c r="I45" s="49" t="s">
        <v>203</v>
      </c>
      <c r="J45" s="47"/>
      <c r="K45" s="47"/>
      <c r="L45" s="47"/>
      <c r="M45" s="47"/>
      <c r="N45" s="47"/>
      <c r="O45" s="48"/>
      <c r="P45" s="48"/>
      <c r="Q45" s="48"/>
      <c r="R45" s="48"/>
      <c r="S45" s="48"/>
      <c r="T45" s="48"/>
      <c r="U45" s="50"/>
      <c r="V45" s="54" t="s">
        <v>470</v>
      </c>
      <c r="W45" s="55" t="s">
        <v>471</v>
      </c>
      <c r="X45" s="50"/>
      <c r="Y45" s="50"/>
      <c r="Z45" s="50"/>
      <c r="AA45" s="50"/>
      <c r="AB45" s="50"/>
      <c r="AC45" s="50"/>
      <c r="AD45" s="50" t="s">
        <v>696</v>
      </c>
      <c r="AE45" s="53" t="s">
        <v>101</v>
      </c>
      <c r="AF45" s="50"/>
      <c r="AG45" s="53" t="s">
        <v>111</v>
      </c>
    </row>
    <row r="46" spans="1:33" s="41" customFormat="1" ht="20" customHeight="1" x14ac:dyDescent="0.35">
      <c r="A46" s="50" t="s">
        <v>272</v>
      </c>
      <c r="B46" s="50" t="s">
        <v>296</v>
      </c>
      <c r="C46" s="50" t="s">
        <v>189</v>
      </c>
      <c r="D46" s="51" t="str">
        <f>IF(COUNTIF(X46:AG46,SETTINGS!A$1)=1,"YES","NO")</f>
        <v>YES</v>
      </c>
      <c r="E46" s="51" t="s">
        <v>88</v>
      </c>
      <c r="F46" s="50" t="s">
        <v>118</v>
      </c>
      <c r="G46" s="48" t="s">
        <v>193</v>
      </c>
      <c r="H46" s="49" t="s">
        <v>192</v>
      </c>
      <c r="I46" s="49" t="s">
        <v>192</v>
      </c>
      <c r="J46" s="47"/>
      <c r="K46" s="47"/>
      <c r="L46" s="47"/>
      <c r="M46" s="47"/>
      <c r="N46" s="47"/>
      <c r="O46" s="48"/>
      <c r="P46" s="48"/>
      <c r="Q46" s="48"/>
      <c r="R46" s="48"/>
      <c r="S46" s="48"/>
      <c r="T46" s="48"/>
      <c r="U46" s="50" t="s">
        <v>134</v>
      </c>
      <c r="V46" s="50"/>
      <c r="W46" s="50"/>
      <c r="X46" s="50" t="s">
        <v>93</v>
      </c>
      <c r="Y46" s="50" t="s">
        <v>105</v>
      </c>
      <c r="Z46" s="50" t="s">
        <v>106</v>
      </c>
      <c r="AA46" s="50" t="s">
        <v>110</v>
      </c>
      <c r="AB46" s="50" t="s">
        <v>108</v>
      </c>
      <c r="AC46" s="50" t="s">
        <v>109</v>
      </c>
      <c r="AD46" s="50" t="s">
        <v>695</v>
      </c>
      <c r="AE46" s="50" t="s">
        <v>101</v>
      </c>
      <c r="AF46" s="50" t="s">
        <v>107</v>
      </c>
      <c r="AG46" s="50" t="s">
        <v>111</v>
      </c>
    </row>
    <row r="47" spans="1:33" s="41" customFormat="1" ht="20" customHeight="1" x14ac:dyDescent="0.35">
      <c r="A47" s="50" t="s">
        <v>272</v>
      </c>
      <c r="B47" s="50" t="s">
        <v>48</v>
      </c>
      <c r="C47" s="50" t="s">
        <v>119</v>
      </c>
      <c r="D47" s="51" t="str">
        <f>IF(COUNTIF(X47:AG47,SETTINGS!A$1)=1,"YES","NO")</f>
        <v>NO</v>
      </c>
      <c r="E47" s="51" t="s">
        <v>88</v>
      </c>
      <c r="F47" s="50" t="s">
        <v>98</v>
      </c>
      <c r="G47" s="48" t="s">
        <v>193</v>
      </c>
      <c r="H47" s="49" t="s">
        <v>192</v>
      </c>
      <c r="I47" s="49" t="s">
        <v>192</v>
      </c>
      <c r="J47" s="47"/>
      <c r="K47" s="47"/>
      <c r="L47" s="47"/>
      <c r="M47" s="47"/>
      <c r="N47" s="47"/>
      <c r="O47" s="48"/>
      <c r="P47" s="48"/>
      <c r="Q47" s="48"/>
      <c r="R47" s="48"/>
      <c r="S47" s="48"/>
      <c r="T47" s="48"/>
      <c r="U47" s="50"/>
      <c r="V47" s="50"/>
      <c r="W47" s="50"/>
      <c r="X47" s="50"/>
      <c r="Y47" s="50"/>
      <c r="Z47" s="50"/>
      <c r="AA47" s="50"/>
      <c r="AB47" s="53" t="s">
        <v>108</v>
      </c>
      <c r="AC47" s="50"/>
      <c r="AD47" s="50" t="s">
        <v>696</v>
      </c>
      <c r="AE47" s="50"/>
      <c r="AF47" s="53" t="s">
        <v>107</v>
      </c>
      <c r="AG47" s="50"/>
    </row>
    <row r="48" spans="1:33" s="41" customFormat="1" ht="20" customHeight="1" x14ac:dyDescent="0.35">
      <c r="A48" s="50" t="s">
        <v>282</v>
      </c>
      <c r="B48" s="50" t="s">
        <v>50</v>
      </c>
      <c r="C48" s="50" t="s">
        <v>11</v>
      </c>
      <c r="D48" s="51" t="str">
        <f>IF(COUNTIF(X48:AG48,SETTINGS!A$1)=1,"YES","NO")</f>
        <v>YES</v>
      </c>
      <c r="E48" s="51" t="s">
        <v>232</v>
      </c>
      <c r="F48" s="50" t="s">
        <v>98</v>
      </c>
      <c r="G48" s="48">
        <v>1</v>
      </c>
      <c r="H48" s="49">
        <v>31.774999999999999</v>
      </c>
      <c r="I48" s="49">
        <v>31.774999999999999</v>
      </c>
      <c r="J48" s="47"/>
      <c r="K48" s="47"/>
      <c r="L48" s="47"/>
      <c r="M48" s="47"/>
      <c r="N48" s="47"/>
      <c r="O48" s="48"/>
      <c r="P48" s="48"/>
      <c r="Q48" s="48"/>
      <c r="R48" s="48"/>
      <c r="S48" s="48"/>
      <c r="T48" s="48"/>
      <c r="U48" s="50" t="s">
        <v>135</v>
      </c>
      <c r="V48" s="50"/>
      <c r="W48" s="50"/>
      <c r="X48" s="53" t="s">
        <v>93</v>
      </c>
      <c r="Y48" s="50" t="s">
        <v>105</v>
      </c>
      <c r="Z48" s="50" t="s">
        <v>106</v>
      </c>
      <c r="AA48" s="53" t="s">
        <v>110</v>
      </c>
      <c r="AB48" s="50"/>
      <c r="AC48" s="50" t="s">
        <v>109</v>
      </c>
      <c r="AD48" s="50" t="s">
        <v>695</v>
      </c>
      <c r="AE48" s="50" t="s">
        <v>101</v>
      </c>
      <c r="AF48" s="50"/>
      <c r="AG48" s="50" t="s">
        <v>111</v>
      </c>
    </row>
    <row r="49" spans="1:33" s="41" customFormat="1" ht="20" customHeight="1" x14ac:dyDescent="0.35">
      <c r="A49" s="50" t="s">
        <v>273</v>
      </c>
      <c r="B49" s="50" t="s">
        <v>273</v>
      </c>
      <c r="C49" s="50" t="s">
        <v>160</v>
      </c>
      <c r="D49" s="51" t="str">
        <f>IF(COUNTIF(X49:AG49,SETTINGS!A$1)=1,"YES","NO")</f>
        <v>YES</v>
      </c>
      <c r="E49" s="51" t="s">
        <v>88</v>
      </c>
      <c r="F49" s="50" t="s">
        <v>103</v>
      </c>
      <c r="G49" s="48">
        <v>2</v>
      </c>
      <c r="H49" s="49">
        <v>30.355</v>
      </c>
      <c r="I49" s="49">
        <v>29.146000000000001</v>
      </c>
      <c r="J49" s="47"/>
      <c r="K49" s="47"/>
      <c r="L49" s="47"/>
      <c r="M49" s="47"/>
      <c r="N49" s="47"/>
      <c r="O49" s="48"/>
      <c r="P49" s="48"/>
      <c r="Q49" s="48"/>
      <c r="R49" s="48"/>
      <c r="S49" s="48"/>
      <c r="T49" s="48"/>
      <c r="U49" s="50"/>
      <c r="V49" s="50"/>
      <c r="W49" s="50"/>
      <c r="X49" s="50" t="s">
        <v>93</v>
      </c>
      <c r="Y49" s="50" t="s">
        <v>105</v>
      </c>
      <c r="Z49" s="50" t="s">
        <v>106</v>
      </c>
      <c r="AA49" s="50" t="s">
        <v>110</v>
      </c>
      <c r="AB49" s="50" t="s">
        <v>108</v>
      </c>
      <c r="AC49" s="50" t="s">
        <v>109</v>
      </c>
      <c r="AD49" s="50" t="s">
        <v>695</v>
      </c>
      <c r="AE49" s="50" t="s">
        <v>101</v>
      </c>
      <c r="AF49" s="50" t="s">
        <v>107</v>
      </c>
      <c r="AG49" s="50" t="s">
        <v>111</v>
      </c>
    </row>
    <row r="50" spans="1:33" s="41" customFormat="1" ht="20" customHeight="1" x14ac:dyDescent="0.35">
      <c r="A50" s="50" t="s">
        <v>275</v>
      </c>
      <c r="B50" s="50" t="s">
        <v>61</v>
      </c>
      <c r="C50" s="50" t="s">
        <v>141</v>
      </c>
      <c r="D50" s="51" t="str">
        <f>IF(COUNTIF(X50:AG50,SETTINGS!A$1)=1,"YES","NO")</f>
        <v>NO</v>
      </c>
      <c r="E50" s="51" t="s">
        <v>88</v>
      </c>
      <c r="F50" s="50" t="s">
        <v>98</v>
      </c>
      <c r="G50" s="48">
        <v>2</v>
      </c>
      <c r="H50" s="49">
        <v>34.512</v>
      </c>
      <c r="I50" s="49">
        <v>32.85</v>
      </c>
      <c r="J50" s="47"/>
      <c r="K50" s="47"/>
      <c r="L50" s="47"/>
      <c r="M50" s="47"/>
      <c r="N50" s="47"/>
      <c r="O50" s="48"/>
      <c r="P50" s="48"/>
      <c r="Q50" s="48"/>
      <c r="R50" s="48"/>
      <c r="S50" s="48"/>
      <c r="T50" s="48"/>
      <c r="U50" s="50"/>
      <c r="V50" s="50"/>
      <c r="W50" s="50"/>
      <c r="X50" s="50"/>
      <c r="Y50" s="50"/>
      <c r="Z50" s="50"/>
      <c r="AA50" s="50"/>
      <c r="AB50" s="50"/>
      <c r="AC50" s="50"/>
      <c r="AD50" s="50" t="s">
        <v>696</v>
      </c>
      <c r="AE50" s="50"/>
      <c r="AF50" s="50"/>
      <c r="AG50" s="53" t="s">
        <v>111</v>
      </c>
    </row>
    <row r="51" spans="1:33" s="41" customFormat="1" ht="20" customHeight="1" x14ac:dyDescent="0.35">
      <c r="A51" s="50" t="s">
        <v>275</v>
      </c>
      <c r="B51" s="50" t="s">
        <v>61</v>
      </c>
      <c r="C51" s="50" t="s">
        <v>23</v>
      </c>
      <c r="D51" s="51" t="str">
        <f>IF(COUNTIF(X51:AG51,SETTINGS!A$1)=1,"YES","NO")</f>
        <v>YES</v>
      </c>
      <c r="E51" s="51" t="s">
        <v>232</v>
      </c>
      <c r="F51" s="50" t="s">
        <v>98</v>
      </c>
      <c r="G51" s="48">
        <v>8</v>
      </c>
      <c r="H51" s="49">
        <v>34.112000000000002</v>
      </c>
      <c r="I51" s="49">
        <v>32.828000000000003</v>
      </c>
      <c r="J51" s="47"/>
      <c r="K51" s="47"/>
      <c r="L51" s="47"/>
      <c r="M51" s="47"/>
      <c r="N51" s="47"/>
      <c r="O51" s="48"/>
      <c r="P51" s="48"/>
      <c r="Q51" s="48"/>
      <c r="R51" s="48"/>
      <c r="S51" s="48"/>
      <c r="T51" s="48"/>
      <c r="U51" s="50"/>
      <c r="V51" s="50"/>
      <c r="W51" s="50"/>
      <c r="X51" s="53" t="s">
        <v>93</v>
      </c>
      <c r="Y51" s="53" t="s">
        <v>105</v>
      </c>
      <c r="Z51" s="50" t="s">
        <v>106</v>
      </c>
      <c r="AA51" s="53" t="s">
        <v>110</v>
      </c>
      <c r="AB51" s="53" t="s">
        <v>108</v>
      </c>
      <c r="AC51" s="53" t="s">
        <v>109</v>
      </c>
      <c r="AD51" s="50" t="s">
        <v>695</v>
      </c>
      <c r="AE51" s="50" t="s">
        <v>101</v>
      </c>
      <c r="AF51" s="53" t="s">
        <v>107</v>
      </c>
      <c r="AG51" s="50"/>
    </row>
    <row r="52" spans="1:33" s="41" customFormat="1" ht="20" customHeight="1" x14ac:dyDescent="0.35">
      <c r="A52" s="50" t="s">
        <v>275</v>
      </c>
      <c r="B52" s="50" t="s">
        <v>63</v>
      </c>
      <c r="C52" s="50" t="s">
        <v>171</v>
      </c>
      <c r="D52" s="51" t="str">
        <f>IF(COUNTIF(X52:AG52,SETTINGS!A$1)=1,"YES","NO")</f>
        <v>NO</v>
      </c>
      <c r="E52" s="51" t="s">
        <v>88</v>
      </c>
      <c r="F52" s="50" t="s">
        <v>98</v>
      </c>
      <c r="G52" s="48">
        <v>3</v>
      </c>
      <c r="H52" s="49">
        <v>32.893000000000001</v>
      </c>
      <c r="I52" s="49">
        <v>32.472999999999999</v>
      </c>
      <c r="J52" s="139">
        <v>7</v>
      </c>
      <c r="K52" s="139"/>
      <c r="L52" s="139"/>
      <c r="M52" s="139"/>
      <c r="N52" s="139"/>
      <c r="O52" s="138">
        <v>100</v>
      </c>
      <c r="P52" s="138"/>
      <c r="Q52" s="138"/>
      <c r="R52" s="138"/>
      <c r="S52" s="138"/>
      <c r="T52" s="48"/>
      <c r="U52" s="50"/>
      <c r="V52" s="50"/>
      <c r="W52" s="50"/>
      <c r="X52" s="50"/>
      <c r="Y52" s="50"/>
      <c r="Z52" s="53" t="s">
        <v>106</v>
      </c>
      <c r="AA52" s="50"/>
      <c r="AB52" s="50"/>
      <c r="AC52" s="50"/>
      <c r="AD52" s="53" t="s">
        <v>695</v>
      </c>
      <c r="AE52" s="50"/>
      <c r="AF52" s="50"/>
      <c r="AG52" s="50"/>
    </row>
    <row r="53" spans="1:33" s="41" customFormat="1" ht="20" customHeight="1" x14ac:dyDescent="0.35">
      <c r="A53" s="50" t="s">
        <v>275</v>
      </c>
      <c r="B53" s="50" t="s">
        <v>63</v>
      </c>
      <c r="C53" s="50" t="s">
        <v>172</v>
      </c>
      <c r="D53" s="51" t="str">
        <f>IF(COUNTIF(X53:AG53,SETTINGS!A$1)=1,"YES","NO")</f>
        <v>YES</v>
      </c>
      <c r="E53" s="51" t="s">
        <v>232</v>
      </c>
      <c r="F53" s="50" t="s">
        <v>98</v>
      </c>
      <c r="G53" s="48">
        <v>6</v>
      </c>
      <c r="H53" s="49">
        <v>34.128999999999998</v>
      </c>
      <c r="I53" s="49">
        <v>31.648</v>
      </c>
      <c r="J53" s="47">
        <v>6.5</v>
      </c>
      <c r="K53" s="47">
        <v>6</v>
      </c>
      <c r="L53" s="47">
        <v>6</v>
      </c>
      <c r="M53" s="47">
        <v>6</v>
      </c>
      <c r="N53" s="47">
        <v>6</v>
      </c>
      <c r="O53" s="48">
        <v>92</v>
      </c>
      <c r="P53" s="48">
        <v>21</v>
      </c>
      <c r="Q53" s="48">
        <v>21</v>
      </c>
      <c r="R53" s="48">
        <v>21</v>
      </c>
      <c r="S53" s="48">
        <v>21</v>
      </c>
      <c r="T53" s="48"/>
      <c r="U53" s="50"/>
      <c r="V53" s="50"/>
      <c r="W53" s="50"/>
      <c r="X53" s="53" t="s">
        <v>93</v>
      </c>
      <c r="Y53" s="53" t="s">
        <v>105</v>
      </c>
      <c r="Z53" s="50" t="s">
        <v>106</v>
      </c>
      <c r="AA53" s="53" t="s">
        <v>110</v>
      </c>
      <c r="AB53" s="50"/>
      <c r="AC53" s="53" t="s">
        <v>109</v>
      </c>
      <c r="AD53" s="50" t="s">
        <v>695</v>
      </c>
      <c r="AE53" s="50" t="s">
        <v>101</v>
      </c>
      <c r="AF53" s="50"/>
      <c r="AG53" s="50" t="s">
        <v>111</v>
      </c>
    </row>
    <row r="54" spans="1:33" s="41" customFormat="1" ht="20" customHeight="1" x14ac:dyDescent="0.35">
      <c r="A54" s="50" t="s">
        <v>275</v>
      </c>
      <c r="B54" s="50" t="s">
        <v>63</v>
      </c>
      <c r="C54" s="50" t="s">
        <v>170</v>
      </c>
      <c r="D54" s="51" t="str">
        <f>IF(COUNTIF(X54:AG54,SETTINGS!A$1)=1,"YES","NO")</f>
        <v>NO</v>
      </c>
      <c r="E54" s="51" t="s">
        <v>88</v>
      </c>
      <c r="F54" s="50" t="s">
        <v>98</v>
      </c>
      <c r="G54" s="48">
        <v>3</v>
      </c>
      <c r="H54" s="49">
        <v>32.168999999999997</v>
      </c>
      <c r="I54" s="49">
        <v>31.332999999999998</v>
      </c>
      <c r="J54" s="47"/>
      <c r="K54" s="47"/>
      <c r="L54" s="47"/>
      <c r="M54" s="47"/>
      <c r="N54" s="47"/>
      <c r="O54" s="48"/>
      <c r="P54" s="48"/>
      <c r="Q54" s="48"/>
      <c r="R54" s="48"/>
      <c r="S54" s="48"/>
      <c r="T54" s="48"/>
      <c r="U54" s="50"/>
      <c r="V54" s="50"/>
      <c r="W54" s="50"/>
      <c r="X54" s="50"/>
      <c r="Y54" s="50"/>
      <c r="Z54" s="50"/>
      <c r="AA54" s="50"/>
      <c r="AB54" s="53" t="s">
        <v>108</v>
      </c>
      <c r="AC54" s="50"/>
      <c r="AD54" s="50" t="s">
        <v>696</v>
      </c>
      <c r="AE54" s="50"/>
      <c r="AF54" s="53" t="s">
        <v>107</v>
      </c>
      <c r="AG54" s="50"/>
    </row>
    <row r="55" spans="1:33" s="41" customFormat="1" ht="20" customHeight="1" x14ac:dyDescent="0.35">
      <c r="A55" s="50" t="s">
        <v>275</v>
      </c>
      <c r="B55" s="50" t="s">
        <v>60</v>
      </c>
      <c r="C55" s="50" t="s">
        <v>24</v>
      </c>
      <c r="D55" s="51" t="str">
        <f>IF(COUNTIF(X55:AG55,SETTINGS!A$1)=1,"YES","NO")</f>
        <v>YES</v>
      </c>
      <c r="E55" s="51" t="s">
        <v>232</v>
      </c>
      <c r="F55" s="50" t="s">
        <v>98</v>
      </c>
      <c r="G55" s="48">
        <v>8</v>
      </c>
      <c r="H55" s="49">
        <v>32.795999999999999</v>
      </c>
      <c r="I55" s="49">
        <v>31.056000000000001</v>
      </c>
      <c r="J55" s="47"/>
      <c r="K55" s="47"/>
      <c r="L55" s="47"/>
      <c r="M55" s="47"/>
      <c r="N55" s="47"/>
      <c r="O55" s="48"/>
      <c r="P55" s="48"/>
      <c r="Q55" s="48"/>
      <c r="R55" s="48"/>
      <c r="S55" s="48"/>
      <c r="T55" s="48"/>
      <c r="U55" s="50"/>
      <c r="V55" s="50"/>
      <c r="W55" s="50"/>
      <c r="X55" s="53" t="s">
        <v>93</v>
      </c>
      <c r="Y55" s="53" t="s">
        <v>105</v>
      </c>
      <c r="Z55" s="53" t="s">
        <v>106</v>
      </c>
      <c r="AA55" s="53" t="s">
        <v>110</v>
      </c>
      <c r="AB55" s="50" t="s">
        <v>108</v>
      </c>
      <c r="AC55" s="50" t="s">
        <v>109</v>
      </c>
      <c r="AD55" s="53" t="s">
        <v>695</v>
      </c>
      <c r="AE55" s="53" t="s">
        <v>101</v>
      </c>
      <c r="AF55" s="53" t="s">
        <v>107</v>
      </c>
      <c r="AG55" s="50" t="s">
        <v>111</v>
      </c>
    </row>
    <row r="56" spans="1:33" s="41" customFormat="1" ht="20" customHeight="1" x14ac:dyDescent="0.35">
      <c r="A56" s="50" t="s">
        <v>275</v>
      </c>
      <c r="B56" s="50" t="s">
        <v>62</v>
      </c>
      <c r="C56" s="50" t="s">
        <v>173</v>
      </c>
      <c r="D56" s="51" t="str">
        <f>IF(COUNTIF(X56:AG56,SETTINGS!A$1)=1,"YES","NO")</f>
        <v>YES</v>
      </c>
      <c r="E56" s="51" t="s">
        <v>232</v>
      </c>
      <c r="F56" s="50" t="s">
        <v>98</v>
      </c>
      <c r="G56" s="48">
        <v>10</v>
      </c>
      <c r="H56" s="49">
        <v>33.606000000000002</v>
      </c>
      <c r="I56" s="49">
        <v>30.559000000000001</v>
      </c>
      <c r="J56" s="47"/>
      <c r="K56" s="47"/>
      <c r="L56" s="47"/>
      <c r="M56" s="47"/>
      <c r="N56" s="47"/>
      <c r="O56" s="48"/>
      <c r="P56" s="48"/>
      <c r="Q56" s="48"/>
      <c r="R56" s="48"/>
      <c r="S56" s="48"/>
      <c r="T56" s="48"/>
      <c r="U56" s="50"/>
      <c r="V56" s="50"/>
      <c r="W56" s="50"/>
      <c r="X56" s="53" t="s">
        <v>93</v>
      </c>
      <c r="Y56" s="53" t="s">
        <v>105</v>
      </c>
      <c r="Z56" s="53" t="s">
        <v>106</v>
      </c>
      <c r="AA56" s="53" t="s">
        <v>110</v>
      </c>
      <c r="AB56" s="53" t="s">
        <v>108</v>
      </c>
      <c r="AC56" s="53" t="s">
        <v>109</v>
      </c>
      <c r="AD56" s="53" t="s">
        <v>695</v>
      </c>
      <c r="AE56" s="53" t="s">
        <v>101</v>
      </c>
      <c r="AF56" s="53" t="s">
        <v>107</v>
      </c>
      <c r="AG56" s="50" t="s">
        <v>111</v>
      </c>
    </row>
    <row r="57" spans="1:33" s="41" customFormat="1" ht="20" customHeight="1" x14ac:dyDescent="0.35">
      <c r="A57" s="50" t="s">
        <v>274</v>
      </c>
      <c r="B57" s="50" t="s">
        <v>51</v>
      </c>
      <c r="C57" s="50" t="s">
        <v>161</v>
      </c>
      <c r="D57" s="51" t="str">
        <f>IF(COUNTIF(X57:AG57,SETTINGS!A$1)=1,"YES","NO")</f>
        <v>YES</v>
      </c>
      <c r="E57" s="51" t="s">
        <v>232</v>
      </c>
      <c r="F57" s="50" t="s">
        <v>98</v>
      </c>
      <c r="G57" s="48">
        <v>11</v>
      </c>
      <c r="H57" s="49">
        <v>34.122999999999998</v>
      </c>
      <c r="I57" s="49">
        <v>31.87</v>
      </c>
      <c r="J57" s="47"/>
      <c r="K57" s="47"/>
      <c r="L57" s="47"/>
      <c r="M57" s="47"/>
      <c r="N57" s="47"/>
      <c r="O57" s="48"/>
      <c r="P57" s="48"/>
      <c r="Q57" s="48"/>
      <c r="R57" s="48"/>
      <c r="S57" s="48"/>
      <c r="T57" s="48"/>
      <c r="U57" s="50"/>
      <c r="V57" s="50"/>
      <c r="W57" s="50"/>
      <c r="X57" s="53" t="s">
        <v>93</v>
      </c>
      <c r="Y57" s="50" t="s">
        <v>105</v>
      </c>
      <c r="Z57" s="50" t="s">
        <v>106</v>
      </c>
      <c r="AA57" s="53" t="s">
        <v>110</v>
      </c>
      <c r="AB57" s="50"/>
      <c r="AC57" s="50" t="s">
        <v>109</v>
      </c>
      <c r="AD57" s="50" t="s">
        <v>695</v>
      </c>
      <c r="AE57" s="50" t="s">
        <v>101</v>
      </c>
      <c r="AF57" s="50"/>
      <c r="AG57" s="50" t="s">
        <v>111</v>
      </c>
    </row>
    <row r="58" spans="1:33" s="41" customFormat="1" ht="20" customHeight="1" x14ac:dyDescent="0.35">
      <c r="A58" s="50" t="s">
        <v>274</v>
      </c>
      <c r="B58" s="50" t="s">
        <v>52</v>
      </c>
      <c r="C58" s="50" t="s">
        <v>14</v>
      </c>
      <c r="D58" s="51" t="str">
        <f>IF(COUNTIF(X58:AG58,SETTINGS!A$1)=1,"YES","NO")</f>
        <v>YES</v>
      </c>
      <c r="E58" s="51" t="s">
        <v>232</v>
      </c>
      <c r="F58" s="50" t="s">
        <v>98</v>
      </c>
      <c r="G58" s="48">
        <v>10</v>
      </c>
      <c r="H58" s="49">
        <v>31.539000000000001</v>
      </c>
      <c r="I58" s="49">
        <v>30.449000000000002</v>
      </c>
      <c r="J58" s="47"/>
      <c r="K58" s="47"/>
      <c r="L58" s="47"/>
      <c r="M58" s="47"/>
      <c r="N58" s="47"/>
      <c r="O58" s="48"/>
      <c r="P58" s="48"/>
      <c r="Q58" s="48"/>
      <c r="R58" s="48"/>
      <c r="S58" s="48"/>
      <c r="T58" s="48"/>
      <c r="U58" s="50"/>
      <c r="V58" s="50"/>
      <c r="W58" s="50"/>
      <c r="X58" s="53" t="s">
        <v>93</v>
      </c>
      <c r="Y58" s="50" t="s">
        <v>105</v>
      </c>
      <c r="Z58" s="50" t="s">
        <v>106</v>
      </c>
      <c r="AA58" s="53" t="s">
        <v>110</v>
      </c>
      <c r="AB58" s="50" t="s">
        <v>108</v>
      </c>
      <c r="AC58" s="50" t="s">
        <v>109</v>
      </c>
      <c r="AD58" s="50" t="s">
        <v>695</v>
      </c>
      <c r="AE58" s="50" t="s">
        <v>101</v>
      </c>
      <c r="AF58" s="50" t="s">
        <v>107</v>
      </c>
      <c r="AG58" s="50" t="s">
        <v>111</v>
      </c>
    </row>
    <row r="59" spans="1:33" s="41" customFormat="1" ht="20" customHeight="1" x14ac:dyDescent="0.35">
      <c r="A59" s="50" t="s">
        <v>276</v>
      </c>
      <c r="B59" s="50" t="s">
        <v>297</v>
      </c>
      <c r="C59" s="50" t="s">
        <v>162</v>
      </c>
      <c r="D59" s="51" t="str">
        <f>IF(COUNTIF(X59:AG59,SETTINGS!A$1)=1,"YES","NO")</f>
        <v>YES</v>
      </c>
      <c r="E59" s="51" t="s">
        <v>232</v>
      </c>
      <c r="F59" s="50" t="s">
        <v>98</v>
      </c>
      <c r="G59" s="48">
        <v>2</v>
      </c>
      <c r="H59" s="49">
        <v>31.907</v>
      </c>
      <c r="I59" s="49">
        <v>31.481999999999999</v>
      </c>
      <c r="J59" s="47"/>
      <c r="K59" s="47"/>
      <c r="L59" s="47"/>
      <c r="M59" s="47"/>
      <c r="N59" s="47"/>
      <c r="O59" s="48"/>
      <c r="P59" s="48"/>
      <c r="Q59" s="48"/>
      <c r="R59" s="48"/>
      <c r="S59" s="48"/>
      <c r="T59" s="48"/>
      <c r="U59" s="50"/>
      <c r="V59" s="50"/>
      <c r="W59" s="50"/>
      <c r="X59" s="53" t="s">
        <v>93</v>
      </c>
      <c r="Y59" s="53" t="s">
        <v>105</v>
      </c>
      <c r="Z59" s="50" t="s">
        <v>106</v>
      </c>
      <c r="AA59" s="53" t="s">
        <v>110</v>
      </c>
      <c r="AB59" s="53" t="s">
        <v>108</v>
      </c>
      <c r="AC59" s="53" t="s">
        <v>109</v>
      </c>
      <c r="AD59" s="50" t="s">
        <v>695</v>
      </c>
      <c r="AE59" s="53" t="s">
        <v>101</v>
      </c>
      <c r="AF59" s="53" t="s">
        <v>107</v>
      </c>
      <c r="AG59" s="50" t="s">
        <v>111</v>
      </c>
    </row>
    <row r="60" spans="1:33" s="41" customFormat="1" ht="20" customHeight="1" x14ac:dyDescent="0.35">
      <c r="A60" s="50" t="s">
        <v>277</v>
      </c>
      <c r="B60" s="50" t="s">
        <v>298</v>
      </c>
      <c r="C60" s="50" t="s">
        <v>165</v>
      </c>
      <c r="D60" s="51" t="str">
        <f>IF(COUNTIF(X60:AG60,SETTINGS!A$1)=1,"YES","NO")</f>
        <v>YES</v>
      </c>
      <c r="E60" s="51" t="s">
        <v>232</v>
      </c>
      <c r="F60" s="50" t="s">
        <v>98</v>
      </c>
      <c r="G60" s="48" t="s">
        <v>121</v>
      </c>
      <c r="H60" s="49">
        <v>34.853000000000002</v>
      </c>
      <c r="I60" s="49">
        <v>34.381</v>
      </c>
      <c r="J60" s="47"/>
      <c r="K60" s="47"/>
      <c r="L60" s="47"/>
      <c r="M60" s="47"/>
      <c r="N60" s="47"/>
      <c r="O60" s="48"/>
      <c r="P60" s="48"/>
      <c r="Q60" s="48"/>
      <c r="R60" s="48"/>
      <c r="S60" s="48"/>
      <c r="T60" s="48"/>
      <c r="U60" s="50" t="s">
        <v>136</v>
      </c>
      <c r="V60" s="54" t="s">
        <v>472</v>
      </c>
      <c r="W60" s="50"/>
      <c r="X60" s="53" t="s">
        <v>93</v>
      </c>
      <c r="Y60" s="50" t="s">
        <v>105</v>
      </c>
      <c r="Z60" s="50" t="s">
        <v>106</v>
      </c>
      <c r="AA60" s="53" t="s">
        <v>110</v>
      </c>
      <c r="AB60" s="50"/>
      <c r="AC60" s="50" t="s">
        <v>109</v>
      </c>
      <c r="AD60" s="50" t="s">
        <v>695</v>
      </c>
      <c r="AE60" s="53" t="s">
        <v>101</v>
      </c>
      <c r="AF60" s="50"/>
      <c r="AG60" s="50" t="s">
        <v>111</v>
      </c>
    </row>
    <row r="61" spans="1:33" s="41" customFormat="1" ht="20" customHeight="1" x14ac:dyDescent="0.35">
      <c r="A61" s="50" t="s">
        <v>277</v>
      </c>
      <c r="B61" s="50" t="s">
        <v>298</v>
      </c>
      <c r="C61" s="50" t="s">
        <v>165</v>
      </c>
      <c r="D61" s="51" t="str">
        <f>IF(COUNTIF(X61:AG61,SETTINGS!A$1)=1,"YES","NO")</f>
        <v>NO</v>
      </c>
      <c r="E61" s="51" t="s">
        <v>88</v>
      </c>
      <c r="F61" s="50" t="s">
        <v>98</v>
      </c>
      <c r="G61" s="48">
        <v>2</v>
      </c>
      <c r="H61" s="49">
        <v>34.268000000000001</v>
      </c>
      <c r="I61" s="49">
        <v>34.103000000000002</v>
      </c>
      <c r="J61" s="47"/>
      <c r="K61" s="47"/>
      <c r="L61" s="47"/>
      <c r="M61" s="47"/>
      <c r="N61" s="47"/>
      <c r="O61" s="48"/>
      <c r="P61" s="48"/>
      <c r="Q61" s="48"/>
      <c r="R61" s="48"/>
      <c r="S61" s="48"/>
      <c r="T61" s="48"/>
      <c r="U61" s="50"/>
      <c r="V61" s="50"/>
      <c r="W61" s="50"/>
      <c r="X61" s="50"/>
      <c r="Y61" s="50"/>
      <c r="Z61" s="50"/>
      <c r="AA61" s="50"/>
      <c r="AB61" s="53" t="s">
        <v>108</v>
      </c>
      <c r="AC61" s="50"/>
      <c r="AD61" s="50" t="s">
        <v>696</v>
      </c>
      <c r="AE61" s="50"/>
      <c r="AF61" s="53" t="s">
        <v>107</v>
      </c>
      <c r="AG61" s="50"/>
    </row>
    <row r="62" spans="1:33" s="41" customFormat="1" ht="20" customHeight="1" x14ac:dyDescent="0.35">
      <c r="A62" s="50" t="s">
        <v>277</v>
      </c>
      <c r="B62" s="50" t="s">
        <v>298</v>
      </c>
      <c r="C62" s="50" t="s">
        <v>163</v>
      </c>
      <c r="D62" s="51" t="str">
        <f>IF(COUNTIF(X62:AG62,SETTINGS!A$1)=1,"YES","NO")</f>
        <v>YES</v>
      </c>
      <c r="E62" s="51" t="s">
        <v>232</v>
      </c>
      <c r="F62" s="50" t="s">
        <v>98</v>
      </c>
      <c r="G62" s="48">
        <v>5</v>
      </c>
      <c r="H62" s="49">
        <v>34.064999999999998</v>
      </c>
      <c r="I62" s="49">
        <v>33.268999999999998</v>
      </c>
      <c r="J62" s="47"/>
      <c r="K62" s="47"/>
      <c r="L62" s="47"/>
      <c r="M62" s="47"/>
      <c r="N62" s="47"/>
      <c r="O62" s="48"/>
      <c r="P62" s="48"/>
      <c r="Q62" s="48"/>
      <c r="R62" s="48"/>
      <c r="S62" s="48"/>
      <c r="T62" s="48"/>
      <c r="U62" s="50"/>
      <c r="V62" s="50"/>
      <c r="W62" s="50"/>
      <c r="X62" s="53" t="s">
        <v>93</v>
      </c>
      <c r="Y62" s="50" t="s">
        <v>105</v>
      </c>
      <c r="Z62" s="50" t="s">
        <v>106</v>
      </c>
      <c r="AA62" s="53" t="s">
        <v>110</v>
      </c>
      <c r="AB62" s="50" t="s">
        <v>108</v>
      </c>
      <c r="AC62" s="50" t="s">
        <v>109</v>
      </c>
      <c r="AD62" s="50" t="s">
        <v>695</v>
      </c>
      <c r="AE62" s="50" t="s">
        <v>101</v>
      </c>
      <c r="AF62" s="50" t="s">
        <v>107</v>
      </c>
      <c r="AG62" s="50" t="s">
        <v>111</v>
      </c>
    </row>
    <row r="63" spans="1:33" s="41" customFormat="1" ht="20" customHeight="1" x14ac:dyDescent="0.35">
      <c r="A63" s="50" t="s">
        <v>277</v>
      </c>
      <c r="B63" s="50" t="s">
        <v>53</v>
      </c>
      <c r="C63" s="50" t="s">
        <v>164</v>
      </c>
      <c r="D63" s="51" t="str">
        <f>IF(COUNTIF(X63:AG63,SETTINGS!A$1)=1,"YES","NO")</f>
        <v>YES</v>
      </c>
      <c r="E63" s="51" t="s">
        <v>232</v>
      </c>
      <c r="F63" s="50" t="s">
        <v>98</v>
      </c>
      <c r="G63" s="48">
        <v>6</v>
      </c>
      <c r="H63" s="49">
        <v>34.515999999999998</v>
      </c>
      <c r="I63" s="49">
        <v>33.145000000000003</v>
      </c>
      <c r="J63" s="47"/>
      <c r="K63" s="47"/>
      <c r="L63" s="47"/>
      <c r="M63" s="47"/>
      <c r="N63" s="47"/>
      <c r="O63" s="48"/>
      <c r="P63" s="48"/>
      <c r="Q63" s="48"/>
      <c r="R63" s="48"/>
      <c r="S63" s="48"/>
      <c r="T63" s="48"/>
      <c r="U63" s="50"/>
      <c r="V63" s="50"/>
      <c r="W63" s="50"/>
      <c r="X63" s="53" t="s">
        <v>93</v>
      </c>
      <c r="Y63" s="50" t="s">
        <v>105</v>
      </c>
      <c r="Z63" s="50" t="s">
        <v>106</v>
      </c>
      <c r="AA63" s="53" t="s">
        <v>110</v>
      </c>
      <c r="AB63" s="50" t="s">
        <v>108</v>
      </c>
      <c r="AC63" s="50" t="s">
        <v>109</v>
      </c>
      <c r="AD63" s="50" t="s">
        <v>695</v>
      </c>
      <c r="AE63" s="50" t="s">
        <v>101</v>
      </c>
      <c r="AF63" s="50" t="s">
        <v>107</v>
      </c>
      <c r="AG63" s="50" t="s">
        <v>111</v>
      </c>
    </row>
    <row r="64" spans="1:33" s="41" customFormat="1" ht="20" customHeight="1" x14ac:dyDescent="0.35">
      <c r="A64" s="50" t="s">
        <v>279</v>
      </c>
      <c r="B64" s="50" t="s">
        <v>56</v>
      </c>
      <c r="C64" s="50" t="s">
        <v>15</v>
      </c>
      <c r="D64" s="51" t="str">
        <f>IF(COUNTIF(X64:AG64,SETTINGS!A$1)=1,"YES","NO")</f>
        <v>YES</v>
      </c>
      <c r="E64" s="51" t="s">
        <v>232</v>
      </c>
      <c r="F64" s="50" t="s">
        <v>98</v>
      </c>
      <c r="G64" s="48" t="s">
        <v>462</v>
      </c>
      <c r="H64" s="49">
        <v>35.088999999999999</v>
      </c>
      <c r="I64" s="49">
        <v>34.347999999999999</v>
      </c>
      <c r="J64" s="139">
        <v>7</v>
      </c>
      <c r="K64" s="139"/>
      <c r="L64" s="139"/>
      <c r="M64" s="139"/>
      <c r="N64" s="139"/>
      <c r="O64" s="138">
        <v>100</v>
      </c>
      <c r="P64" s="138"/>
      <c r="Q64" s="138"/>
      <c r="R64" s="138"/>
      <c r="S64" s="138"/>
      <c r="T64" s="48"/>
      <c r="U64" s="50"/>
      <c r="V64" s="55" t="s">
        <v>473</v>
      </c>
      <c r="W64" s="50"/>
      <c r="X64" s="53" t="s">
        <v>93</v>
      </c>
      <c r="Y64" s="50" t="s">
        <v>105</v>
      </c>
      <c r="Z64" s="50" t="s">
        <v>106</v>
      </c>
      <c r="AA64" s="53" t="s">
        <v>110</v>
      </c>
      <c r="AB64" s="50"/>
      <c r="AC64" s="50" t="s">
        <v>109</v>
      </c>
      <c r="AD64" s="50" t="s">
        <v>695</v>
      </c>
      <c r="AE64" s="50" t="s">
        <v>101</v>
      </c>
      <c r="AF64" s="50"/>
      <c r="AG64" s="53" t="s">
        <v>111</v>
      </c>
    </row>
    <row r="65" spans="1:33" s="41" customFormat="1" ht="20" customHeight="1" x14ac:dyDescent="0.35">
      <c r="A65" s="50" t="s">
        <v>279</v>
      </c>
      <c r="B65" s="50" t="s">
        <v>55</v>
      </c>
      <c r="C65" s="50" t="s">
        <v>16</v>
      </c>
      <c r="D65" s="51" t="str">
        <f>IF(COUNTIF(X65:AG65,SETTINGS!A$1)=1,"YES","NO")</f>
        <v>YES</v>
      </c>
      <c r="E65" s="51" t="s">
        <v>232</v>
      </c>
      <c r="F65" s="50" t="s">
        <v>98</v>
      </c>
      <c r="G65" s="48">
        <v>10</v>
      </c>
      <c r="H65" s="49">
        <v>34.718000000000004</v>
      </c>
      <c r="I65" s="49">
        <v>33.831000000000003</v>
      </c>
      <c r="J65" s="47"/>
      <c r="K65" s="47"/>
      <c r="L65" s="47"/>
      <c r="M65" s="47"/>
      <c r="N65" s="47"/>
      <c r="O65" s="48"/>
      <c r="P65" s="48"/>
      <c r="Q65" s="48"/>
      <c r="R65" s="48"/>
      <c r="S65" s="48"/>
      <c r="T65" s="48"/>
      <c r="U65" s="50"/>
      <c r="V65" s="50"/>
      <c r="W65" s="50"/>
      <c r="X65" s="53" t="s">
        <v>93</v>
      </c>
      <c r="Y65" s="50" t="s">
        <v>105</v>
      </c>
      <c r="Z65" s="50" t="s">
        <v>106</v>
      </c>
      <c r="AA65" s="53" t="s">
        <v>110</v>
      </c>
      <c r="AB65" s="50"/>
      <c r="AC65" s="50" t="s">
        <v>109</v>
      </c>
      <c r="AD65" s="50" t="s">
        <v>695</v>
      </c>
      <c r="AE65" s="50" t="s">
        <v>101</v>
      </c>
      <c r="AF65" s="50"/>
      <c r="AG65" s="50" t="s">
        <v>111</v>
      </c>
    </row>
    <row r="66" spans="1:33" s="41" customFormat="1" ht="20" customHeight="1" x14ac:dyDescent="0.35">
      <c r="A66" s="50" t="s">
        <v>279</v>
      </c>
      <c r="B66" s="50" t="s">
        <v>54</v>
      </c>
      <c r="C66" s="50" t="s">
        <v>166</v>
      </c>
      <c r="D66" s="51" t="str">
        <f>IF(COUNTIF(X66:AG66,SETTINGS!A$1)=1,"YES","NO")</f>
        <v>YES</v>
      </c>
      <c r="E66" s="51" t="s">
        <v>232</v>
      </c>
      <c r="F66" s="50" t="s">
        <v>98</v>
      </c>
      <c r="G66" s="48">
        <v>10</v>
      </c>
      <c r="H66" s="49">
        <v>34.613</v>
      </c>
      <c r="I66" s="49">
        <v>33.64</v>
      </c>
      <c r="J66" s="47"/>
      <c r="K66" s="47"/>
      <c r="L66" s="47"/>
      <c r="M66" s="47"/>
      <c r="N66" s="47"/>
      <c r="O66" s="48"/>
      <c r="P66" s="48"/>
      <c r="Q66" s="48"/>
      <c r="R66" s="48"/>
      <c r="S66" s="48"/>
      <c r="T66" s="48"/>
      <c r="U66" s="50"/>
      <c r="V66" s="50"/>
      <c r="W66" s="50"/>
      <c r="X66" s="53" t="s">
        <v>93</v>
      </c>
      <c r="Y66" s="53" t="s">
        <v>105</v>
      </c>
      <c r="Z66" s="50" t="s">
        <v>106</v>
      </c>
      <c r="AA66" s="53" t="s">
        <v>110</v>
      </c>
      <c r="AB66" s="50"/>
      <c r="AC66" s="53" t="s">
        <v>109</v>
      </c>
      <c r="AD66" s="50" t="s">
        <v>695</v>
      </c>
      <c r="AE66" s="50" t="s">
        <v>101</v>
      </c>
      <c r="AF66" s="50"/>
      <c r="AG66" s="50" t="s">
        <v>111</v>
      </c>
    </row>
    <row r="67" spans="1:33" s="41" customFormat="1" ht="20" customHeight="1" x14ac:dyDescent="0.35">
      <c r="A67" s="50" t="s">
        <v>279</v>
      </c>
      <c r="B67" s="50" t="s">
        <v>299</v>
      </c>
      <c r="C67" s="50" t="s">
        <v>168</v>
      </c>
      <c r="D67" s="51" t="str">
        <f>IF(COUNTIF(X67:AG67,SETTINGS!A$1)=1,"YES","NO")</f>
        <v>YES</v>
      </c>
      <c r="E67" s="51" t="s">
        <v>232</v>
      </c>
      <c r="F67" s="50" t="s">
        <v>98</v>
      </c>
      <c r="G67" s="48">
        <v>8</v>
      </c>
      <c r="H67" s="49">
        <v>34.96</v>
      </c>
      <c r="I67" s="49">
        <v>33.381</v>
      </c>
      <c r="J67" s="47"/>
      <c r="K67" s="47"/>
      <c r="L67" s="47"/>
      <c r="M67" s="47"/>
      <c r="N67" s="47"/>
      <c r="O67" s="48"/>
      <c r="P67" s="48"/>
      <c r="Q67" s="48"/>
      <c r="R67" s="48"/>
      <c r="S67" s="48"/>
      <c r="T67" s="48"/>
      <c r="U67" s="50"/>
      <c r="V67" s="50"/>
      <c r="W67" s="50"/>
      <c r="X67" s="53" t="s">
        <v>93</v>
      </c>
      <c r="Y67" s="53" t="s">
        <v>105</v>
      </c>
      <c r="Z67" s="50" t="s">
        <v>106</v>
      </c>
      <c r="AA67" s="53" t="s">
        <v>110</v>
      </c>
      <c r="AB67" s="53" t="s">
        <v>108</v>
      </c>
      <c r="AC67" s="53" t="s">
        <v>109</v>
      </c>
      <c r="AD67" s="50" t="s">
        <v>695</v>
      </c>
      <c r="AE67" s="50" t="s">
        <v>101</v>
      </c>
      <c r="AF67" s="53" t="s">
        <v>107</v>
      </c>
      <c r="AG67" s="50" t="s">
        <v>111</v>
      </c>
    </row>
    <row r="68" spans="1:33" s="41" customFormat="1" ht="20" customHeight="1" x14ac:dyDescent="0.35">
      <c r="A68" s="50" t="s">
        <v>279</v>
      </c>
      <c r="B68" s="50" t="s">
        <v>57</v>
      </c>
      <c r="C68" s="50" t="s">
        <v>17</v>
      </c>
      <c r="D68" s="51" t="str">
        <f>IF(COUNTIF(X68:AG68,SETTINGS!A$1)=1,"YES","NO")</f>
        <v>YES</v>
      </c>
      <c r="E68" s="51" t="s">
        <v>232</v>
      </c>
      <c r="F68" s="50" t="s">
        <v>98</v>
      </c>
      <c r="G68" s="48" t="s">
        <v>463</v>
      </c>
      <c r="H68" s="49">
        <v>33.354999999999997</v>
      </c>
      <c r="I68" s="49">
        <v>32.28</v>
      </c>
      <c r="J68" s="47"/>
      <c r="K68" s="47"/>
      <c r="L68" s="47"/>
      <c r="M68" s="47"/>
      <c r="N68" s="47"/>
      <c r="O68" s="48"/>
      <c r="P68" s="48"/>
      <c r="Q68" s="48"/>
      <c r="R68" s="48"/>
      <c r="S68" s="48"/>
      <c r="T68" s="48"/>
      <c r="U68" s="50"/>
      <c r="V68" s="58" t="s">
        <v>474</v>
      </c>
      <c r="W68" s="50"/>
      <c r="X68" s="53" t="s">
        <v>93</v>
      </c>
      <c r="Y68" s="53" t="s">
        <v>105</v>
      </c>
      <c r="Z68" s="53" t="s">
        <v>106</v>
      </c>
      <c r="AA68" s="53" t="s">
        <v>110</v>
      </c>
      <c r="AB68" s="50" t="s">
        <v>108</v>
      </c>
      <c r="AC68" s="53" t="s">
        <v>109</v>
      </c>
      <c r="AD68" s="53" t="s">
        <v>695</v>
      </c>
      <c r="AE68" s="50" t="s">
        <v>101</v>
      </c>
      <c r="AF68" s="50" t="s">
        <v>107</v>
      </c>
      <c r="AG68" s="50" t="s">
        <v>111</v>
      </c>
    </row>
    <row r="69" spans="1:33" s="41" customFormat="1" ht="20" customHeight="1" x14ac:dyDescent="0.35">
      <c r="A69" s="50" t="s">
        <v>279</v>
      </c>
      <c r="B69" s="50" t="s">
        <v>125</v>
      </c>
      <c r="C69" s="50" t="s">
        <v>126</v>
      </c>
      <c r="D69" s="51" t="str">
        <f>IF(COUNTIF(X69:AG69,SETTINGS!A$1)=1,"YES","NO")</f>
        <v>YES</v>
      </c>
      <c r="E69" s="51" t="s">
        <v>232</v>
      </c>
      <c r="F69" s="50" t="s">
        <v>122</v>
      </c>
      <c r="G69" s="48">
        <v>3</v>
      </c>
      <c r="H69" s="49">
        <v>32.786000000000001</v>
      </c>
      <c r="I69" s="49">
        <v>31.742000000000001</v>
      </c>
      <c r="J69" s="47"/>
      <c r="K69" s="47"/>
      <c r="L69" s="47"/>
      <c r="M69" s="47"/>
      <c r="N69" s="47"/>
      <c r="O69" s="48"/>
      <c r="P69" s="48"/>
      <c r="Q69" s="48"/>
      <c r="R69" s="48"/>
      <c r="S69" s="48"/>
      <c r="T69" s="48"/>
      <c r="U69" s="50"/>
      <c r="V69" s="50"/>
      <c r="W69" s="50"/>
      <c r="X69" s="53" t="s">
        <v>93</v>
      </c>
      <c r="Y69" s="50" t="s">
        <v>105</v>
      </c>
      <c r="Z69" s="50" t="s">
        <v>106</v>
      </c>
      <c r="AA69" s="53" t="s">
        <v>110</v>
      </c>
      <c r="AB69" s="50"/>
      <c r="AC69" s="50" t="s">
        <v>109</v>
      </c>
      <c r="AD69" s="50" t="s">
        <v>695</v>
      </c>
      <c r="AE69" s="50" t="s">
        <v>101</v>
      </c>
      <c r="AF69" s="50"/>
      <c r="AG69" s="50" t="s">
        <v>111</v>
      </c>
    </row>
    <row r="70" spans="1:33" s="41" customFormat="1" ht="20" customHeight="1" x14ac:dyDescent="0.35">
      <c r="A70" s="50" t="s">
        <v>279</v>
      </c>
      <c r="B70" s="50" t="s">
        <v>124</v>
      </c>
      <c r="C70" s="50" t="s">
        <v>123</v>
      </c>
      <c r="D70" s="51" t="str">
        <f>IF(COUNTIF(X70:AG70,SETTINGS!A$1)=1,"YES","NO")</f>
        <v>YES</v>
      </c>
      <c r="E70" s="51" t="s">
        <v>232</v>
      </c>
      <c r="F70" s="50" t="s">
        <v>122</v>
      </c>
      <c r="G70" s="48">
        <v>2</v>
      </c>
      <c r="H70" s="49">
        <v>32.106999999999999</v>
      </c>
      <c r="I70" s="49">
        <v>31.645</v>
      </c>
      <c r="J70" s="47"/>
      <c r="K70" s="47"/>
      <c r="L70" s="47"/>
      <c r="M70" s="47"/>
      <c r="N70" s="47"/>
      <c r="O70" s="48"/>
      <c r="P70" s="48"/>
      <c r="Q70" s="48"/>
      <c r="R70" s="48"/>
      <c r="S70" s="48"/>
      <c r="T70" s="48"/>
      <c r="U70" s="50"/>
      <c r="V70" s="50"/>
      <c r="W70" s="50"/>
      <c r="X70" s="53" t="s">
        <v>93</v>
      </c>
      <c r="Y70" s="50" t="s">
        <v>105</v>
      </c>
      <c r="Z70" s="50" t="s">
        <v>106</v>
      </c>
      <c r="AA70" s="53" t="s">
        <v>110</v>
      </c>
      <c r="AB70" s="50"/>
      <c r="AC70" s="50" t="s">
        <v>109</v>
      </c>
      <c r="AD70" s="50" t="s">
        <v>695</v>
      </c>
      <c r="AE70" s="50" t="s">
        <v>101</v>
      </c>
      <c r="AF70" s="50"/>
      <c r="AG70" s="50" t="s">
        <v>111</v>
      </c>
    </row>
    <row r="71" spans="1:33" s="41" customFormat="1" ht="20" customHeight="1" x14ac:dyDescent="0.35">
      <c r="A71" s="50" t="s">
        <v>279</v>
      </c>
      <c r="B71" s="50" t="s">
        <v>54</v>
      </c>
      <c r="C71" s="50" t="s">
        <v>167</v>
      </c>
      <c r="D71" s="51" t="str">
        <f>IF(COUNTIF(X71:AG71,SETTINGS!A$1)=1,"YES","NO")</f>
        <v>NO</v>
      </c>
      <c r="E71" s="51" t="s">
        <v>88</v>
      </c>
      <c r="F71" s="50" t="s">
        <v>98</v>
      </c>
      <c r="G71" s="48" t="s">
        <v>197</v>
      </c>
      <c r="H71" s="49">
        <v>34.808</v>
      </c>
      <c r="I71" s="49">
        <v>31.542999999999999</v>
      </c>
      <c r="J71" s="47"/>
      <c r="K71" s="47"/>
      <c r="L71" s="47"/>
      <c r="M71" s="47"/>
      <c r="N71" s="47"/>
      <c r="O71" s="48"/>
      <c r="P71" s="48"/>
      <c r="Q71" s="48"/>
      <c r="R71" s="48"/>
      <c r="S71" s="48"/>
      <c r="T71" s="48"/>
      <c r="U71" s="50"/>
      <c r="V71" s="50"/>
      <c r="W71" s="50"/>
      <c r="X71" s="50"/>
      <c r="Y71" s="50"/>
      <c r="Z71" s="50"/>
      <c r="AA71" s="50"/>
      <c r="AB71" s="53" t="s">
        <v>108</v>
      </c>
      <c r="AC71" s="50"/>
      <c r="AD71" s="50" t="s">
        <v>696</v>
      </c>
      <c r="AE71" s="50"/>
      <c r="AF71" s="53" t="s">
        <v>107</v>
      </c>
      <c r="AG71" s="50"/>
    </row>
    <row r="72" spans="1:33" s="41" customFormat="1" ht="20" customHeight="1" x14ac:dyDescent="0.35">
      <c r="A72" s="50" t="s">
        <v>280</v>
      </c>
      <c r="B72" s="50" t="s">
        <v>300</v>
      </c>
      <c r="C72" s="50" t="s">
        <v>18</v>
      </c>
      <c r="D72" s="51" t="str">
        <f>IF(COUNTIF(X72:AG72,SETTINGS!A$1)=1,"YES","NO")</f>
        <v>YES</v>
      </c>
      <c r="E72" s="51" t="s">
        <v>232</v>
      </c>
      <c r="F72" s="50" t="s">
        <v>98</v>
      </c>
      <c r="G72" s="48">
        <v>10</v>
      </c>
      <c r="H72" s="49">
        <v>34.134</v>
      </c>
      <c r="I72" s="49">
        <v>32.500999999999998</v>
      </c>
      <c r="J72" s="47"/>
      <c r="K72" s="47"/>
      <c r="L72" s="47"/>
      <c r="M72" s="47"/>
      <c r="N72" s="47"/>
      <c r="O72" s="48"/>
      <c r="P72" s="48"/>
      <c r="Q72" s="48"/>
      <c r="R72" s="48"/>
      <c r="S72" s="48"/>
      <c r="T72" s="48"/>
      <c r="U72" s="50"/>
      <c r="V72" s="50"/>
      <c r="W72" s="50"/>
      <c r="X72" s="53" t="s">
        <v>93</v>
      </c>
      <c r="Y72" s="53" t="s">
        <v>105</v>
      </c>
      <c r="Z72" s="50" t="s">
        <v>106</v>
      </c>
      <c r="AA72" s="53" t="s">
        <v>110</v>
      </c>
      <c r="AB72" s="50" t="s">
        <v>108</v>
      </c>
      <c r="AC72" s="53" t="s">
        <v>109</v>
      </c>
      <c r="AD72" s="50" t="s">
        <v>695</v>
      </c>
      <c r="AE72" s="53" t="s">
        <v>101</v>
      </c>
      <c r="AF72" s="50" t="s">
        <v>107</v>
      </c>
      <c r="AG72" s="50" t="s">
        <v>111</v>
      </c>
    </row>
    <row r="73" spans="1:33" s="41" customFormat="1" ht="20" customHeight="1" x14ac:dyDescent="0.35">
      <c r="A73" s="50" t="s">
        <v>280</v>
      </c>
      <c r="B73" s="50" t="s">
        <v>58</v>
      </c>
      <c r="C73" s="50" t="s">
        <v>19</v>
      </c>
      <c r="D73" s="51" t="str">
        <f>IF(COUNTIF(X73:AG73,SETTINGS!A$1)=1,"YES","NO")</f>
        <v>YES</v>
      </c>
      <c r="E73" s="51" t="s">
        <v>232</v>
      </c>
      <c r="F73" s="50" t="s">
        <v>98</v>
      </c>
      <c r="G73" s="48">
        <v>3</v>
      </c>
      <c r="H73" s="49">
        <v>32.695999999999998</v>
      </c>
      <c r="I73" s="49">
        <v>31.709</v>
      </c>
      <c r="J73" s="47"/>
      <c r="K73" s="47"/>
      <c r="L73" s="47"/>
      <c r="M73" s="47"/>
      <c r="N73" s="47"/>
      <c r="O73" s="48"/>
      <c r="P73" s="48"/>
      <c r="Q73" s="48"/>
      <c r="R73" s="48"/>
      <c r="S73" s="48"/>
      <c r="T73" s="48"/>
      <c r="U73" s="50"/>
      <c r="V73" s="50"/>
      <c r="W73" s="50"/>
      <c r="X73" s="53" t="s">
        <v>93</v>
      </c>
      <c r="Y73" s="50" t="s">
        <v>105</v>
      </c>
      <c r="Z73" s="50" t="s">
        <v>106</v>
      </c>
      <c r="AA73" s="53" t="s">
        <v>110</v>
      </c>
      <c r="AB73" s="50" t="s">
        <v>108</v>
      </c>
      <c r="AC73" s="50" t="s">
        <v>109</v>
      </c>
      <c r="AD73" s="50" t="s">
        <v>695</v>
      </c>
      <c r="AE73" s="53" t="s">
        <v>101</v>
      </c>
      <c r="AF73" s="50" t="s">
        <v>107</v>
      </c>
      <c r="AG73" s="50" t="s">
        <v>111</v>
      </c>
    </row>
    <row r="74" spans="1:33" s="41" customFormat="1" ht="20" customHeight="1" x14ac:dyDescent="0.35">
      <c r="A74" s="50" t="s">
        <v>280</v>
      </c>
      <c r="B74" s="50" t="s">
        <v>59</v>
      </c>
      <c r="C74" s="50" t="s">
        <v>21</v>
      </c>
      <c r="D74" s="51" t="str">
        <f>IF(COUNTIF(X74:AG74,SETTINGS!A$1)=1,"YES","NO")</f>
        <v>YES</v>
      </c>
      <c r="E74" s="51" t="s">
        <v>232</v>
      </c>
      <c r="F74" s="50" t="s">
        <v>98</v>
      </c>
      <c r="G74" s="48">
        <v>6</v>
      </c>
      <c r="H74" s="49">
        <v>30.92</v>
      </c>
      <c r="I74" s="49">
        <v>29.46</v>
      </c>
      <c r="J74" s="47"/>
      <c r="K74" s="47"/>
      <c r="L74" s="47"/>
      <c r="M74" s="47"/>
      <c r="N74" s="47"/>
      <c r="O74" s="48"/>
      <c r="P74" s="48"/>
      <c r="Q74" s="48"/>
      <c r="R74" s="48"/>
      <c r="S74" s="48"/>
      <c r="T74" s="48"/>
      <c r="U74" s="50"/>
      <c r="V74" s="50"/>
      <c r="W74" s="50"/>
      <c r="X74" s="53" t="s">
        <v>93</v>
      </c>
      <c r="Y74" s="50" t="s">
        <v>105</v>
      </c>
      <c r="Z74" s="50" t="s">
        <v>106</v>
      </c>
      <c r="AA74" s="53" t="s">
        <v>110</v>
      </c>
      <c r="AB74" s="50"/>
      <c r="AC74" s="50" t="s">
        <v>109</v>
      </c>
      <c r="AD74" s="50" t="s">
        <v>695</v>
      </c>
      <c r="AE74" s="50" t="s">
        <v>101</v>
      </c>
      <c r="AF74" s="50"/>
      <c r="AG74" s="50" t="s">
        <v>111</v>
      </c>
    </row>
    <row r="75" spans="1:33" s="41" customFormat="1" ht="20" customHeight="1" x14ac:dyDescent="0.35">
      <c r="A75" s="50" t="s">
        <v>280</v>
      </c>
      <c r="B75" s="50" t="s">
        <v>130</v>
      </c>
      <c r="C75" s="50" t="s">
        <v>20</v>
      </c>
      <c r="D75" s="51" t="str">
        <f>IF(COUNTIF(X75:AG75,SETTINGS!A$1)=1,"YES","NO")</f>
        <v>YES</v>
      </c>
      <c r="E75" s="51" t="s">
        <v>232</v>
      </c>
      <c r="F75" s="50" t="s">
        <v>98</v>
      </c>
      <c r="G75" s="48">
        <v>7</v>
      </c>
      <c r="H75" s="49">
        <v>30.763999999999999</v>
      </c>
      <c r="I75" s="49">
        <v>29.437999999999999</v>
      </c>
      <c r="J75" s="47"/>
      <c r="K75" s="47"/>
      <c r="L75" s="47"/>
      <c r="M75" s="47"/>
      <c r="N75" s="47"/>
      <c r="O75" s="48"/>
      <c r="P75" s="48"/>
      <c r="Q75" s="48"/>
      <c r="R75" s="48"/>
      <c r="S75" s="48"/>
      <c r="T75" s="48"/>
      <c r="U75" s="50"/>
      <c r="V75" s="50"/>
      <c r="W75" s="50"/>
      <c r="X75" s="53" t="s">
        <v>93</v>
      </c>
      <c r="Y75" s="53" t="s">
        <v>105</v>
      </c>
      <c r="Z75" s="50" t="s">
        <v>106</v>
      </c>
      <c r="AA75" s="53" t="s">
        <v>110</v>
      </c>
      <c r="AB75" s="50" t="s">
        <v>108</v>
      </c>
      <c r="AC75" s="53" t="s">
        <v>109</v>
      </c>
      <c r="AD75" s="50" t="s">
        <v>695</v>
      </c>
      <c r="AE75" s="50" t="s">
        <v>101</v>
      </c>
      <c r="AF75" s="50" t="s">
        <v>107</v>
      </c>
      <c r="AG75" s="50" t="s">
        <v>111</v>
      </c>
    </row>
    <row r="76" spans="1:33" s="41" customFormat="1" ht="20" customHeight="1" x14ac:dyDescent="0.35">
      <c r="A76" s="50" t="s">
        <v>280</v>
      </c>
      <c r="B76" s="50" t="s">
        <v>127</v>
      </c>
      <c r="C76" s="50" t="s">
        <v>139</v>
      </c>
      <c r="D76" s="51" t="str">
        <f>IF(COUNTIF(X76:AG76,SETTINGS!A$1)=1,"YES","NO")</f>
        <v>YES</v>
      </c>
      <c r="E76" s="51" t="s">
        <v>88</v>
      </c>
      <c r="F76" s="50" t="s">
        <v>98</v>
      </c>
      <c r="G76" s="48">
        <v>7</v>
      </c>
      <c r="H76" s="49">
        <v>31.381</v>
      </c>
      <c r="I76" s="49">
        <v>29.414000000000001</v>
      </c>
      <c r="J76" s="47"/>
      <c r="K76" s="47"/>
      <c r="L76" s="47"/>
      <c r="M76" s="47"/>
      <c r="N76" s="47"/>
      <c r="O76" s="48"/>
      <c r="P76" s="48"/>
      <c r="Q76" s="48"/>
      <c r="R76" s="48"/>
      <c r="S76" s="48"/>
      <c r="T76" s="48"/>
      <c r="U76" s="50"/>
      <c r="V76" s="50"/>
      <c r="W76" s="50"/>
      <c r="X76" s="50" t="s">
        <v>93</v>
      </c>
      <c r="Y76" s="53" t="s">
        <v>105</v>
      </c>
      <c r="Z76" s="50" t="s">
        <v>106</v>
      </c>
      <c r="AA76" s="50" t="s">
        <v>110</v>
      </c>
      <c r="AB76" s="50"/>
      <c r="AC76" s="53" t="s">
        <v>109</v>
      </c>
      <c r="AD76" s="50" t="s">
        <v>695</v>
      </c>
      <c r="AE76" s="50" t="s">
        <v>101</v>
      </c>
      <c r="AF76" s="50"/>
      <c r="AG76" s="50" t="s">
        <v>111</v>
      </c>
    </row>
    <row r="77" spans="1:33" s="41" customFormat="1" ht="20" customHeight="1" x14ac:dyDescent="0.35">
      <c r="A77" s="50" t="s">
        <v>281</v>
      </c>
      <c r="B77" s="50" t="s">
        <v>301</v>
      </c>
      <c r="C77" s="50" t="s">
        <v>169</v>
      </c>
      <c r="D77" s="51" t="str">
        <f>IF(COUNTIF(X77:AG77,SETTINGS!A$1)=1,"YES","NO")</f>
        <v>YES</v>
      </c>
      <c r="E77" s="51" t="s">
        <v>232</v>
      </c>
      <c r="F77" s="50" t="s">
        <v>98</v>
      </c>
      <c r="G77" s="48">
        <v>6</v>
      </c>
      <c r="H77" s="49">
        <v>35.966000000000001</v>
      </c>
      <c r="I77" s="49">
        <v>33.999000000000002</v>
      </c>
      <c r="J77" s="47"/>
      <c r="K77" s="47"/>
      <c r="L77" s="47"/>
      <c r="M77" s="47"/>
      <c r="N77" s="47"/>
      <c r="O77" s="48"/>
      <c r="P77" s="48"/>
      <c r="Q77" s="48"/>
      <c r="R77" s="48"/>
      <c r="S77" s="48"/>
      <c r="T77" s="48"/>
      <c r="U77" s="50"/>
      <c r="V77" s="50"/>
      <c r="W77" s="50"/>
      <c r="X77" s="53" t="s">
        <v>93</v>
      </c>
      <c r="Y77" s="53" t="s">
        <v>105</v>
      </c>
      <c r="Z77" s="53" t="s">
        <v>106</v>
      </c>
      <c r="AA77" s="53" t="s">
        <v>110</v>
      </c>
      <c r="AB77" s="53" t="s">
        <v>108</v>
      </c>
      <c r="AC77" s="53" t="s">
        <v>109</v>
      </c>
      <c r="AD77" s="53" t="s">
        <v>695</v>
      </c>
      <c r="AE77" s="50" t="s">
        <v>101</v>
      </c>
      <c r="AF77" s="53" t="s">
        <v>107</v>
      </c>
      <c r="AG77" s="50" t="s">
        <v>111</v>
      </c>
    </row>
    <row r="78" spans="1:33" s="41" customFormat="1" ht="20" customHeight="1" x14ac:dyDescent="0.35">
      <c r="A78" s="50" t="s">
        <v>281</v>
      </c>
      <c r="B78" s="50" t="s">
        <v>302</v>
      </c>
      <c r="C78" s="50" t="s">
        <v>22</v>
      </c>
      <c r="D78" s="51" t="str">
        <f>IF(COUNTIF(X78:AG78,SETTINGS!A$1)=1,"YES","NO")</f>
        <v>YES</v>
      </c>
      <c r="E78" s="51" t="s">
        <v>232</v>
      </c>
      <c r="F78" s="50" t="s">
        <v>98</v>
      </c>
      <c r="G78" s="48">
        <v>2</v>
      </c>
      <c r="H78" s="49">
        <v>33.651000000000003</v>
      </c>
      <c r="I78" s="49">
        <v>32.808</v>
      </c>
      <c r="J78" s="47"/>
      <c r="K78" s="47"/>
      <c r="L78" s="47"/>
      <c r="M78" s="47"/>
      <c r="N78" s="47"/>
      <c r="O78" s="48"/>
      <c r="P78" s="48"/>
      <c r="Q78" s="48"/>
      <c r="R78" s="48"/>
      <c r="S78" s="48"/>
      <c r="T78" s="48"/>
      <c r="U78" s="50"/>
      <c r="V78" s="50"/>
      <c r="W78" s="50"/>
      <c r="X78" s="53" t="s">
        <v>93</v>
      </c>
      <c r="Y78" s="50" t="s">
        <v>105</v>
      </c>
      <c r="Z78" s="50" t="s">
        <v>106</v>
      </c>
      <c r="AA78" s="53" t="s">
        <v>110</v>
      </c>
      <c r="AB78" s="50" t="s">
        <v>108</v>
      </c>
      <c r="AC78" s="50" t="s">
        <v>109</v>
      </c>
      <c r="AD78" s="50" t="s">
        <v>695</v>
      </c>
      <c r="AE78" s="50" t="s">
        <v>101</v>
      </c>
      <c r="AF78" s="50" t="s">
        <v>107</v>
      </c>
      <c r="AG78" s="50" t="s">
        <v>111</v>
      </c>
    </row>
    <row r="79" spans="1:33" s="41" customFormat="1" ht="20" customHeight="1" x14ac:dyDescent="0.35">
      <c r="A79" s="50" t="s">
        <v>281</v>
      </c>
      <c r="B79" s="50" t="s">
        <v>303</v>
      </c>
      <c r="C79" s="50" t="s">
        <v>140</v>
      </c>
      <c r="D79" s="51" t="str">
        <f>IF(COUNTIF(X79:AG79,SETTINGS!A$1)=1,"YES","NO")</f>
        <v>YES</v>
      </c>
      <c r="E79" s="51" t="s">
        <v>88</v>
      </c>
      <c r="F79" s="50" t="s">
        <v>103</v>
      </c>
      <c r="G79" s="48">
        <v>3</v>
      </c>
      <c r="H79" s="49">
        <v>32.76</v>
      </c>
      <c r="I79" s="49">
        <v>32.241</v>
      </c>
      <c r="J79" s="47"/>
      <c r="K79" s="47"/>
      <c r="L79" s="47"/>
      <c r="M79" s="47"/>
      <c r="N79" s="47"/>
      <c r="O79" s="48"/>
      <c r="P79" s="48"/>
      <c r="Q79" s="48"/>
      <c r="R79" s="48"/>
      <c r="S79" s="48"/>
      <c r="T79" s="48"/>
      <c r="U79" s="50"/>
      <c r="V79" s="50"/>
      <c r="W79" s="50"/>
      <c r="X79" s="50" t="s">
        <v>93</v>
      </c>
      <c r="Y79" s="53" t="s">
        <v>105</v>
      </c>
      <c r="Z79" s="50" t="s">
        <v>106</v>
      </c>
      <c r="AA79" s="50" t="s">
        <v>110</v>
      </c>
      <c r="AB79" s="53" t="s">
        <v>108</v>
      </c>
      <c r="AC79" s="53" t="s">
        <v>109</v>
      </c>
      <c r="AD79" s="50" t="s">
        <v>695</v>
      </c>
      <c r="AE79" s="50" t="s">
        <v>101</v>
      </c>
      <c r="AF79" s="53" t="s">
        <v>107</v>
      </c>
      <c r="AG79" s="50" t="s">
        <v>111</v>
      </c>
    </row>
    <row r="80" spans="1:33" s="41" customFormat="1" ht="20" customHeight="1" x14ac:dyDescent="0.35">
      <c r="A80" s="50" t="s">
        <v>283</v>
      </c>
      <c r="B80" s="50" t="s">
        <v>304</v>
      </c>
      <c r="C80" s="50" t="s">
        <v>12</v>
      </c>
      <c r="D80" s="51" t="str">
        <f>IF(COUNTIF(X80:AG80,SETTINGS!A$1)=1,"YES","NO")</f>
        <v>YES</v>
      </c>
      <c r="E80" s="51" t="s">
        <v>232</v>
      </c>
      <c r="F80" s="50" t="s">
        <v>98</v>
      </c>
      <c r="G80" s="48">
        <v>4</v>
      </c>
      <c r="H80" s="49">
        <v>33.572000000000003</v>
      </c>
      <c r="I80" s="49">
        <v>33.28</v>
      </c>
      <c r="J80" s="47"/>
      <c r="K80" s="47"/>
      <c r="L80" s="47"/>
      <c r="M80" s="47"/>
      <c r="N80" s="47"/>
      <c r="O80" s="48"/>
      <c r="P80" s="48"/>
      <c r="Q80" s="48"/>
      <c r="R80" s="48"/>
      <c r="S80" s="48"/>
      <c r="T80" s="48"/>
      <c r="U80" s="50"/>
      <c r="V80" s="50"/>
      <c r="W80" s="50"/>
      <c r="X80" s="53" t="s">
        <v>93</v>
      </c>
      <c r="Y80" s="50" t="s">
        <v>105</v>
      </c>
      <c r="Z80" s="50" t="s">
        <v>106</v>
      </c>
      <c r="AA80" s="50" t="s">
        <v>110</v>
      </c>
      <c r="AB80" s="50"/>
      <c r="AC80" s="50" t="s">
        <v>109</v>
      </c>
      <c r="AD80" s="50" t="s">
        <v>695</v>
      </c>
      <c r="AE80" s="50" t="s">
        <v>101</v>
      </c>
      <c r="AF80" s="50"/>
      <c r="AG80" s="50" t="s">
        <v>111</v>
      </c>
    </row>
    <row r="81" spans="1:33" s="41" customFormat="1" ht="20" customHeight="1" x14ac:dyDescent="0.35">
      <c r="A81" s="50" t="s">
        <v>283</v>
      </c>
      <c r="B81" s="50" t="s">
        <v>304</v>
      </c>
      <c r="C81" s="50" t="s">
        <v>13</v>
      </c>
      <c r="D81" s="51" t="str">
        <f>IF(COUNTIF(X81:AG81,SETTINGS!A$1)=1,"YES","NO")</f>
        <v>YES</v>
      </c>
      <c r="E81" s="51" t="s">
        <v>232</v>
      </c>
      <c r="F81" s="50" t="s">
        <v>98</v>
      </c>
      <c r="G81" s="48">
        <v>8</v>
      </c>
      <c r="H81" s="49">
        <v>33.19</v>
      </c>
      <c r="I81" s="49">
        <v>32.131</v>
      </c>
      <c r="J81" s="47"/>
      <c r="K81" s="47"/>
      <c r="L81" s="47"/>
      <c r="M81" s="47"/>
      <c r="N81" s="47"/>
      <c r="O81" s="48"/>
      <c r="P81" s="48"/>
      <c r="Q81" s="48"/>
      <c r="R81" s="48"/>
      <c r="S81" s="48"/>
      <c r="T81" s="48"/>
      <c r="U81" s="50"/>
      <c r="V81" s="50"/>
      <c r="W81" s="50"/>
      <c r="X81" s="53" t="s">
        <v>93</v>
      </c>
      <c r="Y81" s="53" t="s">
        <v>105</v>
      </c>
      <c r="Z81" s="50" t="s">
        <v>106</v>
      </c>
      <c r="AA81" s="53" t="s">
        <v>110</v>
      </c>
      <c r="AB81" s="50"/>
      <c r="AC81" s="53" t="s">
        <v>109</v>
      </c>
      <c r="AD81" s="50" t="s">
        <v>695</v>
      </c>
      <c r="AE81" s="50" t="s">
        <v>101</v>
      </c>
      <c r="AF81" s="50"/>
      <c r="AG81" s="50" t="s">
        <v>111</v>
      </c>
    </row>
    <row r="82" spans="1:33" s="41" customFormat="1" ht="20" customHeight="1" x14ac:dyDescent="0.35">
      <c r="A82" s="50" t="s">
        <v>284</v>
      </c>
      <c r="B82" s="50" t="s">
        <v>305</v>
      </c>
      <c r="C82" s="50" t="s">
        <v>25</v>
      </c>
      <c r="D82" s="51" t="str">
        <f>IF(COUNTIF(X82:AG82,SETTINGS!A$1)=1,"YES","NO")</f>
        <v>YES</v>
      </c>
      <c r="E82" s="51" t="s">
        <v>232</v>
      </c>
      <c r="F82" s="50" t="s">
        <v>98</v>
      </c>
      <c r="G82" s="48">
        <v>2</v>
      </c>
      <c r="H82" s="49">
        <v>35.871000000000002</v>
      </c>
      <c r="I82" s="49">
        <v>34.988</v>
      </c>
      <c r="J82" s="47">
        <v>7</v>
      </c>
      <c r="K82" s="47">
        <v>7</v>
      </c>
      <c r="L82" s="47">
        <v>7</v>
      </c>
      <c r="M82" s="47">
        <v>7</v>
      </c>
      <c r="N82" s="47">
        <v>7</v>
      </c>
      <c r="O82" s="48">
        <v>104</v>
      </c>
      <c r="P82" s="48">
        <v>24</v>
      </c>
      <c r="Q82" s="48">
        <v>27</v>
      </c>
      <c r="R82" s="48">
        <v>27</v>
      </c>
      <c r="S82" s="48">
        <v>24</v>
      </c>
      <c r="T82" s="48">
        <v>27</v>
      </c>
      <c r="U82" s="50" t="s">
        <v>138</v>
      </c>
      <c r="V82" s="50"/>
      <c r="W82" s="50"/>
      <c r="X82" s="53" t="s">
        <v>93</v>
      </c>
      <c r="Y82" s="50" t="s">
        <v>105</v>
      </c>
      <c r="Z82" s="50" t="s">
        <v>106</v>
      </c>
      <c r="AA82" s="53" t="s">
        <v>110</v>
      </c>
      <c r="AB82" s="50"/>
      <c r="AC82" s="50" t="s">
        <v>109</v>
      </c>
      <c r="AD82" s="50" t="s">
        <v>695</v>
      </c>
      <c r="AE82" s="50" t="s">
        <v>101</v>
      </c>
      <c r="AF82" s="50"/>
      <c r="AG82" s="50" t="s">
        <v>111</v>
      </c>
    </row>
    <row r="83" spans="1:33" s="41" customFormat="1" ht="20" customHeight="1" x14ac:dyDescent="0.35">
      <c r="A83" s="50" t="s">
        <v>284</v>
      </c>
      <c r="B83" s="50" t="s">
        <v>305</v>
      </c>
      <c r="C83" s="50" t="s">
        <v>26</v>
      </c>
      <c r="D83" s="51" t="str">
        <f>IF(COUNTIF(X83:AG83,SETTINGS!A$1)=1,"YES","NO")</f>
        <v>YES</v>
      </c>
      <c r="E83" s="51" t="s">
        <v>232</v>
      </c>
      <c r="F83" s="50" t="s">
        <v>98</v>
      </c>
      <c r="G83" s="48">
        <v>2</v>
      </c>
      <c r="H83" s="49">
        <v>34.381</v>
      </c>
      <c r="I83" s="49">
        <v>34.223999999999997</v>
      </c>
      <c r="J83" s="47">
        <v>7</v>
      </c>
      <c r="K83" s="47">
        <v>6.5</v>
      </c>
      <c r="L83" s="47">
        <v>6.5</v>
      </c>
      <c r="M83" s="47">
        <v>6.5</v>
      </c>
      <c r="N83" s="47">
        <v>6.5</v>
      </c>
      <c r="O83" s="48">
        <v>100</v>
      </c>
      <c r="P83" s="48">
        <v>21</v>
      </c>
      <c r="Q83" s="48">
        <v>24</v>
      </c>
      <c r="R83" s="48">
        <v>24</v>
      </c>
      <c r="S83" s="48">
        <v>21</v>
      </c>
      <c r="T83" s="48">
        <v>27</v>
      </c>
      <c r="U83" s="50"/>
      <c r="V83" s="50"/>
      <c r="W83" s="50"/>
      <c r="X83" s="53" t="s">
        <v>93</v>
      </c>
      <c r="Y83" s="50" t="s">
        <v>105</v>
      </c>
      <c r="Z83" s="50" t="s">
        <v>106</v>
      </c>
      <c r="AA83" s="53" t="s">
        <v>110</v>
      </c>
      <c r="AB83" s="50"/>
      <c r="AC83" s="50" t="s">
        <v>109</v>
      </c>
      <c r="AD83" s="50" t="s">
        <v>695</v>
      </c>
      <c r="AE83" s="50" t="s">
        <v>101</v>
      </c>
      <c r="AF83" s="50"/>
      <c r="AG83" s="50" t="s">
        <v>111</v>
      </c>
    </row>
    <row r="84" spans="1:33" s="41" customFormat="1" ht="20" customHeight="1" x14ac:dyDescent="0.35">
      <c r="A84" s="50" t="s">
        <v>284</v>
      </c>
      <c r="B84" s="50" t="s">
        <v>305</v>
      </c>
      <c r="C84" s="50" t="s">
        <v>148</v>
      </c>
      <c r="D84" s="51" t="str">
        <f>IF(COUNTIF(X84:AG84,SETTINGS!A$1)=1,"YES","NO")</f>
        <v>NO</v>
      </c>
      <c r="E84" s="51" t="s">
        <v>88</v>
      </c>
      <c r="F84" s="50" t="s">
        <v>98</v>
      </c>
      <c r="G84" s="48" t="s">
        <v>198</v>
      </c>
      <c r="H84" s="49">
        <v>34.081000000000003</v>
      </c>
      <c r="I84" s="49">
        <v>34.081000000000003</v>
      </c>
      <c r="J84" s="47">
        <v>7</v>
      </c>
      <c r="K84" s="47">
        <v>5.5</v>
      </c>
      <c r="L84" s="47">
        <v>5.5</v>
      </c>
      <c r="M84" s="47">
        <v>7</v>
      </c>
      <c r="N84" s="47">
        <v>5.5</v>
      </c>
      <c r="O84" s="48">
        <v>100</v>
      </c>
      <c r="P84" s="48">
        <v>21</v>
      </c>
      <c r="Q84" s="48">
        <v>21</v>
      </c>
      <c r="R84" s="48">
        <v>27</v>
      </c>
      <c r="S84" s="48">
        <v>21</v>
      </c>
      <c r="T84" s="48"/>
      <c r="U84" s="50"/>
      <c r="V84" s="50"/>
      <c r="W84" s="50"/>
      <c r="X84" s="50"/>
      <c r="Y84" s="50"/>
      <c r="Z84" s="50"/>
      <c r="AA84" s="50"/>
      <c r="AB84" s="53" t="s">
        <v>108</v>
      </c>
      <c r="AC84" s="50"/>
      <c r="AD84" s="50" t="s">
        <v>696</v>
      </c>
      <c r="AE84" s="50"/>
      <c r="AF84" s="53" t="s">
        <v>107</v>
      </c>
      <c r="AG84" s="50"/>
    </row>
    <row r="85" spans="1:33" s="41" customFormat="1" ht="20" customHeight="1" x14ac:dyDescent="0.35">
      <c r="A85" s="50" t="s">
        <v>284</v>
      </c>
      <c r="B85" s="50" t="s">
        <v>305</v>
      </c>
      <c r="C85" s="50" t="s">
        <v>27</v>
      </c>
      <c r="D85" s="51" t="str">
        <f>IF(COUNTIF(X85:AG85,SETTINGS!A$1)=1,"YES","NO")</f>
        <v>YES</v>
      </c>
      <c r="E85" s="51" t="s">
        <v>232</v>
      </c>
      <c r="F85" s="50" t="s">
        <v>98</v>
      </c>
      <c r="G85" s="48">
        <v>12</v>
      </c>
      <c r="H85" s="49">
        <v>35.290999999999997</v>
      </c>
      <c r="I85" s="49">
        <v>33.71</v>
      </c>
      <c r="J85" s="47"/>
      <c r="K85" s="47"/>
      <c r="L85" s="47"/>
      <c r="M85" s="47"/>
      <c r="N85" s="47"/>
      <c r="O85" s="48"/>
      <c r="P85" s="48"/>
      <c r="Q85" s="48"/>
      <c r="R85" s="48"/>
      <c r="S85" s="48"/>
      <c r="T85" s="48"/>
      <c r="U85" s="50"/>
      <c r="V85" s="50"/>
      <c r="W85" s="50"/>
      <c r="X85" s="53" t="s">
        <v>93</v>
      </c>
      <c r="Y85" s="53" t="s">
        <v>105</v>
      </c>
      <c r="Z85" s="50" t="s">
        <v>106</v>
      </c>
      <c r="AA85" s="53" t="s">
        <v>110</v>
      </c>
      <c r="AB85" s="50"/>
      <c r="AC85" s="53" t="s">
        <v>109</v>
      </c>
      <c r="AD85" s="50" t="s">
        <v>695</v>
      </c>
      <c r="AE85" s="50" t="s">
        <v>101</v>
      </c>
      <c r="AF85" s="50"/>
      <c r="AG85" s="50" t="s">
        <v>111</v>
      </c>
    </row>
    <row r="86" spans="1:33" s="41" customFormat="1" ht="20" customHeight="1" x14ac:dyDescent="0.35">
      <c r="A86" s="50" t="s">
        <v>284</v>
      </c>
      <c r="B86" s="50" t="s">
        <v>305</v>
      </c>
      <c r="C86" s="50" t="s">
        <v>175</v>
      </c>
      <c r="D86" s="51" t="str">
        <f>IF(COUNTIF(X86:AG86,SETTINGS!A$1)=1,"YES","NO")</f>
        <v>YES</v>
      </c>
      <c r="E86" s="51" t="s">
        <v>232</v>
      </c>
      <c r="F86" s="50" t="s">
        <v>98</v>
      </c>
      <c r="G86" s="48">
        <v>8</v>
      </c>
      <c r="H86" s="49">
        <v>34.335999999999999</v>
      </c>
      <c r="I86" s="49">
        <v>33.594999999999999</v>
      </c>
      <c r="J86" s="47"/>
      <c r="K86" s="47"/>
      <c r="L86" s="47"/>
      <c r="M86" s="47"/>
      <c r="N86" s="47"/>
      <c r="O86" s="48"/>
      <c r="P86" s="48"/>
      <c r="Q86" s="48"/>
      <c r="R86" s="48"/>
      <c r="S86" s="48"/>
      <c r="T86" s="48">
        <v>27</v>
      </c>
      <c r="U86" s="50"/>
      <c r="V86" s="50"/>
      <c r="W86" s="50"/>
      <c r="X86" s="53" t="s">
        <v>93</v>
      </c>
      <c r="Y86" s="50" t="s">
        <v>105</v>
      </c>
      <c r="Z86" s="50"/>
      <c r="AA86" s="53" t="s">
        <v>110</v>
      </c>
      <c r="AB86" s="50"/>
      <c r="AC86" s="50" t="s">
        <v>109</v>
      </c>
      <c r="AD86" s="50" t="s">
        <v>696</v>
      </c>
      <c r="AE86" s="50" t="s">
        <v>101</v>
      </c>
      <c r="AF86" s="50"/>
      <c r="AG86" s="50" t="s">
        <v>111</v>
      </c>
    </row>
    <row r="87" spans="1:33" s="41" customFormat="1" ht="20" customHeight="1" x14ac:dyDescent="0.35">
      <c r="A87" s="50" t="s">
        <v>284</v>
      </c>
      <c r="B87" s="50" t="s">
        <v>305</v>
      </c>
      <c r="C87" s="50" t="s">
        <v>143</v>
      </c>
      <c r="D87" s="51" t="str">
        <f>IF(COUNTIF(X87:AG87,SETTINGS!A$1)=1,"YES","NO")</f>
        <v>NO</v>
      </c>
      <c r="E87" s="51" t="s">
        <v>88</v>
      </c>
      <c r="F87" s="50" t="s">
        <v>98</v>
      </c>
      <c r="G87" s="48" t="s">
        <v>199</v>
      </c>
      <c r="H87" s="49">
        <v>34.673999999999999</v>
      </c>
      <c r="I87" s="49">
        <v>33.103000000000002</v>
      </c>
      <c r="J87" s="47">
        <v>7</v>
      </c>
      <c r="K87" s="47">
        <v>6.5</v>
      </c>
      <c r="L87" s="47">
        <v>6.5</v>
      </c>
      <c r="M87" s="47">
        <v>6.5</v>
      </c>
      <c r="N87" s="47">
        <v>6.5</v>
      </c>
      <c r="O87" s="48">
        <v>100</v>
      </c>
      <c r="P87" s="48">
        <v>21</v>
      </c>
      <c r="Q87" s="48">
        <v>24</v>
      </c>
      <c r="R87" s="48">
        <v>24</v>
      </c>
      <c r="S87" s="48">
        <v>21</v>
      </c>
      <c r="T87" s="48">
        <v>27</v>
      </c>
      <c r="U87" s="50"/>
      <c r="V87" s="50"/>
      <c r="W87" s="50"/>
      <c r="X87" s="50"/>
      <c r="Y87" s="50"/>
      <c r="Z87" s="50"/>
      <c r="AA87" s="50"/>
      <c r="AB87" s="50"/>
      <c r="AC87" s="50"/>
      <c r="AD87" s="50" t="s">
        <v>696</v>
      </c>
      <c r="AE87" s="50"/>
      <c r="AF87" s="53" t="s">
        <v>107</v>
      </c>
      <c r="AG87" s="50"/>
    </row>
    <row r="88" spans="1:33" s="41" customFormat="1" ht="20" customHeight="1" x14ac:dyDescent="0.35">
      <c r="A88" s="50" t="s">
        <v>284</v>
      </c>
      <c r="B88" s="50" t="s">
        <v>305</v>
      </c>
      <c r="C88" s="50" t="s">
        <v>29</v>
      </c>
      <c r="D88" s="51" t="str">
        <f>IF(COUNTIF(X88:AG88,SETTINGS!A$1)=1,"YES","NO")</f>
        <v>YES</v>
      </c>
      <c r="E88" s="51" t="s">
        <v>232</v>
      </c>
      <c r="F88" s="50" t="s">
        <v>98</v>
      </c>
      <c r="G88" s="48">
        <v>2</v>
      </c>
      <c r="H88" s="49">
        <v>33.201999999999998</v>
      </c>
      <c r="I88" s="49">
        <v>32.561</v>
      </c>
      <c r="J88" s="47">
        <v>7</v>
      </c>
      <c r="K88" s="47">
        <v>5.5</v>
      </c>
      <c r="L88" s="47">
        <v>5.5</v>
      </c>
      <c r="M88" s="47">
        <v>7</v>
      </c>
      <c r="N88" s="47">
        <v>5.5</v>
      </c>
      <c r="O88" s="48">
        <v>100</v>
      </c>
      <c r="P88" s="48">
        <v>21</v>
      </c>
      <c r="Q88" s="48">
        <v>21</v>
      </c>
      <c r="R88" s="48">
        <v>27</v>
      </c>
      <c r="S88" s="48">
        <v>21</v>
      </c>
      <c r="T88" s="48"/>
      <c r="U88" s="50"/>
      <c r="V88" s="50"/>
      <c r="W88" s="50"/>
      <c r="X88" s="53" t="s">
        <v>93</v>
      </c>
      <c r="Y88" s="50" t="s">
        <v>105</v>
      </c>
      <c r="Z88" s="50" t="s">
        <v>106</v>
      </c>
      <c r="AA88" s="53" t="s">
        <v>110</v>
      </c>
      <c r="AB88" s="50"/>
      <c r="AC88" s="50" t="s">
        <v>109</v>
      </c>
      <c r="AD88" s="50" t="s">
        <v>695</v>
      </c>
      <c r="AE88" s="50" t="s">
        <v>101</v>
      </c>
      <c r="AF88" s="50"/>
      <c r="AG88" s="50" t="s">
        <v>111</v>
      </c>
    </row>
    <row r="89" spans="1:33" s="41" customFormat="1" ht="20" customHeight="1" x14ac:dyDescent="0.35">
      <c r="A89" s="50" t="s">
        <v>284</v>
      </c>
      <c r="B89" s="50" t="s">
        <v>75</v>
      </c>
      <c r="C89" s="50" t="s">
        <v>179</v>
      </c>
      <c r="D89" s="51" t="str">
        <f>IF(COUNTIF(X89:AG89,SETTINGS!A$1)=1,"YES","NO")</f>
        <v>YES</v>
      </c>
      <c r="E89" s="51" t="s">
        <v>232</v>
      </c>
      <c r="F89" s="50" t="s">
        <v>98</v>
      </c>
      <c r="G89" s="48">
        <v>20</v>
      </c>
      <c r="H89" s="49">
        <v>33.764000000000003</v>
      </c>
      <c r="I89" s="49">
        <v>32.005000000000003</v>
      </c>
      <c r="J89" s="47">
        <v>6.5</v>
      </c>
      <c r="K89" s="47">
        <v>6</v>
      </c>
      <c r="L89" s="47">
        <v>6</v>
      </c>
      <c r="M89" s="47">
        <v>6</v>
      </c>
      <c r="N89" s="47">
        <v>6</v>
      </c>
      <c r="O89" s="48">
        <v>100</v>
      </c>
      <c r="P89" s="48">
        <v>24</v>
      </c>
      <c r="Q89" s="48">
        <v>24</v>
      </c>
      <c r="R89" s="48">
        <v>24</v>
      </c>
      <c r="S89" s="48">
        <v>24</v>
      </c>
      <c r="T89" s="48"/>
      <c r="U89" s="50"/>
      <c r="V89" s="50"/>
      <c r="W89" s="50"/>
      <c r="X89" s="53" t="s">
        <v>93</v>
      </c>
      <c r="Y89" s="53" t="s">
        <v>105</v>
      </c>
      <c r="Z89" s="50" t="s">
        <v>106</v>
      </c>
      <c r="AA89" s="53" t="s">
        <v>110</v>
      </c>
      <c r="AB89" s="50"/>
      <c r="AC89" s="53" t="s">
        <v>109</v>
      </c>
      <c r="AD89" s="50" t="s">
        <v>695</v>
      </c>
      <c r="AE89" s="50" t="s">
        <v>101</v>
      </c>
      <c r="AF89" s="50"/>
      <c r="AG89" s="50" t="s">
        <v>111</v>
      </c>
    </row>
    <row r="90" spans="1:33" s="41" customFormat="1" ht="20" customHeight="1" x14ac:dyDescent="0.35">
      <c r="A90" s="50" t="s">
        <v>284</v>
      </c>
      <c r="B90" s="50" t="s">
        <v>74</v>
      </c>
      <c r="C90" s="50" t="s">
        <v>178</v>
      </c>
      <c r="D90" s="51" t="str">
        <f>IF(COUNTIF(X90:AG90,SETTINGS!A$1)=1,"YES","NO")</f>
        <v>YES</v>
      </c>
      <c r="E90" s="51" t="s">
        <v>232</v>
      </c>
      <c r="F90" s="50" t="s">
        <v>98</v>
      </c>
      <c r="G90" s="48">
        <v>1</v>
      </c>
      <c r="H90" s="49">
        <v>31.988</v>
      </c>
      <c r="I90" s="49">
        <v>31.988</v>
      </c>
      <c r="J90" s="47"/>
      <c r="K90" s="47"/>
      <c r="L90" s="47"/>
      <c r="M90" s="47"/>
      <c r="N90" s="47"/>
      <c r="O90" s="48"/>
      <c r="P90" s="48"/>
      <c r="Q90" s="48"/>
      <c r="R90" s="48"/>
      <c r="S90" s="48"/>
      <c r="T90" s="48"/>
      <c r="U90" s="50"/>
      <c r="V90" s="50"/>
      <c r="W90" s="50"/>
      <c r="X90" s="53" t="s">
        <v>93</v>
      </c>
      <c r="Y90" s="53" t="s">
        <v>105</v>
      </c>
      <c r="Z90" s="53" t="s">
        <v>106</v>
      </c>
      <c r="AA90" s="53" t="s">
        <v>110</v>
      </c>
      <c r="AB90" s="53" t="s">
        <v>108</v>
      </c>
      <c r="AC90" s="53" t="s">
        <v>109</v>
      </c>
      <c r="AD90" s="53" t="s">
        <v>695</v>
      </c>
      <c r="AE90" s="53" t="s">
        <v>101</v>
      </c>
      <c r="AF90" s="53" t="s">
        <v>107</v>
      </c>
      <c r="AG90" s="50" t="s">
        <v>111</v>
      </c>
    </row>
    <row r="91" spans="1:33" s="41" customFormat="1" ht="20" customHeight="1" x14ac:dyDescent="0.35">
      <c r="A91" s="50" t="s">
        <v>284</v>
      </c>
      <c r="B91" s="50" t="s">
        <v>73</v>
      </c>
      <c r="C91" s="50" t="s">
        <v>28</v>
      </c>
      <c r="D91" s="51" t="str">
        <f>IF(COUNTIF(X91:AG91,SETTINGS!A$1)=1,"YES","NO")</f>
        <v>YES</v>
      </c>
      <c r="E91" s="51" t="s">
        <v>232</v>
      </c>
      <c r="F91" s="50" t="s">
        <v>98</v>
      </c>
      <c r="G91" s="48">
        <v>6</v>
      </c>
      <c r="H91" s="49">
        <v>32.920999999999999</v>
      </c>
      <c r="I91" s="49">
        <v>31.98</v>
      </c>
      <c r="J91" s="47">
        <v>6</v>
      </c>
      <c r="K91" s="47">
        <v>5.5</v>
      </c>
      <c r="L91" s="47">
        <v>5.5</v>
      </c>
      <c r="M91" s="47">
        <v>5.5</v>
      </c>
      <c r="N91" s="47">
        <v>5.5</v>
      </c>
      <c r="O91" s="48">
        <v>88</v>
      </c>
      <c r="P91" s="48">
        <v>22</v>
      </c>
      <c r="Q91" s="48">
        <v>22</v>
      </c>
      <c r="R91" s="48">
        <v>22</v>
      </c>
      <c r="S91" s="48">
        <v>22</v>
      </c>
      <c r="T91" s="48"/>
      <c r="U91" s="50"/>
      <c r="V91" s="50"/>
      <c r="W91" s="50"/>
      <c r="X91" s="53" t="s">
        <v>93</v>
      </c>
      <c r="Y91" s="50" t="s">
        <v>105</v>
      </c>
      <c r="Z91" s="50" t="s">
        <v>106</v>
      </c>
      <c r="AA91" s="53" t="s">
        <v>110</v>
      </c>
      <c r="AB91" s="50"/>
      <c r="AC91" s="50" t="s">
        <v>109</v>
      </c>
      <c r="AD91" s="50" t="s">
        <v>695</v>
      </c>
      <c r="AE91" s="50" t="s">
        <v>101</v>
      </c>
      <c r="AF91" s="50"/>
      <c r="AG91" s="50"/>
    </row>
    <row r="92" spans="1:33" s="41" customFormat="1" ht="20" customHeight="1" x14ac:dyDescent="0.35">
      <c r="A92" s="50" t="s">
        <v>284</v>
      </c>
      <c r="B92" s="50" t="s">
        <v>70</v>
      </c>
      <c r="C92" s="50" t="s">
        <v>177</v>
      </c>
      <c r="D92" s="51" t="str">
        <f>IF(COUNTIF(X92:AG92,SETTINGS!A$1)=1,"YES","NO")</f>
        <v>NO</v>
      </c>
      <c r="E92" s="51" t="s">
        <v>232</v>
      </c>
      <c r="F92" s="50" t="s">
        <v>98</v>
      </c>
      <c r="G92" s="48">
        <v>3</v>
      </c>
      <c r="H92" s="49">
        <v>32.033000000000001</v>
      </c>
      <c r="I92" s="49">
        <v>31.481999999999999</v>
      </c>
      <c r="J92" s="47">
        <v>6.5</v>
      </c>
      <c r="K92" s="47">
        <v>6</v>
      </c>
      <c r="L92" s="47">
        <v>6</v>
      </c>
      <c r="M92" s="47">
        <v>6</v>
      </c>
      <c r="N92" s="47">
        <v>6</v>
      </c>
      <c r="O92" s="48">
        <v>88</v>
      </c>
      <c r="P92" s="48">
        <v>22</v>
      </c>
      <c r="Q92" s="48">
        <v>22</v>
      </c>
      <c r="R92" s="48">
        <v>22</v>
      </c>
      <c r="S92" s="48">
        <v>22</v>
      </c>
      <c r="T92" s="48">
        <v>26</v>
      </c>
      <c r="U92" s="50"/>
      <c r="V92" s="50"/>
      <c r="W92" s="50"/>
      <c r="X92" s="53" t="s">
        <v>93</v>
      </c>
      <c r="Y92" s="53" t="s">
        <v>105</v>
      </c>
      <c r="Z92" s="50" t="s">
        <v>106</v>
      </c>
      <c r="AA92" s="53" t="s">
        <v>110</v>
      </c>
      <c r="AB92" s="53" t="s">
        <v>108</v>
      </c>
      <c r="AC92" s="53" t="s">
        <v>109</v>
      </c>
      <c r="AD92" s="50" t="s">
        <v>695</v>
      </c>
      <c r="AE92" s="50"/>
      <c r="AF92" s="53" t="s">
        <v>107</v>
      </c>
      <c r="AG92" s="50"/>
    </row>
    <row r="93" spans="1:33" s="41" customFormat="1" ht="20" customHeight="1" x14ac:dyDescent="0.35">
      <c r="A93" s="50" t="s">
        <v>284</v>
      </c>
      <c r="B93" s="50" t="s">
        <v>64</v>
      </c>
      <c r="C93" s="50" t="s">
        <v>30</v>
      </c>
      <c r="D93" s="51" t="str">
        <f>IF(COUNTIF(X93:AG93,SETTINGS!A$1)=1,"YES","NO")</f>
        <v>YES</v>
      </c>
      <c r="E93" s="51" t="s">
        <v>232</v>
      </c>
      <c r="F93" s="50" t="s">
        <v>98</v>
      </c>
      <c r="G93" s="48">
        <v>5</v>
      </c>
      <c r="H93" s="49">
        <v>32.853000000000002</v>
      </c>
      <c r="I93" s="49">
        <v>31.378</v>
      </c>
      <c r="J93" s="47"/>
      <c r="K93" s="47"/>
      <c r="L93" s="47"/>
      <c r="M93" s="47"/>
      <c r="N93" s="47"/>
      <c r="O93" s="48"/>
      <c r="P93" s="48"/>
      <c r="Q93" s="48"/>
      <c r="R93" s="48"/>
      <c r="S93" s="48"/>
      <c r="T93" s="48"/>
      <c r="U93" s="50"/>
      <c r="V93" s="50"/>
      <c r="W93" s="50"/>
      <c r="X93" s="53" t="s">
        <v>93</v>
      </c>
      <c r="Y93" s="50" t="s">
        <v>105</v>
      </c>
      <c r="Z93" s="50" t="s">
        <v>106</v>
      </c>
      <c r="AA93" s="53" t="s">
        <v>110</v>
      </c>
      <c r="AB93" s="50"/>
      <c r="AC93" s="50" t="s">
        <v>109</v>
      </c>
      <c r="AD93" s="50" t="s">
        <v>695</v>
      </c>
      <c r="AE93" s="50" t="s">
        <v>101</v>
      </c>
      <c r="AF93" s="50"/>
      <c r="AG93" s="53" t="s">
        <v>111</v>
      </c>
    </row>
    <row r="94" spans="1:33" s="41" customFormat="1" ht="20" customHeight="1" x14ac:dyDescent="0.35">
      <c r="A94" s="50" t="s">
        <v>284</v>
      </c>
      <c r="B94" s="50" t="s">
        <v>65</v>
      </c>
      <c r="C94" s="50" t="s">
        <v>31</v>
      </c>
      <c r="D94" s="51" t="str">
        <f>IF(COUNTIF(X94:AG94,SETTINGS!A$1)=1,"YES","NO")</f>
        <v>YES</v>
      </c>
      <c r="E94" s="51" t="s">
        <v>232</v>
      </c>
      <c r="F94" s="50" t="s">
        <v>98</v>
      </c>
      <c r="G94" s="48">
        <v>8</v>
      </c>
      <c r="H94" s="49">
        <v>33.645000000000003</v>
      </c>
      <c r="I94" s="49">
        <v>31.280999999999999</v>
      </c>
      <c r="J94" s="47">
        <v>6.5</v>
      </c>
      <c r="K94" s="47">
        <v>6</v>
      </c>
      <c r="L94" s="47">
        <v>6</v>
      </c>
      <c r="M94" s="47">
        <v>6</v>
      </c>
      <c r="N94" s="47">
        <v>6</v>
      </c>
      <c r="O94" s="48">
        <v>92</v>
      </c>
      <c r="P94" s="48">
        <v>21</v>
      </c>
      <c r="Q94" s="48">
        <v>21</v>
      </c>
      <c r="R94" s="48">
        <v>21</v>
      </c>
      <c r="S94" s="48">
        <v>21</v>
      </c>
      <c r="T94" s="48"/>
      <c r="U94" s="50"/>
      <c r="V94" s="50"/>
      <c r="W94" s="50"/>
      <c r="X94" s="53" t="s">
        <v>93</v>
      </c>
      <c r="Y94" s="53" t="s">
        <v>105</v>
      </c>
      <c r="Z94" s="50" t="s">
        <v>106</v>
      </c>
      <c r="AA94" s="53" t="s">
        <v>110</v>
      </c>
      <c r="AB94" s="50"/>
      <c r="AC94" s="53" t="s">
        <v>109</v>
      </c>
      <c r="AD94" s="50" t="s">
        <v>695</v>
      </c>
      <c r="AE94" s="50" t="s">
        <v>101</v>
      </c>
      <c r="AF94" s="50"/>
      <c r="AG94" s="50" t="s">
        <v>111</v>
      </c>
    </row>
    <row r="95" spans="1:33" s="41" customFormat="1" ht="20" customHeight="1" x14ac:dyDescent="0.35">
      <c r="A95" s="50" t="s">
        <v>284</v>
      </c>
      <c r="B95" s="50" t="s">
        <v>67</v>
      </c>
      <c r="C95" s="50" t="s">
        <v>32</v>
      </c>
      <c r="D95" s="51" t="str">
        <f>IF(COUNTIF(X95:AG95,SETTINGS!A$1)=1,"YES","NO")</f>
        <v>YES</v>
      </c>
      <c r="E95" s="51" t="s">
        <v>232</v>
      </c>
      <c r="F95" s="50" t="s">
        <v>98</v>
      </c>
      <c r="G95" s="48">
        <v>6</v>
      </c>
      <c r="H95" s="49">
        <v>31.887</v>
      </c>
      <c r="I95" s="49">
        <v>30.97</v>
      </c>
      <c r="J95" s="47">
        <v>6.5</v>
      </c>
      <c r="K95" s="47">
        <v>6</v>
      </c>
      <c r="L95" s="47">
        <v>6</v>
      </c>
      <c r="M95" s="47">
        <v>6</v>
      </c>
      <c r="N95" s="47">
        <v>6</v>
      </c>
      <c r="O95" s="48">
        <v>92</v>
      </c>
      <c r="P95" s="48">
        <v>20</v>
      </c>
      <c r="Q95" s="48">
        <v>20</v>
      </c>
      <c r="R95" s="48">
        <v>20</v>
      </c>
      <c r="S95" s="48">
        <v>20</v>
      </c>
      <c r="T95" s="48"/>
      <c r="U95" s="50"/>
      <c r="V95" s="50"/>
      <c r="W95" s="50"/>
      <c r="X95" s="53" t="s">
        <v>93</v>
      </c>
      <c r="Y95" s="50" t="s">
        <v>105</v>
      </c>
      <c r="Z95" s="50" t="s">
        <v>106</v>
      </c>
      <c r="AA95" s="50" t="s">
        <v>110</v>
      </c>
      <c r="AB95" s="50"/>
      <c r="AC95" s="50" t="s">
        <v>109</v>
      </c>
      <c r="AD95" s="50" t="s">
        <v>695</v>
      </c>
      <c r="AE95" s="50" t="s">
        <v>101</v>
      </c>
      <c r="AF95" s="50"/>
      <c r="AG95" s="50" t="s">
        <v>111</v>
      </c>
    </row>
    <row r="96" spans="1:33" s="41" customFormat="1" ht="20" customHeight="1" x14ac:dyDescent="0.35">
      <c r="A96" s="50" t="s">
        <v>284</v>
      </c>
      <c r="B96" s="50" t="s">
        <v>69</v>
      </c>
      <c r="C96" s="50" t="s">
        <v>34</v>
      </c>
      <c r="D96" s="51" t="str">
        <f>IF(COUNTIF(X96:AG96,SETTINGS!A$1)=1,"YES","NO")</f>
        <v>YES</v>
      </c>
      <c r="E96" s="51" t="s">
        <v>232</v>
      </c>
      <c r="F96" s="50" t="s">
        <v>98</v>
      </c>
      <c r="G96" s="48">
        <v>4</v>
      </c>
      <c r="H96" s="49">
        <v>31.613</v>
      </c>
      <c r="I96" s="49">
        <v>30.715</v>
      </c>
      <c r="J96" s="47">
        <v>7</v>
      </c>
      <c r="K96" s="47">
        <v>6</v>
      </c>
      <c r="L96" s="47">
        <v>6</v>
      </c>
      <c r="M96" s="47">
        <v>6</v>
      </c>
      <c r="N96" s="47">
        <v>6</v>
      </c>
      <c r="O96" s="48">
        <v>100</v>
      </c>
      <c r="P96" s="48">
        <v>20</v>
      </c>
      <c r="Q96" s="48">
        <v>20</v>
      </c>
      <c r="R96" s="48">
        <v>20</v>
      </c>
      <c r="S96" s="48">
        <v>20</v>
      </c>
      <c r="T96" s="48"/>
      <c r="U96" s="50"/>
      <c r="V96" s="50"/>
      <c r="W96" s="50"/>
      <c r="X96" s="53" t="s">
        <v>93</v>
      </c>
      <c r="Y96" s="53" t="s">
        <v>105</v>
      </c>
      <c r="Z96" s="50" t="s">
        <v>106</v>
      </c>
      <c r="AA96" s="53" t="s">
        <v>110</v>
      </c>
      <c r="AB96" s="50"/>
      <c r="AC96" s="50" t="s">
        <v>109</v>
      </c>
      <c r="AD96" s="50" t="s">
        <v>695</v>
      </c>
      <c r="AE96" s="50" t="s">
        <v>101</v>
      </c>
      <c r="AF96" s="50"/>
      <c r="AG96" s="50" t="s">
        <v>111</v>
      </c>
    </row>
    <row r="97" spans="1:271" s="41" customFormat="1" ht="20" customHeight="1" x14ac:dyDescent="0.35">
      <c r="A97" s="50" t="s">
        <v>284</v>
      </c>
      <c r="B97" s="50" t="s">
        <v>72</v>
      </c>
      <c r="C97" s="50" t="s">
        <v>146</v>
      </c>
      <c r="D97" s="51" t="str">
        <f>IF(COUNTIF(X97:AG97,SETTINGS!A$1)=1,"YES","NO")</f>
        <v>YES</v>
      </c>
      <c r="E97" s="51" t="s">
        <v>232</v>
      </c>
      <c r="F97" s="50" t="s">
        <v>98</v>
      </c>
      <c r="G97" s="48">
        <v>2</v>
      </c>
      <c r="H97" s="49">
        <v>30.9</v>
      </c>
      <c r="I97" s="49">
        <v>30.172999999999998</v>
      </c>
      <c r="J97" s="47">
        <v>6.5</v>
      </c>
      <c r="K97" s="47">
        <v>6</v>
      </c>
      <c r="L97" s="47">
        <v>6</v>
      </c>
      <c r="M97" s="47">
        <v>6</v>
      </c>
      <c r="N97" s="47">
        <v>6</v>
      </c>
      <c r="O97" s="48"/>
      <c r="P97" s="48"/>
      <c r="Q97" s="48"/>
      <c r="R97" s="48"/>
      <c r="S97" s="48"/>
      <c r="T97" s="48"/>
      <c r="U97" s="50"/>
      <c r="V97" s="50"/>
      <c r="W97" s="50"/>
      <c r="X97" s="53" t="s">
        <v>93</v>
      </c>
      <c r="Y97" s="53" t="s">
        <v>105</v>
      </c>
      <c r="Z97" s="50" t="s">
        <v>106</v>
      </c>
      <c r="AA97" s="53" t="s">
        <v>110</v>
      </c>
      <c r="AB97" s="53" t="s">
        <v>108</v>
      </c>
      <c r="AC97" s="53" t="s">
        <v>109</v>
      </c>
      <c r="AD97" s="50" t="s">
        <v>695</v>
      </c>
      <c r="AE97" s="50" t="s">
        <v>101</v>
      </c>
      <c r="AF97" s="53" t="s">
        <v>107</v>
      </c>
      <c r="AG97" s="50" t="s">
        <v>111</v>
      </c>
    </row>
    <row r="98" spans="1:271" s="41" customFormat="1" ht="20" customHeight="1" x14ac:dyDescent="0.35">
      <c r="A98" s="50" t="s">
        <v>284</v>
      </c>
      <c r="B98" s="50" t="s">
        <v>64</v>
      </c>
      <c r="C98" s="50" t="s">
        <v>35</v>
      </c>
      <c r="D98" s="51" t="str">
        <f>IF(COUNTIF(X98:AG98,SETTINGS!A$1)=1,"YES","NO")</f>
        <v>YES</v>
      </c>
      <c r="E98" s="51" t="s">
        <v>232</v>
      </c>
      <c r="F98" s="50" t="s">
        <v>98</v>
      </c>
      <c r="G98" s="48">
        <v>3</v>
      </c>
      <c r="H98" s="49">
        <v>30.651</v>
      </c>
      <c r="I98" s="49">
        <v>30.167999999999999</v>
      </c>
      <c r="J98" s="47">
        <v>6.5</v>
      </c>
      <c r="K98" s="47">
        <v>6</v>
      </c>
      <c r="L98" s="47">
        <v>6</v>
      </c>
      <c r="M98" s="47">
        <v>6</v>
      </c>
      <c r="N98" s="47">
        <v>6</v>
      </c>
      <c r="O98" s="48">
        <v>96</v>
      </c>
      <c r="P98" s="48">
        <v>21</v>
      </c>
      <c r="Q98" s="48">
        <v>21</v>
      </c>
      <c r="R98" s="48">
        <v>24</v>
      </c>
      <c r="S98" s="48">
        <v>21</v>
      </c>
      <c r="T98" s="48"/>
      <c r="U98" s="50" t="s">
        <v>138</v>
      </c>
      <c r="V98" s="50"/>
      <c r="W98" s="50"/>
      <c r="X98" s="53" t="s">
        <v>93</v>
      </c>
      <c r="Y98" s="53" t="s">
        <v>105</v>
      </c>
      <c r="Z98" s="53" t="s">
        <v>106</v>
      </c>
      <c r="AA98" s="53" t="s">
        <v>110</v>
      </c>
      <c r="AB98" s="50" t="s">
        <v>108</v>
      </c>
      <c r="AC98" s="53" t="s">
        <v>109</v>
      </c>
      <c r="AD98" s="53" t="s">
        <v>695</v>
      </c>
      <c r="AE98" s="50" t="s">
        <v>101</v>
      </c>
      <c r="AF98" s="50" t="s">
        <v>107</v>
      </c>
      <c r="AG98" s="50" t="s">
        <v>111</v>
      </c>
    </row>
    <row r="99" spans="1:271" s="41" customFormat="1" ht="20" customHeight="1" x14ac:dyDescent="0.35">
      <c r="A99" s="50" t="s">
        <v>284</v>
      </c>
      <c r="B99" s="50" t="s">
        <v>71</v>
      </c>
      <c r="C99" s="50" t="s">
        <v>176</v>
      </c>
      <c r="D99" s="51" t="str">
        <f>IF(COUNTIF(X99:AG99,SETTINGS!A$1)=1,"YES","NO")</f>
        <v>YES</v>
      </c>
      <c r="E99" s="51" t="s">
        <v>232</v>
      </c>
      <c r="F99" s="50" t="s">
        <v>98</v>
      </c>
      <c r="G99" s="48">
        <v>4</v>
      </c>
      <c r="H99" s="49">
        <v>32.043999999999997</v>
      </c>
      <c r="I99" s="49">
        <v>29.773</v>
      </c>
      <c r="J99" s="47"/>
      <c r="K99" s="47"/>
      <c r="L99" s="47"/>
      <c r="M99" s="47"/>
      <c r="N99" s="47"/>
      <c r="O99" s="48"/>
      <c r="P99" s="48"/>
      <c r="Q99" s="48"/>
      <c r="R99" s="48"/>
      <c r="S99" s="48"/>
      <c r="T99" s="48">
        <v>26</v>
      </c>
      <c r="U99" s="50"/>
      <c r="V99" s="50"/>
      <c r="W99" s="50"/>
      <c r="X99" s="53" t="s">
        <v>93</v>
      </c>
      <c r="Y99" s="53" t="s">
        <v>105</v>
      </c>
      <c r="Z99" s="53" t="s">
        <v>106</v>
      </c>
      <c r="AA99" s="53" t="s">
        <v>110</v>
      </c>
      <c r="AB99" s="50" t="s">
        <v>108</v>
      </c>
      <c r="AC99" s="53" t="s">
        <v>109</v>
      </c>
      <c r="AD99" s="53" t="s">
        <v>695</v>
      </c>
      <c r="AE99" s="50" t="s">
        <v>101</v>
      </c>
      <c r="AF99" s="50" t="s">
        <v>107</v>
      </c>
      <c r="AG99" s="53" t="s">
        <v>111</v>
      </c>
    </row>
    <row r="100" spans="1:271" s="41" customFormat="1" ht="20" customHeight="1" x14ac:dyDescent="0.35">
      <c r="A100" s="50" t="s">
        <v>284</v>
      </c>
      <c r="B100" s="50" t="s">
        <v>305</v>
      </c>
      <c r="C100" s="50" t="s">
        <v>174</v>
      </c>
      <c r="D100" s="51" t="str">
        <f>IF(COUNTIF(X100:AG100,SETTINGS!A$1)=1,"YES","NO")</f>
        <v>NO</v>
      </c>
      <c r="E100" s="51" t="s">
        <v>88</v>
      </c>
      <c r="F100" s="50" t="s">
        <v>98</v>
      </c>
      <c r="G100" s="48" t="s">
        <v>198</v>
      </c>
      <c r="H100" s="49">
        <v>29.344000000000001</v>
      </c>
      <c r="I100" s="49">
        <v>29.344000000000001</v>
      </c>
      <c r="J100" s="47">
        <v>6.5</v>
      </c>
      <c r="K100" s="47">
        <v>6.5</v>
      </c>
      <c r="L100" s="47">
        <v>6.5</v>
      </c>
      <c r="M100" s="47">
        <v>6.5</v>
      </c>
      <c r="N100" s="47">
        <v>6.5</v>
      </c>
      <c r="O100" s="48">
        <v>92</v>
      </c>
      <c r="P100" s="48">
        <v>21</v>
      </c>
      <c r="Q100" s="48">
        <v>24</v>
      </c>
      <c r="R100" s="48">
        <v>21</v>
      </c>
      <c r="S100" s="48">
        <v>24</v>
      </c>
      <c r="T100" s="48"/>
      <c r="U100" s="50"/>
      <c r="V100" s="50"/>
      <c r="W100" s="50"/>
      <c r="X100" s="50"/>
      <c r="Y100" s="50"/>
      <c r="Z100" s="50"/>
      <c r="AA100" s="50"/>
      <c r="AB100" s="53" t="s">
        <v>108</v>
      </c>
      <c r="AC100" s="50"/>
      <c r="AD100" s="50" t="s">
        <v>696</v>
      </c>
      <c r="AE100" s="50"/>
      <c r="AF100" s="53" t="s">
        <v>107</v>
      </c>
      <c r="AG100" s="50"/>
    </row>
    <row r="101" spans="1:271" s="41" customFormat="1" ht="20" customHeight="1" x14ac:dyDescent="0.35">
      <c r="A101" s="50" t="s">
        <v>284</v>
      </c>
      <c r="B101" s="50" t="s">
        <v>66</v>
      </c>
      <c r="C101" s="50" t="s">
        <v>33</v>
      </c>
      <c r="D101" s="51" t="str">
        <f>IF(COUNTIF(X101:AG101,SETTINGS!A$1)=1,"YES","NO")</f>
        <v>YES</v>
      </c>
      <c r="E101" s="51" t="s">
        <v>232</v>
      </c>
      <c r="F101" s="50" t="s">
        <v>98</v>
      </c>
      <c r="G101" s="48">
        <v>4</v>
      </c>
      <c r="H101" s="49">
        <v>30.166</v>
      </c>
      <c r="I101" s="49">
        <v>28.689</v>
      </c>
      <c r="J101" s="47">
        <v>6.5</v>
      </c>
      <c r="K101" s="47">
        <v>6</v>
      </c>
      <c r="L101" s="47">
        <v>6</v>
      </c>
      <c r="M101" s="47">
        <v>6</v>
      </c>
      <c r="N101" s="47">
        <v>6</v>
      </c>
      <c r="O101" s="48">
        <v>92</v>
      </c>
      <c r="P101" s="48">
        <v>21</v>
      </c>
      <c r="Q101" s="48">
        <v>21</v>
      </c>
      <c r="R101" s="48">
        <v>21</v>
      </c>
      <c r="S101" s="48">
        <v>21</v>
      </c>
      <c r="T101" s="48"/>
      <c r="U101" s="50"/>
      <c r="V101" s="50"/>
      <c r="W101" s="50"/>
      <c r="X101" s="53" t="s">
        <v>93</v>
      </c>
      <c r="Y101" s="50" t="s">
        <v>105</v>
      </c>
      <c r="Z101" s="50" t="s">
        <v>106</v>
      </c>
      <c r="AA101" s="53" t="s">
        <v>110</v>
      </c>
      <c r="AB101" s="50" t="s">
        <v>108</v>
      </c>
      <c r="AC101" s="50" t="s">
        <v>109</v>
      </c>
      <c r="AD101" s="50" t="s">
        <v>695</v>
      </c>
      <c r="AE101" s="50" t="s">
        <v>101</v>
      </c>
      <c r="AF101" s="50" t="s">
        <v>107</v>
      </c>
      <c r="AG101" s="50" t="s">
        <v>111</v>
      </c>
    </row>
    <row r="102" spans="1:271" s="41" customFormat="1" ht="20" customHeight="1" x14ac:dyDescent="0.35">
      <c r="A102" s="50" t="s">
        <v>284</v>
      </c>
      <c r="B102" s="50" t="s">
        <v>75</v>
      </c>
      <c r="C102" s="50" t="s">
        <v>180</v>
      </c>
      <c r="D102" s="51" t="str">
        <f>IF(COUNTIF(X102:AG102,SETTINGS!A$1)=1,"YES","NO")</f>
        <v>NO</v>
      </c>
      <c r="E102" s="51" t="s">
        <v>88</v>
      </c>
      <c r="F102" s="50" t="s">
        <v>98</v>
      </c>
      <c r="G102" s="48">
        <v>2</v>
      </c>
      <c r="H102" s="49">
        <v>30.783999999999999</v>
      </c>
      <c r="I102" s="49">
        <v>26.678999999999998</v>
      </c>
      <c r="J102" s="47"/>
      <c r="K102" s="47"/>
      <c r="L102" s="47"/>
      <c r="M102" s="47"/>
      <c r="N102" s="47"/>
      <c r="O102" s="48"/>
      <c r="P102" s="48"/>
      <c r="Q102" s="48"/>
      <c r="R102" s="48"/>
      <c r="S102" s="48"/>
      <c r="T102" s="48"/>
      <c r="U102" s="50"/>
      <c r="V102" s="50"/>
      <c r="W102" s="50"/>
      <c r="X102" s="50"/>
      <c r="Y102" s="50"/>
      <c r="Z102" s="50"/>
      <c r="AA102" s="50"/>
      <c r="AB102" s="53" t="s">
        <v>108</v>
      </c>
      <c r="AC102" s="50"/>
      <c r="AD102" s="50" t="s">
        <v>696</v>
      </c>
      <c r="AE102" s="50"/>
      <c r="AF102" s="53" t="s">
        <v>107</v>
      </c>
      <c r="AG102" s="50"/>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row>
    <row r="103" spans="1:271" s="41" customFormat="1" ht="20" customHeight="1" x14ac:dyDescent="0.35">
      <c r="A103" s="50" t="s">
        <v>284</v>
      </c>
      <c r="B103" s="50" t="s">
        <v>65</v>
      </c>
      <c r="C103" s="50" t="s">
        <v>142</v>
      </c>
      <c r="D103" s="51" t="str">
        <f>IF(COUNTIF(X103:AG103,SETTINGS!A$1)=1,"YES","NO")</f>
        <v>NO</v>
      </c>
      <c r="E103" s="51" t="s">
        <v>88</v>
      </c>
      <c r="F103" s="50" t="s">
        <v>98</v>
      </c>
      <c r="G103" s="48" t="s">
        <v>193</v>
      </c>
      <c r="H103" s="49" t="s">
        <v>192</v>
      </c>
      <c r="I103" s="49" t="s">
        <v>192</v>
      </c>
      <c r="J103" s="47">
        <v>6.5</v>
      </c>
      <c r="K103" s="47">
        <v>6</v>
      </c>
      <c r="L103" s="47">
        <v>6</v>
      </c>
      <c r="M103" s="47">
        <v>6</v>
      </c>
      <c r="N103" s="47">
        <v>6</v>
      </c>
      <c r="O103" s="48">
        <v>92</v>
      </c>
      <c r="P103" s="48">
        <v>21</v>
      </c>
      <c r="Q103" s="48">
        <v>21</v>
      </c>
      <c r="R103" s="48">
        <v>21</v>
      </c>
      <c r="S103" s="48">
        <v>21</v>
      </c>
      <c r="T103" s="48"/>
      <c r="U103" s="50"/>
      <c r="V103" s="50"/>
      <c r="W103" s="50"/>
      <c r="X103" s="50"/>
      <c r="Y103" s="50"/>
      <c r="Z103" s="50"/>
      <c r="AA103" s="50"/>
      <c r="AB103" s="53" t="s">
        <v>108</v>
      </c>
      <c r="AC103" s="50"/>
      <c r="AD103" s="50" t="s">
        <v>696</v>
      </c>
      <c r="AE103" s="50"/>
      <c r="AF103" s="53" t="s">
        <v>107</v>
      </c>
      <c r="AG103" s="50"/>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row>
    <row r="104" spans="1:271" s="41" customFormat="1" ht="20" customHeight="1" x14ac:dyDescent="0.35">
      <c r="A104" s="50" t="s">
        <v>284</v>
      </c>
      <c r="B104" s="50" t="s">
        <v>128</v>
      </c>
      <c r="C104" s="50" t="s">
        <v>144</v>
      </c>
      <c r="D104" s="51" t="str">
        <f>IF(COUNTIF(X104:AG104,SETTINGS!A$1)=1,"YES","NO")</f>
        <v>NO</v>
      </c>
      <c r="E104" s="51" t="s">
        <v>88</v>
      </c>
      <c r="F104" s="50" t="s">
        <v>98</v>
      </c>
      <c r="G104" s="48" t="s">
        <v>193</v>
      </c>
      <c r="H104" s="49" t="s">
        <v>192</v>
      </c>
      <c r="I104" s="49" t="s">
        <v>192</v>
      </c>
      <c r="J104" s="47"/>
      <c r="K104" s="47"/>
      <c r="L104" s="47"/>
      <c r="M104" s="47"/>
      <c r="N104" s="47"/>
      <c r="O104" s="48"/>
      <c r="P104" s="48"/>
      <c r="Q104" s="48"/>
      <c r="R104" s="48"/>
      <c r="S104" s="48"/>
      <c r="T104" s="48"/>
      <c r="U104" s="50"/>
      <c r="V104" s="50"/>
      <c r="W104" s="50"/>
      <c r="X104" s="50"/>
      <c r="Y104" s="50"/>
      <c r="Z104" s="50"/>
      <c r="AA104" s="50"/>
      <c r="AB104" s="53" t="s">
        <v>108</v>
      </c>
      <c r="AC104" s="50"/>
      <c r="AD104" s="50" t="s">
        <v>696</v>
      </c>
      <c r="AE104" s="50"/>
      <c r="AF104" s="53" t="s">
        <v>107</v>
      </c>
      <c r="AG104" s="50"/>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row>
    <row r="105" spans="1:271" s="41" customFormat="1" ht="20" customHeight="1" x14ac:dyDescent="0.35">
      <c r="A105" s="50" t="s">
        <v>284</v>
      </c>
      <c r="B105" s="50" t="s">
        <v>73</v>
      </c>
      <c r="C105" s="50" t="s">
        <v>147</v>
      </c>
      <c r="D105" s="51" t="str">
        <f>IF(COUNTIF(X105:AG105,SETTINGS!A$1)=1,"YES","NO")</f>
        <v>NO</v>
      </c>
      <c r="E105" s="51" t="s">
        <v>88</v>
      </c>
      <c r="F105" s="50" t="s">
        <v>98</v>
      </c>
      <c r="G105" s="48" t="s">
        <v>200</v>
      </c>
      <c r="H105" s="49" t="s">
        <v>192</v>
      </c>
      <c r="I105" s="49" t="s">
        <v>192</v>
      </c>
      <c r="J105" s="47"/>
      <c r="K105" s="47"/>
      <c r="L105" s="47"/>
      <c r="M105" s="47"/>
      <c r="N105" s="47"/>
      <c r="O105" s="48"/>
      <c r="P105" s="48"/>
      <c r="Q105" s="48"/>
      <c r="R105" s="48"/>
      <c r="S105" s="48"/>
      <c r="T105" s="48">
        <v>26</v>
      </c>
      <c r="U105" s="50"/>
      <c r="V105" s="50"/>
      <c r="W105" s="50"/>
      <c r="X105" s="50"/>
      <c r="Y105" s="50"/>
      <c r="Z105" s="50"/>
      <c r="AA105" s="50"/>
      <c r="AB105" s="53" t="s">
        <v>108</v>
      </c>
      <c r="AC105" s="50"/>
      <c r="AD105" s="50" t="s">
        <v>696</v>
      </c>
      <c r="AE105" s="50"/>
      <c r="AF105" s="53" t="s">
        <v>107</v>
      </c>
      <c r="AG105" s="50"/>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row>
    <row r="106" spans="1:271" s="41" customFormat="1" ht="20" customHeight="1" x14ac:dyDescent="0.35">
      <c r="A106" s="50" t="s">
        <v>285</v>
      </c>
      <c r="B106" s="50" t="s">
        <v>131</v>
      </c>
      <c r="C106" s="50" t="s">
        <v>184</v>
      </c>
      <c r="D106" s="51" t="str">
        <f>IF(COUNTIF(X106:AG106,SETTINGS!A$1)=1,"YES","NO")</f>
        <v>YES</v>
      </c>
      <c r="E106" s="51" t="s">
        <v>232</v>
      </c>
      <c r="F106" s="50" t="s">
        <v>98</v>
      </c>
      <c r="G106" s="48" t="s">
        <v>201</v>
      </c>
      <c r="H106" s="49">
        <v>35.179000000000002</v>
      </c>
      <c r="I106" s="49">
        <v>33.165999999999997</v>
      </c>
      <c r="J106" s="47">
        <v>6.5</v>
      </c>
      <c r="K106" s="47">
        <v>6</v>
      </c>
      <c r="L106" s="47">
        <v>6</v>
      </c>
      <c r="M106" s="47">
        <v>6</v>
      </c>
      <c r="N106" s="47">
        <v>6</v>
      </c>
      <c r="O106" s="48">
        <v>92</v>
      </c>
      <c r="P106" s="48">
        <v>20</v>
      </c>
      <c r="Q106" s="48">
        <v>20</v>
      </c>
      <c r="R106" s="48">
        <v>20</v>
      </c>
      <c r="S106" s="48">
        <v>20</v>
      </c>
      <c r="T106" s="48">
        <v>27</v>
      </c>
      <c r="U106" s="50"/>
      <c r="V106" s="50"/>
      <c r="W106" s="50"/>
      <c r="X106" s="53" t="s">
        <v>93</v>
      </c>
      <c r="Y106" s="50" t="s">
        <v>105</v>
      </c>
      <c r="Z106" s="50" t="s">
        <v>106</v>
      </c>
      <c r="AA106" s="53" t="s">
        <v>110</v>
      </c>
      <c r="AB106" s="50"/>
      <c r="AC106" s="50" t="s">
        <v>109</v>
      </c>
      <c r="AD106" s="50" t="s">
        <v>695</v>
      </c>
      <c r="AE106" s="50" t="s">
        <v>101</v>
      </c>
      <c r="AF106" s="50"/>
      <c r="AG106" s="50" t="s">
        <v>111</v>
      </c>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row>
    <row r="107" spans="1:271" s="41" customFormat="1" ht="20" customHeight="1" x14ac:dyDescent="0.35">
      <c r="A107" s="50" t="s">
        <v>285</v>
      </c>
      <c r="B107" s="50" t="s">
        <v>306</v>
      </c>
      <c r="C107" s="50" t="s">
        <v>181</v>
      </c>
      <c r="D107" s="51" t="str">
        <f>IF(COUNTIF(X107:AG107,SETTINGS!A$1)=1,"YES","NO")</f>
        <v>YES</v>
      </c>
      <c r="E107" s="51" t="s">
        <v>232</v>
      </c>
      <c r="F107" s="50" t="s">
        <v>98</v>
      </c>
      <c r="G107" s="48">
        <v>6</v>
      </c>
      <c r="H107" s="49">
        <v>33.762999999999998</v>
      </c>
      <c r="I107" s="49">
        <v>32.408999999999999</v>
      </c>
      <c r="J107" s="47"/>
      <c r="K107" s="47"/>
      <c r="L107" s="47"/>
      <c r="M107" s="47"/>
      <c r="N107" s="47"/>
      <c r="O107" s="48"/>
      <c r="P107" s="48"/>
      <c r="Q107" s="48"/>
      <c r="R107" s="48"/>
      <c r="S107" s="48"/>
      <c r="T107" s="48"/>
      <c r="U107" s="50"/>
      <c r="V107" s="50"/>
      <c r="W107" s="50"/>
      <c r="X107" s="53" t="s">
        <v>93</v>
      </c>
      <c r="Y107" s="50" t="s">
        <v>105</v>
      </c>
      <c r="Z107" s="50" t="s">
        <v>106</v>
      </c>
      <c r="AA107" s="53" t="s">
        <v>110</v>
      </c>
      <c r="AB107" s="50"/>
      <c r="AC107" s="50" t="s">
        <v>109</v>
      </c>
      <c r="AD107" s="50" t="s">
        <v>695</v>
      </c>
      <c r="AE107" s="50" t="s">
        <v>101</v>
      </c>
      <c r="AF107" s="50"/>
      <c r="AG107" s="50" t="s">
        <v>111</v>
      </c>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row>
    <row r="108" spans="1:271" s="41" customFormat="1" ht="20" customHeight="1" x14ac:dyDescent="0.35">
      <c r="A108" s="50" t="s">
        <v>285</v>
      </c>
      <c r="B108" s="50" t="s">
        <v>68</v>
      </c>
      <c r="C108" s="50" t="s">
        <v>36</v>
      </c>
      <c r="D108" s="51" t="str">
        <f>IF(COUNTIF(X108:AG108,SETTINGS!A$1)=1,"YES","NO")</f>
        <v>YES</v>
      </c>
      <c r="E108" s="51" t="s">
        <v>232</v>
      </c>
      <c r="F108" s="50" t="s">
        <v>98</v>
      </c>
      <c r="G108" s="48">
        <v>4</v>
      </c>
      <c r="H108" s="49">
        <v>32.145000000000003</v>
      </c>
      <c r="I108" s="49">
        <v>31.018000000000001</v>
      </c>
      <c r="J108" s="47"/>
      <c r="K108" s="47"/>
      <c r="L108" s="47"/>
      <c r="M108" s="47"/>
      <c r="N108" s="47"/>
      <c r="O108" s="48"/>
      <c r="P108" s="48"/>
      <c r="Q108" s="48"/>
      <c r="R108" s="48"/>
      <c r="S108" s="48"/>
      <c r="T108" s="48"/>
      <c r="U108" s="50"/>
      <c r="V108" s="50"/>
      <c r="W108" s="50"/>
      <c r="X108" s="53" t="s">
        <v>93</v>
      </c>
      <c r="Y108" s="50"/>
      <c r="Z108" s="50" t="s">
        <v>106</v>
      </c>
      <c r="AA108" s="53" t="s">
        <v>110</v>
      </c>
      <c r="AB108" s="50"/>
      <c r="AC108" s="50"/>
      <c r="AD108" s="50" t="s">
        <v>695</v>
      </c>
      <c r="AE108" s="50" t="s">
        <v>101</v>
      </c>
      <c r="AF108" s="50"/>
      <c r="AG108" s="50" t="s">
        <v>111</v>
      </c>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row>
    <row r="109" spans="1:271" ht="20" customHeight="1" x14ac:dyDescent="0.35">
      <c r="A109" s="50" t="s">
        <v>285</v>
      </c>
      <c r="B109" s="50" t="s">
        <v>131</v>
      </c>
      <c r="C109" s="50" t="s">
        <v>185</v>
      </c>
      <c r="D109" s="51" t="str">
        <f>IF(COUNTIF(X109:AG109,SETTINGS!A$1)=1,"YES","NO")</f>
        <v>NO</v>
      </c>
      <c r="E109" s="51" t="s">
        <v>88</v>
      </c>
      <c r="F109" s="50" t="s">
        <v>98</v>
      </c>
      <c r="G109" s="48" t="s">
        <v>202</v>
      </c>
      <c r="H109" s="49">
        <v>33.344999999999999</v>
      </c>
      <c r="I109" s="49">
        <v>30.962</v>
      </c>
      <c r="J109" s="47">
        <v>6.5</v>
      </c>
      <c r="K109" s="47">
        <v>6</v>
      </c>
      <c r="L109" s="47">
        <v>6</v>
      </c>
      <c r="M109" s="47">
        <v>6</v>
      </c>
      <c r="N109" s="47">
        <v>6</v>
      </c>
      <c r="O109" s="48">
        <v>92</v>
      </c>
      <c r="P109" s="48">
        <v>20</v>
      </c>
      <c r="Q109" s="48">
        <v>20</v>
      </c>
      <c r="R109" s="48">
        <v>20</v>
      </c>
      <c r="S109" s="48">
        <v>20</v>
      </c>
      <c r="T109" s="48">
        <v>27</v>
      </c>
      <c r="U109" s="50"/>
      <c r="V109" s="50"/>
      <c r="W109" s="50"/>
      <c r="X109" s="50"/>
      <c r="Y109" s="50"/>
      <c r="Z109" s="50"/>
      <c r="AA109" s="50"/>
      <c r="AB109" s="53" t="s">
        <v>108</v>
      </c>
      <c r="AC109" s="50"/>
      <c r="AD109" s="50" t="s">
        <v>696</v>
      </c>
      <c r="AE109" s="50"/>
      <c r="AF109" s="53" t="s">
        <v>107</v>
      </c>
      <c r="AG109" s="50"/>
    </row>
    <row r="110" spans="1:271" ht="20" customHeight="1" x14ac:dyDescent="0.35">
      <c r="A110" s="50" t="s">
        <v>285</v>
      </c>
      <c r="B110" s="50" t="s">
        <v>68</v>
      </c>
      <c r="C110" s="50" t="s">
        <v>182</v>
      </c>
      <c r="D110" s="51" t="str">
        <f>IF(COUNTIF(X110:AG110,SETTINGS!A$1)=1,"YES","NO")</f>
        <v>NO</v>
      </c>
      <c r="E110" s="51" t="s">
        <v>88</v>
      </c>
      <c r="F110" s="50" t="s">
        <v>98</v>
      </c>
      <c r="G110" s="48">
        <v>4</v>
      </c>
      <c r="H110" s="49">
        <v>33.494</v>
      </c>
      <c r="I110" s="49">
        <v>30.856999999999999</v>
      </c>
      <c r="J110" s="47"/>
      <c r="K110" s="47"/>
      <c r="L110" s="47"/>
      <c r="M110" s="47"/>
      <c r="N110" s="47"/>
      <c r="O110" s="48"/>
      <c r="P110" s="48"/>
      <c r="Q110" s="48"/>
      <c r="R110" s="48"/>
      <c r="S110" s="48"/>
      <c r="T110" s="48"/>
      <c r="U110" s="50"/>
      <c r="V110" s="50"/>
      <c r="W110" s="50"/>
      <c r="X110" s="50"/>
      <c r="Y110" s="53" t="s">
        <v>105</v>
      </c>
      <c r="Z110" s="50"/>
      <c r="AA110" s="50"/>
      <c r="AB110" s="50"/>
      <c r="AC110" s="53" t="s">
        <v>109</v>
      </c>
      <c r="AD110" s="50" t="s">
        <v>696</v>
      </c>
      <c r="AE110" s="50"/>
      <c r="AF110" s="50"/>
      <c r="AG110" s="50"/>
    </row>
    <row r="111" spans="1:271" ht="20" customHeight="1" x14ac:dyDescent="0.35">
      <c r="A111" s="50" t="s">
        <v>285</v>
      </c>
      <c r="B111" s="50" t="s">
        <v>68</v>
      </c>
      <c r="C111" s="50" t="s">
        <v>183</v>
      </c>
      <c r="D111" s="51" t="str">
        <f>IF(COUNTIF(X111:AG111,SETTINGS!A$1)=1,"YES","NO")</f>
        <v>YES</v>
      </c>
      <c r="E111" s="51" t="s">
        <v>232</v>
      </c>
      <c r="F111" s="50" t="s">
        <v>98</v>
      </c>
      <c r="G111" s="48" t="s">
        <v>464</v>
      </c>
      <c r="H111" s="49">
        <v>30.661999999999999</v>
      </c>
      <c r="I111" s="49">
        <v>30.437999999999999</v>
      </c>
      <c r="J111" s="47">
        <v>6.5</v>
      </c>
      <c r="K111" s="47">
        <v>5.5</v>
      </c>
      <c r="L111" s="47">
        <v>5.5</v>
      </c>
      <c r="M111" s="47">
        <v>5.5</v>
      </c>
      <c r="N111" s="47">
        <v>5.5</v>
      </c>
      <c r="O111" s="48"/>
      <c r="P111" s="48"/>
      <c r="Q111" s="48"/>
      <c r="R111" s="48"/>
      <c r="S111" s="48"/>
      <c r="T111" s="48"/>
      <c r="U111" s="50"/>
      <c r="V111" s="56" t="s">
        <v>475</v>
      </c>
      <c r="W111" s="50"/>
      <c r="X111" s="53" t="s">
        <v>93</v>
      </c>
      <c r="Y111" s="50" t="s">
        <v>105</v>
      </c>
      <c r="Z111" s="53" t="s">
        <v>106</v>
      </c>
      <c r="AA111" s="53" t="s">
        <v>110</v>
      </c>
      <c r="AB111" s="50" t="s">
        <v>108</v>
      </c>
      <c r="AC111" s="50" t="s">
        <v>109</v>
      </c>
      <c r="AD111" s="53" t="s">
        <v>695</v>
      </c>
      <c r="AE111" s="50" t="s">
        <v>101</v>
      </c>
      <c r="AF111" s="50" t="s">
        <v>107</v>
      </c>
      <c r="AG111" s="50" t="s">
        <v>111</v>
      </c>
    </row>
    <row r="112" spans="1:271" ht="20" customHeight="1" x14ac:dyDescent="0.35">
      <c r="A112" s="50" t="s">
        <v>285</v>
      </c>
      <c r="B112" s="50" t="s">
        <v>68</v>
      </c>
      <c r="C112" s="50" t="s">
        <v>145</v>
      </c>
      <c r="D112" s="51" t="str">
        <f>IF(COUNTIF(X112:AG112,SETTINGS!A$1)=1,"YES","NO")</f>
        <v>NO</v>
      </c>
      <c r="E112" s="51" t="s">
        <v>88</v>
      </c>
      <c r="F112" s="50" t="s">
        <v>98</v>
      </c>
      <c r="G112" s="52">
        <v>2</v>
      </c>
      <c r="H112" s="49">
        <v>29.175999999999998</v>
      </c>
      <c r="I112" s="49">
        <v>29.155000000000001</v>
      </c>
      <c r="J112" s="47"/>
      <c r="K112" s="47"/>
      <c r="L112" s="47"/>
      <c r="M112" s="47"/>
      <c r="N112" s="47"/>
      <c r="O112" s="48"/>
      <c r="P112" s="48"/>
      <c r="Q112" s="48"/>
      <c r="R112" s="48"/>
      <c r="S112" s="48"/>
      <c r="T112" s="48"/>
      <c r="U112" s="50"/>
      <c r="V112" s="50"/>
      <c r="W112" s="50"/>
      <c r="X112" s="50"/>
      <c r="Y112" s="50"/>
      <c r="Z112" s="50"/>
      <c r="AA112" s="50"/>
      <c r="AB112" s="53" t="s">
        <v>108</v>
      </c>
      <c r="AC112" s="50"/>
      <c r="AD112" s="50" t="s">
        <v>696</v>
      </c>
      <c r="AE112" s="50"/>
      <c r="AF112" s="53" t="s">
        <v>107</v>
      </c>
      <c r="AG112" s="50"/>
    </row>
    <row r="113" spans="1:33" ht="20" customHeight="1" thickBot="1" x14ac:dyDescent="0.4"/>
    <row r="114" spans="1:33" ht="20" customHeight="1" x14ac:dyDescent="0.35">
      <c r="A114" s="157" t="s">
        <v>309</v>
      </c>
      <c r="B114" s="158"/>
      <c r="C114" s="158"/>
      <c r="D114" s="158"/>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9"/>
    </row>
    <row r="115" spans="1:33" ht="20" customHeight="1" thickBot="1" x14ac:dyDescent="0.4">
      <c r="A115" s="160"/>
      <c r="B115" s="161"/>
      <c r="C115" s="161"/>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161"/>
      <c r="AB115" s="161"/>
      <c r="AC115" s="161"/>
      <c r="AD115" s="161"/>
      <c r="AE115" s="161"/>
      <c r="AF115" s="161"/>
      <c r="AG115" s="162"/>
    </row>
    <row r="117" spans="1:33" ht="20" customHeight="1" x14ac:dyDescent="0.35">
      <c r="A117" s="50" t="s">
        <v>310</v>
      </c>
      <c r="B117" s="50" t="s">
        <v>311</v>
      </c>
      <c r="C117" s="50" t="s">
        <v>312</v>
      </c>
      <c r="D117" s="51" t="str">
        <f>IF(COUNTIF(X117:AG117,SETTINGS!A$1)=1,"YES","NO")</f>
        <v>YES</v>
      </c>
      <c r="E117" s="51" t="s">
        <v>232</v>
      </c>
      <c r="F117" s="50" t="s">
        <v>98</v>
      </c>
      <c r="G117" s="48">
        <v>1</v>
      </c>
      <c r="H117" s="49">
        <v>30.042999999999999</v>
      </c>
      <c r="I117" s="49">
        <v>30.042999999999999</v>
      </c>
      <c r="J117" s="47"/>
      <c r="K117" s="47"/>
      <c r="L117" s="47"/>
      <c r="M117" s="47"/>
      <c r="N117" s="47"/>
      <c r="O117" s="48"/>
      <c r="P117" s="48"/>
      <c r="Q117" s="48"/>
      <c r="R117" s="48"/>
      <c r="S117" s="48"/>
      <c r="T117" s="48"/>
      <c r="U117" s="50"/>
      <c r="V117" s="50"/>
      <c r="W117" s="50"/>
      <c r="X117" s="53" t="s">
        <v>93</v>
      </c>
      <c r="Y117" s="53" t="s">
        <v>105</v>
      </c>
      <c r="Z117" s="50" t="s">
        <v>106</v>
      </c>
      <c r="AA117" s="53" t="s">
        <v>110</v>
      </c>
      <c r="AB117" s="53" t="s">
        <v>108</v>
      </c>
      <c r="AC117" s="53" t="s">
        <v>109</v>
      </c>
      <c r="AD117" s="50" t="s">
        <v>695</v>
      </c>
      <c r="AE117" s="50" t="s">
        <v>101</v>
      </c>
      <c r="AF117" s="53" t="s">
        <v>107</v>
      </c>
      <c r="AG117" s="50" t="s">
        <v>111</v>
      </c>
    </row>
    <row r="118" spans="1:33" ht="20" customHeight="1" x14ac:dyDescent="0.35">
      <c r="A118" s="50" t="s">
        <v>313</v>
      </c>
      <c r="B118" s="50" t="s">
        <v>336</v>
      </c>
      <c r="C118" s="50" t="s">
        <v>652</v>
      </c>
      <c r="D118" s="51" t="str">
        <f>IF(COUNTIF(X118:AG118,SETTINGS!A$1)=1,"YES","NO")</f>
        <v>YES</v>
      </c>
      <c r="E118" s="51" t="s">
        <v>232</v>
      </c>
      <c r="F118" s="50" t="s">
        <v>98</v>
      </c>
      <c r="G118" s="48">
        <v>2</v>
      </c>
      <c r="H118" s="49">
        <v>30.030999999999999</v>
      </c>
      <c r="I118" s="49">
        <v>29.314</v>
      </c>
      <c r="J118" s="47"/>
      <c r="K118" s="47"/>
      <c r="L118" s="47"/>
      <c r="M118" s="47"/>
      <c r="N118" s="47"/>
      <c r="O118" s="48"/>
      <c r="P118" s="48"/>
      <c r="Q118" s="48"/>
      <c r="R118" s="48"/>
      <c r="S118" s="48"/>
      <c r="T118" s="48"/>
      <c r="U118" s="50"/>
      <c r="V118" s="50"/>
      <c r="W118" s="50"/>
      <c r="X118" s="53" t="s">
        <v>93</v>
      </c>
      <c r="Y118" s="53" t="s">
        <v>105</v>
      </c>
      <c r="Z118" s="50" t="s">
        <v>106</v>
      </c>
      <c r="AA118" s="53" t="s">
        <v>110</v>
      </c>
      <c r="AB118" s="53" t="s">
        <v>108</v>
      </c>
      <c r="AC118" s="53" t="s">
        <v>109</v>
      </c>
      <c r="AD118" s="50" t="s">
        <v>695</v>
      </c>
      <c r="AE118" s="50" t="s">
        <v>101</v>
      </c>
      <c r="AF118" s="53" t="s">
        <v>107</v>
      </c>
      <c r="AG118" s="50" t="s">
        <v>111</v>
      </c>
    </row>
    <row r="119" spans="1:33" ht="20" customHeight="1" x14ac:dyDescent="0.35">
      <c r="A119" s="50" t="s">
        <v>313</v>
      </c>
      <c r="B119" s="50" t="s">
        <v>316</v>
      </c>
      <c r="C119" s="50" t="s">
        <v>322</v>
      </c>
      <c r="D119" s="51" t="str">
        <f>IF(COUNTIF(X119:AG119,SETTINGS!A$1)=1,"YES","NO")</f>
        <v>YES</v>
      </c>
      <c r="E119" s="51" t="s">
        <v>232</v>
      </c>
      <c r="F119" s="50" t="s">
        <v>98</v>
      </c>
      <c r="G119" s="48">
        <v>2</v>
      </c>
      <c r="H119" s="49">
        <v>30.315000000000001</v>
      </c>
      <c r="I119" s="49">
        <v>28.841999999999999</v>
      </c>
      <c r="J119" s="47"/>
      <c r="K119" s="47"/>
      <c r="L119" s="47"/>
      <c r="M119" s="47"/>
      <c r="N119" s="47"/>
      <c r="O119" s="48"/>
      <c r="P119" s="48"/>
      <c r="Q119" s="48"/>
      <c r="R119" s="48"/>
      <c r="S119" s="48"/>
      <c r="T119" s="48"/>
      <c r="U119" s="50"/>
      <c r="V119" s="50"/>
      <c r="W119" s="50"/>
      <c r="X119" s="53" t="s">
        <v>93</v>
      </c>
      <c r="Y119" s="50" t="s">
        <v>105</v>
      </c>
      <c r="Z119" s="50" t="s">
        <v>106</v>
      </c>
      <c r="AA119" s="53" t="s">
        <v>110</v>
      </c>
      <c r="AB119" s="50"/>
      <c r="AC119" s="50" t="s">
        <v>109</v>
      </c>
      <c r="AD119" s="50" t="s">
        <v>695</v>
      </c>
      <c r="AE119" s="50" t="s">
        <v>101</v>
      </c>
      <c r="AF119" s="50"/>
      <c r="AG119" s="50" t="s">
        <v>111</v>
      </c>
    </row>
    <row r="120" spans="1:33" ht="20" customHeight="1" x14ac:dyDescent="0.35">
      <c r="A120" s="50" t="s">
        <v>313</v>
      </c>
      <c r="B120" s="50" t="s">
        <v>314</v>
      </c>
      <c r="C120" s="50" t="s">
        <v>315</v>
      </c>
      <c r="D120" s="51" t="str">
        <f>IF(COUNTIF(X120:AG120,SETTINGS!A$1)=1,"YES","NO")</f>
        <v>YES</v>
      </c>
      <c r="E120" s="51" t="s">
        <v>232</v>
      </c>
      <c r="F120" s="50" t="s">
        <v>98</v>
      </c>
      <c r="G120" s="48">
        <v>3</v>
      </c>
      <c r="H120" s="49">
        <v>28.808</v>
      </c>
      <c r="I120" s="49">
        <v>28.17</v>
      </c>
      <c r="J120" s="47"/>
      <c r="K120" s="47"/>
      <c r="L120" s="47"/>
      <c r="M120" s="47"/>
      <c r="N120" s="47"/>
      <c r="O120" s="48"/>
      <c r="P120" s="48"/>
      <c r="Q120" s="48"/>
      <c r="R120" s="48"/>
      <c r="S120" s="48"/>
      <c r="T120" s="48"/>
      <c r="U120" s="50"/>
      <c r="V120" s="50"/>
      <c r="W120" s="50"/>
      <c r="X120" s="53" t="s">
        <v>93</v>
      </c>
      <c r="Y120" s="53" t="s">
        <v>105</v>
      </c>
      <c r="Z120" s="50" t="s">
        <v>106</v>
      </c>
      <c r="AA120" s="53" t="s">
        <v>110</v>
      </c>
      <c r="AB120" s="50"/>
      <c r="AC120" s="53" t="s">
        <v>109</v>
      </c>
      <c r="AD120" s="50" t="s">
        <v>695</v>
      </c>
      <c r="AE120" s="50" t="s">
        <v>101</v>
      </c>
      <c r="AF120" s="50"/>
      <c r="AG120" s="50" t="s">
        <v>111</v>
      </c>
    </row>
    <row r="121" spans="1:33" ht="20" customHeight="1" x14ac:dyDescent="0.35">
      <c r="A121" s="50" t="s">
        <v>313</v>
      </c>
      <c r="B121" s="50" t="s">
        <v>316</v>
      </c>
      <c r="C121" s="50" t="s">
        <v>321</v>
      </c>
      <c r="D121" s="51" t="str">
        <f>IF(COUNTIF(X121:AG121,SETTINGS!A$1)=1,"YES","NO")</f>
        <v>NO</v>
      </c>
      <c r="E121" s="51" t="s">
        <v>88</v>
      </c>
      <c r="F121" s="50" t="s">
        <v>98</v>
      </c>
      <c r="G121" s="48" t="s">
        <v>200</v>
      </c>
      <c r="H121" s="49" t="s">
        <v>192</v>
      </c>
      <c r="I121" s="49" t="s">
        <v>192</v>
      </c>
      <c r="J121" s="47"/>
      <c r="K121" s="47"/>
      <c r="L121" s="47"/>
      <c r="M121" s="47"/>
      <c r="N121" s="47"/>
      <c r="O121" s="48"/>
      <c r="P121" s="48"/>
      <c r="Q121" s="48"/>
      <c r="R121" s="48"/>
      <c r="S121" s="48"/>
      <c r="T121" s="48"/>
      <c r="U121" s="50"/>
      <c r="V121" s="50"/>
      <c r="W121" s="50"/>
      <c r="X121" s="50"/>
      <c r="Y121" s="50"/>
      <c r="Z121" s="50"/>
      <c r="AA121" s="50"/>
      <c r="AB121" s="53" t="s">
        <v>108</v>
      </c>
      <c r="AC121" s="50"/>
      <c r="AD121" s="50" t="s">
        <v>696</v>
      </c>
      <c r="AE121" s="50"/>
      <c r="AF121" s="53" t="s">
        <v>107</v>
      </c>
      <c r="AG121" s="50"/>
    </row>
    <row r="122" spans="1:33" ht="20" customHeight="1" x14ac:dyDescent="0.35">
      <c r="A122" s="50" t="s">
        <v>313</v>
      </c>
      <c r="B122" s="50" t="s">
        <v>337</v>
      </c>
      <c r="C122" s="50" t="s">
        <v>320</v>
      </c>
      <c r="D122" s="51" t="str">
        <f>IF(COUNTIF(X122:AG122,SETTINGS!A$1)=1,"YES","NO")</f>
        <v>YES</v>
      </c>
      <c r="E122" s="51" t="s">
        <v>232</v>
      </c>
      <c r="F122" s="50" t="s">
        <v>98</v>
      </c>
      <c r="G122" s="48" t="s">
        <v>200</v>
      </c>
      <c r="H122" s="49" t="s">
        <v>192</v>
      </c>
      <c r="I122" s="49" t="s">
        <v>192</v>
      </c>
      <c r="J122" s="47"/>
      <c r="K122" s="47"/>
      <c r="L122" s="47"/>
      <c r="M122" s="47"/>
      <c r="N122" s="47"/>
      <c r="O122" s="48"/>
      <c r="P122" s="48"/>
      <c r="Q122" s="48"/>
      <c r="R122" s="48"/>
      <c r="S122" s="48"/>
      <c r="T122" s="48">
        <v>26</v>
      </c>
      <c r="U122" s="50"/>
      <c r="V122" s="50"/>
      <c r="W122" s="50"/>
      <c r="X122" s="53" t="s">
        <v>93</v>
      </c>
      <c r="Y122" s="53" t="s">
        <v>105</v>
      </c>
      <c r="Z122" s="53" t="s">
        <v>106</v>
      </c>
      <c r="AA122" s="53" t="s">
        <v>110</v>
      </c>
      <c r="AB122" s="53" t="s">
        <v>108</v>
      </c>
      <c r="AC122" s="53" t="s">
        <v>109</v>
      </c>
      <c r="AD122" s="53" t="s">
        <v>695</v>
      </c>
      <c r="AE122" s="50" t="s">
        <v>101</v>
      </c>
      <c r="AF122" s="53" t="s">
        <v>107</v>
      </c>
      <c r="AG122" s="50" t="s">
        <v>111</v>
      </c>
    </row>
    <row r="123" spans="1:33" ht="20" customHeight="1" x14ac:dyDescent="0.35">
      <c r="A123" s="50" t="s">
        <v>317</v>
      </c>
      <c r="B123" s="50" t="s">
        <v>318</v>
      </c>
      <c r="C123" s="50" t="s">
        <v>319</v>
      </c>
      <c r="D123" s="51" t="str">
        <f>IF(COUNTIF(X123:AG123,SETTINGS!A$1)=1,"YES","NO")</f>
        <v>YES</v>
      </c>
      <c r="E123" s="51" t="s">
        <v>232</v>
      </c>
      <c r="F123" s="50" t="s">
        <v>98</v>
      </c>
      <c r="G123" s="48">
        <v>1</v>
      </c>
      <c r="H123" s="49">
        <v>33.225000000000001</v>
      </c>
      <c r="I123" s="49">
        <v>33.225000000000001</v>
      </c>
      <c r="J123" s="139">
        <v>6.5</v>
      </c>
      <c r="K123" s="139"/>
      <c r="L123" s="139"/>
      <c r="M123" s="139"/>
      <c r="N123" s="139"/>
      <c r="O123" s="138">
        <v>84</v>
      </c>
      <c r="P123" s="138"/>
      <c r="Q123" s="138"/>
      <c r="R123" s="138"/>
      <c r="S123" s="138"/>
      <c r="T123" s="48"/>
      <c r="U123" s="50"/>
      <c r="V123" s="50"/>
      <c r="W123" s="50"/>
      <c r="X123" s="53" t="s">
        <v>93</v>
      </c>
      <c r="Y123" s="53" t="s">
        <v>105</v>
      </c>
      <c r="Z123" s="50" t="s">
        <v>106</v>
      </c>
      <c r="AA123" s="53" t="s">
        <v>110</v>
      </c>
      <c r="AB123" s="50"/>
      <c r="AC123" s="53" t="s">
        <v>109</v>
      </c>
      <c r="AD123" s="50" t="s">
        <v>695</v>
      </c>
      <c r="AE123" s="53" t="s">
        <v>101</v>
      </c>
      <c r="AF123" s="50"/>
      <c r="AG123" s="50" t="s">
        <v>111</v>
      </c>
    </row>
    <row r="124" spans="1:33" ht="20" customHeight="1" thickBot="1" x14ac:dyDescent="0.4"/>
    <row r="125" spans="1:33" ht="20" customHeight="1" x14ac:dyDescent="0.35">
      <c r="A125" s="163" t="s">
        <v>323</v>
      </c>
      <c r="B125" s="164"/>
      <c r="C125" s="164"/>
      <c r="D125" s="164"/>
      <c r="E125" s="164"/>
      <c r="F125" s="164"/>
      <c r="G125" s="164"/>
      <c r="H125" s="164"/>
      <c r="I125" s="164"/>
      <c r="J125" s="164"/>
      <c r="K125" s="164"/>
      <c r="L125" s="164"/>
      <c r="M125" s="164"/>
      <c r="N125" s="164"/>
      <c r="O125" s="164"/>
      <c r="P125" s="164"/>
      <c r="Q125" s="164"/>
      <c r="R125" s="164"/>
      <c r="S125" s="164"/>
      <c r="T125" s="164"/>
      <c r="U125" s="164"/>
      <c r="V125" s="164"/>
      <c r="W125" s="164"/>
      <c r="X125" s="164"/>
      <c r="Y125" s="164"/>
      <c r="Z125" s="164"/>
      <c r="AA125" s="164"/>
      <c r="AB125" s="164"/>
      <c r="AC125" s="164"/>
      <c r="AD125" s="164"/>
      <c r="AE125" s="164"/>
      <c r="AF125" s="164"/>
      <c r="AG125" s="165"/>
    </row>
    <row r="126" spans="1:33" ht="20" customHeight="1" thickBot="1" x14ac:dyDescent="0.4">
      <c r="A126" s="166"/>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8"/>
    </row>
    <row r="128" spans="1:33" ht="20" customHeight="1" x14ac:dyDescent="0.35">
      <c r="A128" s="50" t="s">
        <v>324</v>
      </c>
      <c r="B128" s="50" t="s">
        <v>333</v>
      </c>
      <c r="C128" s="50" t="s">
        <v>392</v>
      </c>
      <c r="D128" s="51" t="str">
        <f>IF(COUNTIF(X128:AG128,SETTINGS!A$1)=1,"YES","NO")</f>
        <v>NO</v>
      </c>
      <c r="E128" s="51" t="s">
        <v>88</v>
      </c>
      <c r="F128" s="50" t="s">
        <v>98</v>
      </c>
      <c r="G128" s="48">
        <v>2</v>
      </c>
      <c r="H128" s="49">
        <v>36.223999999999997</v>
      </c>
      <c r="I128" s="49">
        <v>35.783999999999999</v>
      </c>
      <c r="J128" s="47"/>
      <c r="K128" s="47"/>
      <c r="L128" s="47"/>
      <c r="M128" s="47"/>
      <c r="N128" s="47"/>
      <c r="O128" s="48"/>
      <c r="P128" s="48"/>
      <c r="Q128" s="48"/>
      <c r="R128" s="48"/>
      <c r="S128" s="48"/>
      <c r="T128" s="48"/>
      <c r="U128" s="50"/>
      <c r="V128" s="50"/>
      <c r="W128" s="50"/>
      <c r="X128" s="50"/>
      <c r="Y128" s="50"/>
      <c r="Z128" s="50"/>
      <c r="AA128" s="50"/>
      <c r="AB128" s="50"/>
      <c r="AC128" s="50"/>
      <c r="AD128" s="50" t="s">
        <v>696</v>
      </c>
      <c r="AE128" s="50"/>
      <c r="AF128" s="50"/>
      <c r="AG128" s="53" t="s">
        <v>111</v>
      </c>
    </row>
    <row r="129" spans="1:33" ht="20" customHeight="1" x14ac:dyDescent="0.35">
      <c r="A129" s="50" t="s">
        <v>324</v>
      </c>
      <c r="B129" s="50" t="s">
        <v>327</v>
      </c>
      <c r="C129" s="50" t="s">
        <v>383</v>
      </c>
      <c r="D129" s="51" t="str">
        <f>IF(COUNTIF(X129:AG129,SETTINGS!A$1)=1,"YES","NO")</f>
        <v>YES</v>
      </c>
      <c r="E129" s="51" t="s">
        <v>232</v>
      </c>
      <c r="F129" s="50" t="s">
        <v>98</v>
      </c>
      <c r="G129" s="48">
        <v>9</v>
      </c>
      <c r="H129" s="49">
        <v>35.335999999999999</v>
      </c>
      <c r="I129" s="49">
        <v>34.572000000000003</v>
      </c>
      <c r="J129" s="47"/>
      <c r="K129" s="47"/>
      <c r="L129" s="47"/>
      <c r="M129" s="47"/>
      <c r="N129" s="47"/>
      <c r="O129" s="48"/>
      <c r="P129" s="48"/>
      <c r="Q129" s="48"/>
      <c r="R129" s="48"/>
      <c r="S129" s="48"/>
      <c r="T129" s="48">
        <v>26</v>
      </c>
      <c r="U129" s="50"/>
      <c r="V129" s="50"/>
      <c r="W129" s="50"/>
      <c r="X129" s="53" t="s">
        <v>93</v>
      </c>
      <c r="Y129" s="53" t="s">
        <v>105</v>
      </c>
      <c r="Z129" s="53" t="s">
        <v>106</v>
      </c>
      <c r="AA129" s="53" t="s">
        <v>110</v>
      </c>
      <c r="AB129" s="50"/>
      <c r="AC129" s="53" t="s">
        <v>109</v>
      </c>
      <c r="AD129" s="53" t="s">
        <v>695</v>
      </c>
      <c r="AE129" s="53" t="s">
        <v>101</v>
      </c>
      <c r="AF129" s="50"/>
      <c r="AG129" s="50" t="s">
        <v>111</v>
      </c>
    </row>
    <row r="130" spans="1:33" ht="20" customHeight="1" x14ac:dyDescent="0.35">
      <c r="A130" s="50" t="s">
        <v>324</v>
      </c>
      <c r="B130" s="50" t="s">
        <v>333</v>
      </c>
      <c r="C130" s="50" t="s">
        <v>392</v>
      </c>
      <c r="D130" s="51" t="str">
        <f>IF(COUNTIF(X130:AG130,SETTINGS!A$1)=1,"YES","NO")</f>
        <v>NO</v>
      </c>
      <c r="E130" s="51" t="s">
        <v>88</v>
      </c>
      <c r="F130" s="50" t="s">
        <v>98</v>
      </c>
      <c r="G130" s="48">
        <v>1</v>
      </c>
      <c r="H130" s="49">
        <v>33.860999999999997</v>
      </c>
      <c r="I130" s="49">
        <v>33.860999999999997</v>
      </c>
      <c r="J130" s="47"/>
      <c r="K130" s="47"/>
      <c r="L130" s="47"/>
      <c r="M130" s="47"/>
      <c r="N130" s="47"/>
      <c r="O130" s="48"/>
      <c r="P130" s="48"/>
      <c r="Q130" s="48"/>
      <c r="R130" s="48"/>
      <c r="S130" s="48"/>
      <c r="T130" s="48"/>
      <c r="U130" s="50"/>
      <c r="V130" s="50"/>
      <c r="W130" s="50"/>
      <c r="X130" s="50"/>
      <c r="Y130" s="50"/>
      <c r="Z130" s="50"/>
      <c r="AA130" s="50"/>
      <c r="AB130" s="53" t="s">
        <v>108</v>
      </c>
      <c r="AC130" s="50"/>
      <c r="AD130" s="50" t="s">
        <v>696</v>
      </c>
      <c r="AE130" s="50"/>
      <c r="AF130" s="53" t="s">
        <v>107</v>
      </c>
      <c r="AG130" s="50"/>
    </row>
    <row r="131" spans="1:33" ht="20" customHeight="1" x14ac:dyDescent="0.35">
      <c r="A131" s="50" t="s">
        <v>324</v>
      </c>
      <c r="B131" s="50" t="s">
        <v>329</v>
      </c>
      <c r="C131" s="50" t="s">
        <v>387</v>
      </c>
      <c r="D131" s="51" t="str">
        <f>IF(COUNTIF(X131:AG131,SETTINGS!A$1)=1,"YES","NO")</f>
        <v>YES</v>
      </c>
      <c r="E131" s="51" t="s">
        <v>232</v>
      </c>
      <c r="F131" s="50" t="s">
        <v>98</v>
      </c>
      <c r="G131" s="48" t="s">
        <v>476</v>
      </c>
      <c r="H131" s="49">
        <v>33.976999999999997</v>
      </c>
      <c r="I131" s="49">
        <v>33.302999999999997</v>
      </c>
      <c r="J131" s="47"/>
      <c r="K131" s="47"/>
      <c r="L131" s="47"/>
      <c r="M131" s="47"/>
      <c r="N131" s="47"/>
      <c r="O131" s="48"/>
      <c r="P131" s="48"/>
      <c r="Q131" s="48"/>
      <c r="R131" s="48"/>
      <c r="S131" s="48"/>
      <c r="T131" s="48">
        <v>26</v>
      </c>
      <c r="U131" s="50"/>
      <c r="V131" s="57" t="s">
        <v>493</v>
      </c>
      <c r="W131" s="50"/>
      <c r="X131" s="53" t="s">
        <v>93</v>
      </c>
      <c r="Y131" s="53" t="s">
        <v>105</v>
      </c>
      <c r="Z131" s="50" t="s">
        <v>106</v>
      </c>
      <c r="AA131" s="53" t="s">
        <v>110</v>
      </c>
      <c r="AB131" s="50"/>
      <c r="AC131" s="53" t="s">
        <v>109</v>
      </c>
      <c r="AD131" s="50" t="s">
        <v>695</v>
      </c>
      <c r="AE131" s="53" t="s">
        <v>101</v>
      </c>
      <c r="AF131" s="50"/>
      <c r="AG131" s="50" t="s">
        <v>111</v>
      </c>
    </row>
    <row r="132" spans="1:33" ht="20" customHeight="1" x14ac:dyDescent="0.35">
      <c r="A132" s="50" t="s">
        <v>324</v>
      </c>
      <c r="B132" s="50" t="s">
        <v>327</v>
      </c>
      <c r="C132" s="50" t="s">
        <v>384</v>
      </c>
      <c r="D132" s="51" t="str">
        <f>IF(COUNTIF(X132:AG132,SETTINGS!A$1)=1,"YES","NO")</f>
        <v>NO</v>
      </c>
      <c r="E132" s="51" t="s">
        <v>88</v>
      </c>
      <c r="F132" s="50" t="s">
        <v>98</v>
      </c>
      <c r="G132" s="48">
        <v>2</v>
      </c>
      <c r="H132" s="49">
        <v>32.970999999999997</v>
      </c>
      <c r="I132" s="49">
        <v>32.802</v>
      </c>
      <c r="J132" s="47"/>
      <c r="K132" s="47"/>
      <c r="L132" s="47"/>
      <c r="M132" s="47"/>
      <c r="N132" s="47"/>
      <c r="O132" s="48"/>
      <c r="P132" s="48"/>
      <c r="Q132" s="48"/>
      <c r="R132" s="48"/>
      <c r="S132" s="48"/>
      <c r="T132" s="48">
        <v>26</v>
      </c>
      <c r="U132" s="50"/>
      <c r="V132" s="50"/>
      <c r="W132" s="50"/>
      <c r="X132" s="50"/>
      <c r="Y132" s="50"/>
      <c r="Z132" s="50"/>
      <c r="AA132" s="50"/>
      <c r="AB132" s="53" t="s">
        <v>108</v>
      </c>
      <c r="AC132" s="50"/>
      <c r="AD132" s="50" t="s">
        <v>696</v>
      </c>
      <c r="AE132" s="50"/>
      <c r="AF132" s="53" t="s">
        <v>107</v>
      </c>
      <c r="AG132" s="50"/>
    </row>
    <row r="133" spans="1:33" ht="20" customHeight="1" x14ac:dyDescent="0.35">
      <c r="A133" s="50" t="s">
        <v>324</v>
      </c>
      <c r="B133" s="50" t="s">
        <v>329</v>
      </c>
      <c r="C133" s="50" t="s">
        <v>397</v>
      </c>
      <c r="D133" s="51" t="str">
        <f>IF(COUNTIF(X133:AG133,SETTINGS!A$1)=1,"YES","NO")</f>
        <v>YES</v>
      </c>
      <c r="E133" s="51" t="s">
        <v>232</v>
      </c>
      <c r="F133" s="50" t="s">
        <v>98</v>
      </c>
      <c r="G133" s="48">
        <v>12</v>
      </c>
      <c r="H133" s="49">
        <v>33.616999999999997</v>
      </c>
      <c r="I133" s="49">
        <v>32.505000000000003</v>
      </c>
      <c r="J133" s="47"/>
      <c r="K133" s="47"/>
      <c r="L133" s="47"/>
      <c r="M133" s="47"/>
      <c r="N133" s="47"/>
      <c r="O133" s="48"/>
      <c r="P133" s="48"/>
      <c r="Q133" s="48"/>
      <c r="R133" s="48"/>
      <c r="S133" s="48"/>
      <c r="T133" s="48"/>
      <c r="U133" s="50"/>
      <c r="V133" s="50"/>
      <c r="W133" s="50"/>
      <c r="X133" s="53" t="s">
        <v>93</v>
      </c>
      <c r="Y133" s="53" t="s">
        <v>105</v>
      </c>
      <c r="Z133" s="53" t="s">
        <v>106</v>
      </c>
      <c r="AA133" s="53" t="s">
        <v>110</v>
      </c>
      <c r="AB133" s="53" t="s">
        <v>108</v>
      </c>
      <c r="AC133" s="53" t="s">
        <v>109</v>
      </c>
      <c r="AD133" s="53" t="s">
        <v>695</v>
      </c>
      <c r="AE133" s="50" t="s">
        <v>101</v>
      </c>
      <c r="AF133" s="53" t="s">
        <v>107</v>
      </c>
      <c r="AG133" s="50" t="s">
        <v>111</v>
      </c>
    </row>
    <row r="134" spans="1:33" ht="20" customHeight="1" x14ac:dyDescent="0.35">
      <c r="A134" s="50" t="s">
        <v>324</v>
      </c>
      <c r="B134" s="50" t="s">
        <v>335</v>
      </c>
      <c r="C134" s="50" t="s">
        <v>398</v>
      </c>
      <c r="D134" s="51" t="str">
        <f>IF(COUNTIF(X134:AG134,SETTINGS!A$1)=1,"YES","NO")</f>
        <v>YES</v>
      </c>
      <c r="E134" s="51" t="s">
        <v>232</v>
      </c>
      <c r="F134" s="50" t="s">
        <v>98</v>
      </c>
      <c r="G134" s="48">
        <v>6</v>
      </c>
      <c r="H134" s="49">
        <v>33.094999999999999</v>
      </c>
      <c r="I134" s="49">
        <v>32.011000000000003</v>
      </c>
      <c r="J134" s="47"/>
      <c r="K134" s="47"/>
      <c r="L134" s="47"/>
      <c r="M134" s="47"/>
      <c r="N134" s="47"/>
      <c r="O134" s="48"/>
      <c r="P134" s="48"/>
      <c r="Q134" s="48"/>
      <c r="R134" s="48"/>
      <c r="S134" s="48"/>
      <c r="T134" s="48"/>
      <c r="U134" s="50" t="s">
        <v>491</v>
      </c>
      <c r="V134" s="50"/>
      <c r="W134" s="50"/>
      <c r="X134" s="53" t="s">
        <v>93</v>
      </c>
      <c r="Y134" s="50" t="s">
        <v>105</v>
      </c>
      <c r="Z134" s="50" t="s">
        <v>106</v>
      </c>
      <c r="AA134" s="53" t="s">
        <v>110</v>
      </c>
      <c r="AB134" s="50"/>
      <c r="AC134" s="50" t="s">
        <v>109</v>
      </c>
      <c r="AD134" s="50" t="s">
        <v>695</v>
      </c>
      <c r="AE134" s="50" t="s">
        <v>101</v>
      </c>
      <c r="AF134" s="50"/>
      <c r="AG134" s="50" t="s">
        <v>111</v>
      </c>
    </row>
    <row r="135" spans="1:33" ht="20" customHeight="1" x14ac:dyDescent="0.35">
      <c r="A135" s="50" t="s">
        <v>324</v>
      </c>
      <c r="B135" s="50" t="s">
        <v>330</v>
      </c>
      <c r="C135" s="50" t="s">
        <v>388</v>
      </c>
      <c r="D135" s="51" t="str">
        <f>IF(COUNTIF(X135:AG135,SETTINGS!A$1)=1,"YES","NO")</f>
        <v>YES</v>
      </c>
      <c r="E135" s="51" t="s">
        <v>232</v>
      </c>
      <c r="F135" s="50" t="s">
        <v>98</v>
      </c>
      <c r="G135" s="48">
        <v>4</v>
      </c>
      <c r="H135" s="49">
        <v>32.043999999999997</v>
      </c>
      <c r="I135" s="49">
        <v>31.795999999999999</v>
      </c>
      <c r="J135" s="47"/>
      <c r="K135" s="47"/>
      <c r="L135" s="47"/>
      <c r="M135" s="47"/>
      <c r="N135" s="47"/>
      <c r="O135" s="48"/>
      <c r="P135" s="48"/>
      <c r="Q135" s="48"/>
      <c r="R135" s="48"/>
      <c r="S135" s="48"/>
      <c r="T135" s="48"/>
      <c r="U135" s="50"/>
      <c r="V135" s="50"/>
      <c r="W135" s="50"/>
      <c r="X135" s="53" t="s">
        <v>93</v>
      </c>
      <c r="Y135" s="50" t="s">
        <v>105</v>
      </c>
      <c r="Z135" s="50" t="s">
        <v>106</v>
      </c>
      <c r="AA135" s="53" t="s">
        <v>110</v>
      </c>
      <c r="AB135" s="50"/>
      <c r="AC135" s="50" t="s">
        <v>109</v>
      </c>
      <c r="AD135" s="50" t="s">
        <v>695</v>
      </c>
      <c r="AE135" s="50" t="s">
        <v>101</v>
      </c>
      <c r="AF135" s="50"/>
      <c r="AG135" s="50" t="s">
        <v>111</v>
      </c>
    </row>
    <row r="136" spans="1:33" ht="20" customHeight="1" x14ac:dyDescent="0.35">
      <c r="A136" s="50" t="s">
        <v>324</v>
      </c>
      <c r="B136" s="50" t="s">
        <v>333</v>
      </c>
      <c r="C136" s="50" t="s">
        <v>393</v>
      </c>
      <c r="D136" s="51" t="str">
        <f>IF(COUNTIF(X136:AG136,SETTINGS!A$1)=1,"YES","NO")</f>
        <v>YES</v>
      </c>
      <c r="E136" s="51" t="s">
        <v>232</v>
      </c>
      <c r="F136" s="50" t="s">
        <v>98</v>
      </c>
      <c r="G136" s="48">
        <v>18</v>
      </c>
      <c r="H136" s="49">
        <v>34.283999999999999</v>
      </c>
      <c r="I136" s="49">
        <v>31.745000000000001</v>
      </c>
      <c r="J136" s="47">
        <v>6.5</v>
      </c>
      <c r="K136" s="47">
        <v>6</v>
      </c>
      <c r="L136" s="47">
        <v>6</v>
      </c>
      <c r="M136" s="47">
        <v>6</v>
      </c>
      <c r="N136" s="47">
        <v>6</v>
      </c>
      <c r="O136" s="48">
        <v>92</v>
      </c>
      <c r="P136" s="48">
        <v>22</v>
      </c>
      <c r="Q136" s="48">
        <v>22</v>
      </c>
      <c r="R136" s="48">
        <v>22</v>
      </c>
      <c r="S136" s="48">
        <v>22</v>
      </c>
      <c r="T136" s="48"/>
      <c r="U136" s="50"/>
      <c r="V136" s="50"/>
      <c r="W136" s="50"/>
      <c r="X136" s="53" t="s">
        <v>93</v>
      </c>
      <c r="Y136" s="50" t="s">
        <v>105</v>
      </c>
      <c r="Z136" s="50" t="s">
        <v>106</v>
      </c>
      <c r="AA136" s="53" t="s">
        <v>110</v>
      </c>
      <c r="AB136" s="50"/>
      <c r="AC136" s="50" t="s">
        <v>109</v>
      </c>
      <c r="AD136" s="50" t="s">
        <v>695</v>
      </c>
      <c r="AE136" s="50" t="s">
        <v>101</v>
      </c>
      <c r="AF136" s="50"/>
      <c r="AG136" s="50"/>
    </row>
    <row r="137" spans="1:33" ht="20" customHeight="1" x14ac:dyDescent="0.35">
      <c r="A137" s="50" t="s">
        <v>324</v>
      </c>
      <c r="B137" s="50" t="s">
        <v>333</v>
      </c>
      <c r="C137" s="50" t="s">
        <v>395</v>
      </c>
      <c r="D137" s="51" t="str">
        <f>IF(COUNTIF(X137:AG137,SETTINGS!A$1)=1,"YES","NO")</f>
        <v>YES</v>
      </c>
      <c r="E137" s="51" t="s">
        <v>232</v>
      </c>
      <c r="F137" s="50" t="s">
        <v>98</v>
      </c>
      <c r="G137" s="48">
        <v>5</v>
      </c>
      <c r="H137" s="49">
        <v>33.201000000000001</v>
      </c>
      <c r="I137" s="49">
        <v>31.55</v>
      </c>
      <c r="J137" s="108">
        <v>7</v>
      </c>
      <c r="K137" s="109"/>
      <c r="L137" s="109"/>
      <c r="M137" s="109"/>
      <c r="N137" s="110"/>
      <c r="O137" s="111">
        <v>100</v>
      </c>
      <c r="P137" s="112"/>
      <c r="Q137" s="112"/>
      <c r="R137" s="112"/>
      <c r="S137" s="113"/>
      <c r="T137" s="48"/>
      <c r="U137" s="50"/>
      <c r="V137" s="50"/>
      <c r="W137" s="50"/>
      <c r="X137" s="53" t="s">
        <v>93</v>
      </c>
      <c r="Y137" s="53" t="s">
        <v>105</v>
      </c>
      <c r="Z137" s="50" t="s">
        <v>106</v>
      </c>
      <c r="AA137" s="53" t="s">
        <v>110</v>
      </c>
      <c r="AB137" s="50"/>
      <c r="AC137" s="53" t="s">
        <v>109</v>
      </c>
      <c r="AD137" s="50" t="s">
        <v>695</v>
      </c>
      <c r="AE137" s="50" t="s">
        <v>101</v>
      </c>
      <c r="AF137" s="50"/>
      <c r="AG137" s="50" t="s">
        <v>111</v>
      </c>
    </row>
    <row r="138" spans="1:33" ht="20" customHeight="1" x14ac:dyDescent="0.35">
      <c r="A138" s="50" t="s">
        <v>324</v>
      </c>
      <c r="B138" s="50" t="s">
        <v>338</v>
      </c>
      <c r="C138" s="50" t="s">
        <v>385</v>
      </c>
      <c r="D138" s="51" t="str">
        <f>IF(COUNTIF(X138:AG138,SETTINGS!A$1)=1,"YES","NO")</f>
        <v>YES</v>
      </c>
      <c r="E138" s="51" t="s">
        <v>88</v>
      </c>
      <c r="F138" s="50" t="s">
        <v>98</v>
      </c>
      <c r="G138" s="48">
        <v>2</v>
      </c>
      <c r="H138" s="49">
        <v>32.414000000000001</v>
      </c>
      <c r="I138" s="49">
        <v>31.55</v>
      </c>
      <c r="J138" s="47"/>
      <c r="K138" s="47"/>
      <c r="L138" s="47"/>
      <c r="M138" s="47"/>
      <c r="N138" s="47"/>
      <c r="O138" s="48"/>
      <c r="P138" s="48"/>
      <c r="Q138" s="48"/>
      <c r="R138" s="48"/>
      <c r="S138" s="48"/>
      <c r="T138" s="48">
        <v>26</v>
      </c>
      <c r="U138" s="50"/>
      <c r="V138" s="50"/>
      <c r="W138" s="50"/>
      <c r="X138" s="50" t="s">
        <v>93</v>
      </c>
      <c r="Y138" s="50" t="s">
        <v>105</v>
      </c>
      <c r="Z138" s="50" t="s">
        <v>106</v>
      </c>
      <c r="AA138" s="50" t="s">
        <v>110</v>
      </c>
      <c r="AB138" s="50" t="s">
        <v>108</v>
      </c>
      <c r="AC138" s="50" t="s">
        <v>109</v>
      </c>
      <c r="AD138" s="50" t="s">
        <v>695</v>
      </c>
      <c r="AE138" s="50" t="s">
        <v>101</v>
      </c>
      <c r="AF138" s="50" t="s">
        <v>107</v>
      </c>
      <c r="AG138" s="50" t="s">
        <v>111</v>
      </c>
    </row>
    <row r="139" spans="1:33" ht="20" customHeight="1" x14ac:dyDescent="0.35">
      <c r="A139" s="50" t="s">
        <v>324</v>
      </c>
      <c r="B139" s="50" t="s">
        <v>329</v>
      </c>
      <c r="C139" s="50" t="s">
        <v>389</v>
      </c>
      <c r="D139" s="51" t="str">
        <f>IF(COUNTIF(X139:AG139,SETTINGS!A$1)=1,"YES","NO")</f>
        <v>YES</v>
      </c>
      <c r="E139" s="51" t="s">
        <v>232</v>
      </c>
      <c r="F139" s="50" t="s">
        <v>103</v>
      </c>
      <c r="G139" s="48">
        <v>3</v>
      </c>
      <c r="H139" s="49">
        <v>33.319000000000003</v>
      </c>
      <c r="I139" s="49">
        <v>31.484000000000002</v>
      </c>
      <c r="J139" s="47"/>
      <c r="K139" s="47"/>
      <c r="L139" s="47"/>
      <c r="M139" s="47"/>
      <c r="N139" s="47"/>
      <c r="O139" s="48"/>
      <c r="P139" s="48"/>
      <c r="Q139" s="48"/>
      <c r="R139" s="48"/>
      <c r="S139" s="48"/>
      <c r="T139" s="48"/>
      <c r="U139" s="50"/>
      <c r="V139" s="50"/>
      <c r="W139" s="50"/>
      <c r="X139" s="53" t="s">
        <v>93</v>
      </c>
      <c r="Y139" s="53" t="s">
        <v>105</v>
      </c>
      <c r="Z139" s="53" t="s">
        <v>106</v>
      </c>
      <c r="AA139" s="53" t="s">
        <v>110</v>
      </c>
      <c r="AB139" s="53" t="s">
        <v>108</v>
      </c>
      <c r="AC139" s="53" t="s">
        <v>109</v>
      </c>
      <c r="AD139" s="53" t="s">
        <v>695</v>
      </c>
      <c r="AE139" s="50" t="s">
        <v>101</v>
      </c>
      <c r="AF139" s="53" t="s">
        <v>107</v>
      </c>
      <c r="AG139" s="50" t="s">
        <v>111</v>
      </c>
    </row>
    <row r="140" spans="1:33" ht="20" customHeight="1" x14ac:dyDescent="0.35">
      <c r="A140" s="50" t="s">
        <v>324</v>
      </c>
      <c r="B140" s="50" t="s">
        <v>334</v>
      </c>
      <c r="C140" s="50" t="s">
        <v>394</v>
      </c>
      <c r="D140" s="51" t="str">
        <f>IF(COUNTIF(X140:AG140,SETTINGS!A$1)=1,"YES","NO")</f>
        <v>YES</v>
      </c>
      <c r="E140" s="51" t="s">
        <v>232</v>
      </c>
      <c r="F140" s="50" t="s">
        <v>98</v>
      </c>
      <c r="G140" s="48">
        <v>6</v>
      </c>
      <c r="H140" s="49">
        <v>33.134</v>
      </c>
      <c r="I140" s="49">
        <v>30.988</v>
      </c>
      <c r="J140" s="47"/>
      <c r="K140" s="47"/>
      <c r="L140" s="47"/>
      <c r="M140" s="47"/>
      <c r="N140" s="47"/>
      <c r="O140" s="48"/>
      <c r="P140" s="48"/>
      <c r="Q140" s="48"/>
      <c r="R140" s="48"/>
      <c r="S140" s="48"/>
      <c r="T140" s="48"/>
      <c r="U140" s="50"/>
      <c r="V140" s="50"/>
      <c r="W140" s="50"/>
      <c r="X140" s="53" t="s">
        <v>93</v>
      </c>
      <c r="Y140" s="50" t="s">
        <v>105</v>
      </c>
      <c r="Z140" s="50" t="s">
        <v>106</v>
      </c>
      <c r="AA140" s="53" t="s">
        <v>110</v>
      </c>
      <c r="AB140" s="50"/>
      <c r="AC140" s="50" t="s">
        <v>109</v>
      </c>
      <c r="AD140" s="50" t="s">
        <v>695</v>
      </c>
      <c r="AE140" s="50" t="s">
        <v>101</v>
      </c>
      <c r="AF140" s="50"/>
      <c r="AG140" s="50" t="s">
        <v>111</v>
      </c>
    </row>
    <row r="141" spans="1:33" ht="20" customHeight="1" x14ac:dyDescent="0.35">
      <c r="A141" s="50" t="s">
        <v>324</v>
      </c>
      <c r="B141" s="50" t="s">
        <v>331</v>
      </c>
      <c r="C141" s="50" t="s">
        <v>390</v>
      </c>
      <c r="D141" s="51" t="str">
        <f>IF(COUNTIF(X141:AG141,SETTINGS!A$1)=1,"YES","NO")</f>
        <v>YES</v>
      </c>
      <c r="E141" s="51" t="s">
        <v>232</v>
      </c>
      <c r="F141" s="50" t="s">
        <v>98</v>
      </c>
      <c r="G141" s="48">
        <v>18</v>
      </c>
      <c r="H141" s="49">
        <v>32.984000000000002</v>
      </c>
      <c r="I141" s="49">
        <v>30.84</v>
      </c>
      <c r="J141" s="47"/>
      <c r="K141" s="47"/>
      <c r="L141" s="47"/>
      <c r="M141" s="47"/>
      <c r="N141" s="47"/>
      <c r="O141" s="48"/>
      <c r="P141" s="48"/>
      <c r="Q141" s="48"/>
      <c r="R141" s="48"/>
      <c r="S141" s="48"/>
      <c r="T141" s="48"/>
      <c r="U141" s="50"/>
      <c r="V141" s="50"/>
      <c r="W141" s="50"/>
      <c r="X141" s="53" t="s">
        <v>93</v>
      </c>
      <c r="Y141" s="50" t="s">
        <v>105</v>
      </c>
      <c r="Z141" s="50" t="s">
        <v>106</v>
      </c>
      <c r="AA141" s="53" t="s">
        <v>110</v>
      </c>
      <c r="AB141" s="50"/>
      <c r="AC141" s="50" t="s">
        <v>109</v>
      </c>
      <c r="AD141" s="50" t="s">
        <v>695</v>
      </c>
      <c r="AE141" s="50" t="s">
        <v>101</v>
      </c>
      <c r="AF141" s="50"/>
      <c r="AG141" s="50" t="s">
        <v>111</v>
      </c>
    </row>
    <row r="142" spans="1:33" ht="20" customHeight="1" x14ac:dyDescent="0.35">
      <c r="A142" s="50" t="s">
        <v>324</v>
      </c>
      <c r="B142" s="50" t="s">
        <v>332</v>
      </c>
      <c r="C142" s="50" t="s">
        <v>391</v>
      </c>
      <c r="D142" s="51" t="str">
        <f>IF(COUNTIF(X142:AG142,SETTINGS!A$1)=1,"YES","NO")</f>
        <v>YES</v>
      </c>
      <c r="E142" s="51" t="s">
        <v>232</v>
      </c>
      <c r="F142" s="50" t="s">
        <v>98</v>
      </c>
      <c r="G142" s="48">
        <v>8</v>
      </c>
      <c r="H142" s="49">
        <v>32.404000000000003</v>
      </c>
      <c r="I142" s="49">
        <v>30.765999999999998</v>
      </c>
      <c r="J142" s="47">
        <v>6.5</v>
      </c>
      <c r="K142" s="47">
        <v>6</v>
      </c>
      <c r="L142" s="47">
        <v>6</v>
      </c>
      <c r="M142" s="47">
        <v>6</v>
      </c>
      <c r="N142" s="47">
        <v>6</v>
      </c>
      <c r="O142" s="48">
        <v>88</v>
      </c>
      <c r="P142" s="48">
        <v>20</v>
      </c>
      <c r="Q142" s="48">
        <v>20</v>
      </c>
      <c r="R142" s="48">
        <v>20</v>
      </c>
      <c r="S142" s="48">
        <v>20</v>
      </c>
      <c r="T142" s="48"/>
      <c r="U142" s="50"/>
      <c r="V142" s="50"/>
      <c r="W142" s="50"/>
      <c r="X142" s="53" t="s">
        <v>93</v>
      </c>
      <c r="Y142" s="53" t="s">
        <v>105</v>
      </c>
      <c r="Z142" s="50" t="s">
        <v>106</v>
      </c>
      <c r="AA142" s="53" t="s">
        <v>110</v>
      </c>
      <c r="AB142" s="50"/>
      <c r="AC142" s="53" t="s">
        <v>109</v>
      </c>
      <c r="AD142" s="50" t="s">
        <v>695</v>
      </c>
      <c r="AE142" s="50" t="s">
        <v>101</v>
      </c>
      <c r="AF142" s="50"/>
      <c r="AG142" s="50" t="s">
        <v>111</v>
      </c>
    </row>
    <row r="143" spans="1:33" ht="20" customHeight="1" x14ac:dyDescent="0.35">
      <c r="A143" s="50" t="s">
        <v>324</v>
      </c>
      <c r="B143" s="50" t="s">
        <v>328</v>
      </c>
      <c r="C143" s="50" t="s">
        <v>386</v>
      </c>
      <c r="D143" s="51" t="str">
        <f>IF(COUNTIF(X143:AG143,SETTINGS!A$1)=1,"YES","NO")</f>
        <v>YES</v>
      </c>
      <c r="E143" s="51" t="s">
        <v>232</v>
      </c>
      <c r="F143" s="50" t="s">
        <v>98</v>
      </c>
      <c r="G143" s="48">
        <v>8</v>
      </c>
      <c r="H143" s="49">
        <v>32.234999999999999</v>
      </c>
      <c r="I143" s="49">
        <v>30.594999999999999</v>
      </c>
      <c r="J143" s="47"/>
      <c r="K143" s="47"/>
      <c r="L143" s="47"/>
      <c r="M143" s="47"/>
      <c r="N143" s="47"/>
      <c r="O143" s="48"/>
      <c r="P143" s="48"/>
      <c r="Q143" s="48"/>
      <c r="R143" s="48"/>
      <c r="S143" s="48"/>
      <c r="T143" s="48"/>
      <c r="U143" s="50"/>
      <c r="V143" s="50"/>
      <c r="W143" s="50"/>
      <c r="X143" s="53" t="s">
        <v>93</v>
      </c>
      <c r="Y143" s="53" t="s">
        <v>105</v>
      </c>
      <c r="Z143" s="53" t="s">
        <v>106</v>
      </c>
      <c r="AA143" s="53" t="s">
        <v>110</v>
      </c>
      <c r="AB143" s="50"/>
      <c r="AC143" s="53" t="s">
        <v>109</v>
      </c>
      <c r="AD143" s="53" t="s">
        <v>695</v>
      </c>
      <c r="AE143" s="50" t="s">
        <v>101</v>
      </c>
      <c r="AF143" s="50"/>
      <c r="AG143" s="50" t="s">
        <v>111</v>
      </c>
    </row>
    <row r="144" spans="1:33" ht="20" customHeight="1" x14ac:dyDescent="0.35">
      <c r="A144" s="50" t="s">
        <v>324</v>
      </c>
      <c r="B144" s="50" t="s">
        <v>326</v>
      </c>
      <c r="C144" s="50" t="s">
        <v>396</v>
      </c>
      <c r="D144" s="51" t="str">
        <f>IF(COUNTIF(X144:AG144,SETTINGS!A$1)=1,"YES","NO")</f>
        <v>NO</v>
      </c>
      <c r="E144" s="51" t="s">
        <v>232</v>
      </c>
      <c r="F144" s="50" t="s">
        <v>98</v>
      </c>
      <c r="G144" s="48">
        <v>2</v>
      </c>
      <c r="H144" s="49">
        <v>30.186</v>
      </c>
      <c r="I144" s="49">
        <v>30.158000000000001</v>
      </c>
      <c r="J144" s="47"/>
      <c r="K144" s="47"/>
      <c r="L144" s="47"/>
      <c r="M144" s="47"/>
      <c r="N144" s="47"/>
      <c r="O144" s="48"/>
      <c r="P144" s="48"/>
      <c r="Q144" s="48"/>
      <c r="R144" s="48"/>
      <c r="S144" s="48"/>
      <c r="T144" s="48">
        <v>24</v>
      </c>
      <c r="U144" s="50" t="s">
        <v>490</v>
      </c>
      <c r="V144" s="50"/>
      <c r="W144" s="50"/>
      <c r="X144" s="53" t="s">
        <v>93</v>
      </c>
      <c r="Y144" s="50" t="s">
        <v>105</v>
      </c>
      <c r="Z144" s="50" t="s">
        <v>106</v>
      </c>
      <c r="AA144" s="53" t="s">
        <v>110</v>
      </c>
      <c r="AB144" s="50"/>
      <c r="AC144" s="50" t="s">
        <v>109</v>
      </c>
      <c r="AD144" s="50" t="s">
        <v>695</v>
      </c>
      <c r="AE144" s="50"/>
      <c r="AF144" s="50"/>
      <c r="AG144" s="50" t="s">
        <v>111</v>
      </c>
    </row>
    <row r="145" spans="1:33" ht="20" customHeight="1" x14ac:dyDescent="0.35">
      <c r="A145" s="50" t="s">
        <v>324</v>
      </c>
      <c r="B145" s="50" t="s">
        <v>334</v>
      </c>
      <c r="C145" s="50" t="s">
        <v>653</v>
      </c>
      <c r="D145" s="51" t="str">
        <f>IF(COUNTIF(X145:AG145,SETTINGS!A$1)=1,"YES","NO")</f>
        <v>NO</v>
      </c>
      <c r="E145" s="51" t="s">
        <v>88</v>
      </c>
      <c r="F145" s="50" t="s">
        <v>98</v>
      </c>
      <c r="G145" s="48">
        <v>2</v>
      </c>
      <c r="H145" s="49">
        <v>31.297999999999998</v>
      </c>
      <c r="I145" s="49">
        <v>29.975999999999999</v>
      </c>
      <c r="J145" s="47"/>
      <c r="K145" s="47"/>
      <c r="L145" s="47"/>
      <c r="M145" s="47"/>
      <c r="N145" s="47"/>
      <c r="O145" s="48"/>
      <c r="P145" s="48"/>
      <c r="Q145" s="48"/>
      <c r="R145" s="48"/>
      <c r="S145" s="48"/>
      <c r="T145" s="48"/>
      <c r="U145" s="50"/>
      <c r="V145" s="50"/>
      <c r="W145" s="50"/>
      <c r="X145" s="50"/>
      <c r="Y145" s="50"/>
      <c r="Z145" s="50"/>
      <c r="AA145" s="50"/>
      <c r="AB145" s="53" t="s">
        <v>108</v>
      </c>
      <c r="AC145" s="50"/>
      <c r="AD145" s="50" t="s">
        <v>696</v>
      </c>
      <c r="AE145" s="50"/>
      <c r="AF145" s="53" t="s">
        <v>107</v>
      </c>
      <c r="AG145" s="50"/>
    </row>
    <row r="146" spans="1:33" ht="20" customHeight="1" x14ac:dyDescent="0.35">
      <c r="A146" s="50" t="s">
        <v>324</v>
      </c>
      <c r="B146" s="50" t="s">
        <v>339</v>
      </c>
      <c r="C146" s="50" t="s">
        <v>489</v>
      </c>
      <c r="D146" s="51" t="str">
        <f>IF(COUNTIF(X146:AG146,SETTINGS!A$1)=1,"YES","NO")</f>
        <v>YES</v>
      </c>
      <c r="E146" s="51" t="s">
        <v>88</v>
      </c>
      <c r="F146" s="50" t="s">
        <v>98</v>
      </c>
      <c r="G146" s="48">
        <v>2</v>
      </c>
      <c r="H146" s="49">
        <v>28.954000000000001</v>
      </c>
      <c r="I146" s="49">
        <v>28.943000000000001</v>
      </c>
      <c r="J146" s="47">
        <v>6.5</v>
      </c>
      <c r="K146" s="47">
        <v>6</v>
      </c>
      <c r="L146" s="47">
        <v>6</v>
      </c>
      <c r="M146" s="47">
        <v>6</v>
      </c>
      <c r="N146" s="47">
        <v>6</v>
      </c>
      <c r="O146" s="48">
        <v>92</v>
      </c>
      <c r="P146" s="48">
        <v>22</v>
      </c>
      <c r="Q146" s="48">
        <v>22</v>
      </c>
      <c r="R146" s="48">
        <v>22</v>
      </c>
      <c r="S146" s="48">
        <v>22</v>
      </c>
      <c r="T146" s="48"/>
      <c r="U146" s="50"/>
      <c r="V146" s="50"/>
      <c r="W146" s="50"/>
      <c r="X146" s="50" t="s">
        <v>93</v>
      </c>
      <c r="Y146" s="50" t="s">
        <v>105</v>
      </c>
      <c r="Z146" s="50" t="s">
        <v>106</v>
      </c>
      <c r="AA146" s="50" t="s">
        <v>110</v>
      </c>
      <c r="AB146" s="50"/>
      <c r="AC146" s="50" t="s">
        <v>109</v>
      </c>
      <c r="AD146" s="50" t="s">
        <v>695</v>
      </c>
      <c r="AE146" s="50" t="s">
        <v>101</v>
      </c>
      <c r="AF146" s="50"/>
      <c r="AG146" s="50"/>
    </row>
    <row r="147" spans="1:33" ht="20" customHeight="1" x14ac:dyDescent="0.35">
      <c r="A147" s="50" t="s">
        <v>325</v>
      </c>
      <c r="B147" s="50" t="s">
        <v>346</v>
      </c>
      <c r="C147" s="50" t="s">
        <v>405</v>
      </c>
      <c r="D147" s="51" t="str">
        <f>IF(COUNTIF(X147:AG147,SETTINGS!A$1)=1,"YES","NO")</f>
        <v>YES</v>
      </c>
      <c r="E147" s="51" t="s">
        <v>232</v>
      </c>
      <c r="F147" s="50" t="s">
        <v>98</v>
      </c>
      <c r="G147" s="48" t="s">
        <v>478</v>
      </c>
      <c r="H147" s="49">
        <v>35.755000000000003</v>
      </c>
      <c r="I147" s="49">
        <v>35.755000000000003</v>
      </c>
      <c r="J147" s="47">
        <v>7</v>
      </c>
      <c r="K147" s="47">
        <v>7</v>
      </c>
      <c r="L147" s="47">
        <v>7</v>
      </c>
      <c r="M147" s="47">
        <v>7</v>
      </c>
      <c r="N147" s="47">
        <v>7</v>
      </c>
      <c r="O147" s="48">
        <v>96</v>
      </c>
      <c r="P147" s="48">
        <v>24</v>
      </c>
      <c r="Q147" s="48">
        <v>24</v>
      </c>
      <c r="R147" s="48">
        <v>24</v>
      </c>
      <c r="S147" s="48">
        <v>24</v>
      </c>
      <c r="T147" s="48"/>
      <c r="U147" s="50"/>
      <c r="V147" s="57" t="s">
        <v>496</v>
      </c>
      <c r="W147" s="50"/>
      <c r="X147" s="53" t="s">
        <v>93</v>
      </c>
      <c r="Y147" s="50" t="s">
        <v>105</v>
      </c>
      <c r="Z147" s="50" t="s">
        <v>106</v>
      </c>
      <c r="AA147" s="53" t="s">
        <v>110</v>
      </c>
      <c r="AB147" s="50"/>
      <c r="AC147" s="50" t="s">
        <v>109</v>
      </c>
      <c r="AD147" s="50" t="s">
        <v>695</v>
      </c>
      <c r="AE147" s="53" t="s">
        <v>101</v>
      </c>
      <c r="AF147" s="50"/>
      <c r="AG147" s="50" t="s">
        <v>111</v>
      </c>
    </row>
    <row r="148" spans="1:33" ht="20" customHeight="1" x14ac:dyDescent="0.35">
      <c r="A148" s="50" t="s">
        <v>325</v>
      </c>
      <c r="B148" s="50" t="s">
        <v>367</v>
      </c>
      <c r="C148" s="50" t="s">
        <v>430</v>
      </c>
      <c r="D148" s="51" t="str">
        <f>IF(COUNTIF(X148:AG148,SETTINGS!A$1)=1,"YES","NO")</f>
        <v>NO</v>
      </c>
      <c r="E148" s="51" t="s">
        <v>88</v>
      </c>
      <c r="F148" s="50" t="s">
        <v>98</v>
      </c>
      <c r="G148" s="48">
        <v>4</v>
      </c>
      <c r="H148" s="49">
        <v>35.673999999999999</v>
      </c>
      <c r="I148" s="49">
        <v>35.505000000000003</v>
      </c>
      <c r="J148" s="47"/>
      <c r="K148" s="47"/>
      <c r="L148" s="47"/>
      <c r="M148" s="47"/>
      <c r="N148" s="47"/>
      <c r="O148" s="48"/>
      <c r="P148" s="48"/>
      <c r="Q148" s="48"/>
      <c r="R148" s="48"/>
      <c r="S148" s="48"/>
      <c r="T148" s="48">
        <v>27</v>
      </c>
      <c r="U148" s="50"/>
      <c r="V148" s="50"/>
      <c r="W148" s="50"/>
      <c r="X148" s="50"/>
      <c r="Y148" s="50"/>
      <c r="Z148" s="50"/>
      <c r="AA148" s="50"/>
      <c r="AB148" s="53" t="s">
        <v>108</v>
      </c>
      <c r="AC148" s="50"/>
      <c r="AD148" s="50" t="s">
        <v>696</v>
      </c>
      <c r="AE148" s="50"/>
      <c r="AF148" s="53" t="s">
        <v>107</v>
      </c>
      <c r="AG148" s="50"/>
    </row>
    <row r="149" spans="1:33" ht="20" customHeight="1" x14ac:dyDescent="0.35">
      <c r="A149" s="50" t="s">
        <v>325</v>
      </c>
      <c r="B149" s="50" t="s">
        <v>350</v>
      </c>
      <c r="C149" s="50" t="s">
        <v>410</v>
      </c>
      <c r="D149" s="51" t="str">
        <f>IF(COUNTIF(X149:AG149,SETTINGS!A$1)=1,"YES","NO")</f>
        <v>NO</v>
      </c>
      <c r="E149" s="51" t="s">
        <v>88</v>
      </c>
      <c r="F149" s="50" t="s">
        <v>98</v>
      </c>
      <c r="G149" s="48">
        <v>2</v>
      </c>
      <c r="H149" s="49">
        <v>35.640999999999998</v>
      </c>
      <c r="I149" s="49">
        <v>35.404000000000003</v>
      </c>
      <c r="J149" s="47"/>
      <c r="K149" s="47"/>
      <c r="L149" s="47"/>
      <c r="M149" s="47"/>
      <c r="N149" s="47"/>
      <c r="O149" s="48"/>
      <c r="P149" s="48"/>
      <c r="Q149" s="48"/>
      <c r="R149" s="48"/>
      <c r="S149" s="48"/>
      <c r="T149" s="48">
        <v>27</v>
      </c>
      <c r="U149" s="50"/>
      <c r="V149" s="50"/>
      <c r="W149" s="50"/>
      <c r="X149" s="50"/>
      <c r="Y149" s="50"/>
      <c r="Z149" s="50"/>
      <c r="AA149" s="50"/>
      <c r="AB149" s="53" t="s">
        <v>108</v>
      </c>
      <c r="AC149" s="50"/>
      <c r="AD149" s="50" t="s">
        <v>696</v>
      </c>
      <c r="AE149" s="50"/>
      <c r="AF149" s="53" t="s">
        <v>107</v>
      </c>
      <c r="AG149" s="50"/>
    </row>
    <row r="150" spans="1:33" ht="20" customHeight="1" x14ac:dyDescent="0.35">
      <c r="A150" s="50" t="s">
        <v>325</v>
      </c>
      <c r="B150" s="50" t="s">
        <v>366</v>
      </c>
      <c r="C150" s="50" t="s">
        <v>428</v>
      </c>
      <c r="D150" s="51" t="str">
        <f>IF(COUNTIF(X150:AG150,SETTINGS!A$1)=1,"YES","NO")</f>
        <v>NO</v>
      </c>
      <c r="E150" s="51" t="s">
        <v>88</v>
      </c>
      <c r="F150" s="50" t="s">
        <v>98</v>
      </c>
      <c r="G150" s="48">
        <v>1</v>
      </c>
      <c r="H150" s="49">
        <v>35.393000000000001</v>
      </c>
      <c r="I150" s="49">
        <v>35.393000000000001</v>
      </c>
      <c r="J150" s="108">
        <v>7</v>
      </c>
      <c r="K150" s="109"/>
      <c r="L150" s="109"/>
      <c r="M150" s="109"/>
      <c r="N150" s="110"/>
      <c r="O150" s="111">
        <v>100</v>
      </c>
      <c r="P150" s="112"/>
      <c r="Q150" s="112"/>
      <c r="R150" s="112"/>
      <c r="S150" s="113"/>
      <c r="T150" s="48">
        <v>26</v>
      </c>
      <c r="U150" s="50"/>
      <c r="V150" s="50"/>
      <c r="W150" s="50"/>
      <c r="X150" s="50"/>
      <c r="Y150" s="50"/>
      <c r="Z150" s="50"/>
      <c r="AA150" s="50"/>
      <c r="AB150" s="53" t="s">
        <v>108</v>
      </c>
      <c r="AC150" s="50"/>
      <c r="AD150" s="50" t="s">
        <v>696</v>
      </c>
      <c r="AE150" s="50"/>
      <c r="AF150" s="53" t="s">
        <v>107</v>
      </c>
      <c r="AG150" s="50"/>
    </row>
    <row r="151" spans="1:33" ht="20" customHeight="1" x14ac:dyDescent="0.35">
      <c r="A151" s="50" t="s">
        <v>325</v>
      </c>
      <c r="B151" s="50" t="s">
        <v>366</v>
      </c>
      <c r="C151" s="50" t="s">
        <v>429</v>
      </c>
      <c r="D151" s="51" t="str">
        <f>IF(COUNTIF(X151:AG151,SETTINGS!A$1)=1,"YES","NO")</f>
        <v>YES</v>
      </c>
      <c r="E151" s="51" t="s">
        <v>232</v>
      </c>
      <c r="F151" s="50" t="s">
        <v>98</v>
      </c>
      <c r="G151" s="48">
        <v>16</v>
      </c>
      <c r="H151" s="49">
        <v>36.011000000000003</v>
      </c>
      <c r="I151" s="49">
        <v>35.347999999999999</v>
      </c>
      <c r="J151" s="108">
        <v>7</v>
      </c>
      <c r="K151" s="109"/>
      <c r="L151" s="109"/>
      <c r="M151" s="109"/>
      <c r="N151" s="110"/>
      <c r="O151" s="111">
        <v>100</v>
      </c>
      <c r="P151" s="112"/>
      <c r="Q151" s="112"/>
      <c r="R151" s="112"/>
      <c r="S151" s="113"/>
      <c r="T151" s="48">
        <v>26</v>
      </c>
      <c r="U151" s="50"/>
      <c r="V151" s="50"/>
      <c r="W151" s="50"/>
      <c r="X151" s="53" t="s">
        <v>93</v>
      </c>
      <c r="Y151" s="53" t="s">
        <v>105</v>
      </c>
      <c r="Z151" s="50" t="s">
        <v>106</v>
      </c>
      <c r="AA151" s="53" t="s">
        <v>110</v>
      </c>
      <c r="AB151" s="50"/>
      <c r="AC151" s="53" t="s">
        <v>109</v>
      </c>
      <c r="AD151" s="50" t="s">
        <v>695</v>
      </c>
      <c r="AE151" s="50" t="s">
        <v>101</v>
      </c>
      <c r="AF151" s="50"/>
      <c r="AG151" s="50" t="s">
        <v>111</v>
      </c>
    </row>
    <row r="152" spans="1:33" ht="20" customHeight="1" x14ac:dyDescent="0.35">
      <c r="A152" s="50" t="s">
        <v>325</v>
      </c>
      <c r="B152" s="50" t="s">
        <v>348</v>
      </c>
      <c r="C152" s="50" t="s">
        <v>408</v>
      </c>
      <c r="D152" s="51" t="str">
        <f>IF(COUNTIF(X152:AG152,SETTINGS!A$1)=1,"YES","NO")</f>
        <v>NO</v>
      </c>
      <c r="E152" s="51" t="s">
        <v>88</v>
      </c>
      <c r="F152" s="50" t="s">
        <v>98</v>
      </c>
      <c r="G152" s="48">
        <v>2</v>
      </c>
      <c r="H152" s="49">
        <v>35.4</v>
      </c>
      <c r="I152" s="49">
        <v>35.314</v>
      </c>
      <c r="J152" s="47"/>
      <c r="K152" s="47"/>
      <c r="L152" s="47"/>
      <c r="M152" s="47"/>
      <c r="N152" s="47"/>
      <c r="O152" s="48"/>
      <c r="P152" s="48"/>
      <c r="Q152" s="48"/>
      <c r="R152" s="48"/>
      <c r="S152" s="48"/>
      <c r="T152" s="48">
        <v>27</v>
      </c>
      <c r="U152" s="50"/>
      <c r="V152" s="50"/>
      <c r="W152" s="50"/>
      <c r="X152" s="50"/>
      <c r="Y152" s="50"/>
      <c r="Z152" s="50"/>
      <c r="AA152" s="50"/>
      <c r="AB152" s="53" t="s">
        <v>108</v>
      </c>
      <c r="AC152" s="50"/>
      <c r="AD152" s="50" t="s">
        <v>696</v>
      </c>
      <c r="AE152" s="50"/>
      <c r="AF152" s="53" t="s">
        <v>107</v>
      </c>
      <c r="AG152" s="50"/>
    </row>
    <row r="153" spans="1:33" ht="20" customHeight="1" x14ac:dyDescent="0.35">
      <c r="A153" s="50" t="s">
        <v>325</v>
      </c>
      <c r="B153" s="50" t="s">
        <v>350</v>
      </c>
      <c r="C153" s="50" t="s">
        <v>423</v>
      </c>
      <c r="D153" s="51" t="str">
        <f>IF(COUNTIF(X153:AG153,SETTINGS!A$1)=1,"YES","NO")</f>
        <v>YES</v>
      </c>
      <c r="E153" s="51" t="s">
        <v>232</v>
      </c>
      <c r="F153" s="50" t="s">
        <v>98</v>
      </c>
      <c r="G153" s="48">
        <v>8</v>
      </c>
      <c r="H153" s="49">
        <v>35.729999999999997</v>
      </c>
      <c r="I153" s="49">
        <v>35.201000000000001</v>
      </c>
      <c r="J153" s="108">
        <v>7.5</v>
      </c>
      <c r="K153" s="109"/>
      <c r="L153" s="109"/>
      <c r="M153" s="109"/>
      <c r="N153" s="110"/>
      <c r="O153" s="111">
        <v>100</v>
      </c>
      <c r="P153" s="112"/>
      <c r="Q153" s="112"/>
      <c r="R153" s="112"/>
      <c r="S153" s="113"/>
      <c r="T153" s="48"/>
      <c r="U153" s="50"/>
      <c r="V153" s="50"/>
      <c r="W153" s="50"/>
      <c r="X153" s="53" t="s">
        <v>93</v>
      </c>
      <c r="Y153" s="53" t="s">
        <v>105</v>
      </c>
      <c r="Z153" s="53" t="s">
        <v>106</v>
      </c>
      <c r="AA153" s="53" t="s">
        <v>110</v>
      </c>
      <c r="AB153" s="50"/>
      <c r="AC153" s="53" t="s">
        <v>109</v>
      </c>
      <c r="AD153" s="53" t="s">
        <v>695</v>
      </c>
      <c r="AE153" s="53" t="s">
        <v>101</v>
      </c>
      <c r="AF153" s="50"/>
      <c r="AG153" s="50" t="s">
        <v>111</v>
      </c>
    </row>
    <row r="154" spans="1:33" ht="20" customHeight="1" x14ac:dyDescent="0.35">
      <c r="A154" s="50" t="s">
        <v>325</v>
      </c>
      <c r="B154" s="50" t="s">
        <v>350</v>
      </c>
      <c r="C154" s="50" t="s">
        <v>422</v>
      </c>
      <c r="D154" s="51" t="str">
        <f>IF(COUNTIF(X154:AG154,SETTINGS!A$1)=1,"YES","NO")</f>
        <v>NO</v>
      </c>
      <c r="E154" s="51" t="s">
        <v>88</v>
      </c>
      <c r="F154" s="50" t="s">
        <v>98</v>
      </c>
      <c r="G154" s="48">
        <v>1</v>
      </c>
      <c r="H154" s="49">
        <v>35.159999999999997</v>
      </c>
      <c r="I154" s="49">
        <v>35.159999999999997</v>
      </c>
      <c r="J154" s="47"/>
      <c r="K154" s="47"/>
      <c r="L154" s="47"/>
      <c r="M154" s="47"/>
      <c r="N154" s="47"/>
      <c r="O154" s="48"/>
      <c r="P154" s="48"/>
      <c r="Q154" s="48"/>
      <c r="R154" s="48"/>
      <c r="S154" s="48"/>
      <c r="T154" s="48">
        <v>27</v>
      </c>
      <c r="U154" s="50"/>
      <c r="V154" s="50"/>
      <c r="W154" s="50"/>
      <c r="X154" s="50"/>
      <c r="Y154" s="50"/>
      <c r="Z154" s="50"/>
      <c r="AA154" s="50"/>
      <c r="AB154" s="53" t="s">
        <v>108</v>
      </c>
      <c r="AC154" s="50"/>
      <c r="AD154" s="50" t="s">
        <v>696</v>
      </c>
      <c r="AE154" s="50"/>
      <c r="AF154" s="53" t="s">
        <v>107</v>
      </c>
      <c r="AG154" s="50"/>
    </row>
    <row r="155" spans="1:33" ht="20" customHeight="1" x14ac:dyDescent="0.35">
      <c r="A155" s="50" t="s">
        <v>325</v>
      </c>
      <c r="B155" s="50" t="s">
        <v>351</v>
      </c>
      <c r="C155" s="50" t="s">
        <v>449</v>
      </c>
      <c r="D155" s="51" t="str">
        <f>IF(COUNTIF(X155:AG155,SETTINGS!A$1)=1,"YES","NO")</f>
        <v>YES</v>
      </c>
      <c r="E155" s="51" t="s">
        <v>232</v>
      </c>
      <c r="F155" s="50" t="s">
        <v>98</v>
      </c>
      <c r="G155" s="48">
        <v>5</v>
      </c>
      <c r="H155" s="49">
        <v>35.359000000000002</v>
      </c>
      <c r="I155" s="49">
        <v>35.067</v>
      </c>
      <c r="J155" s="108">
        <v>7.5</v>
      </c>
      <c r="K155" s="109"/>
      <c r="L155" s="109"/>
      <c r="M155" s="109"/>
      <c r="N155" s="110"/>
      <c r="O155" s="111">
        <v>100</v>
      </c>
      <c r="P155" s="112"/>
      <c r="Q155" s="112"/>
      <c r="R155" s="112"/>
      <c r="S155" s="113"/>
      <c r="T155" s="48"/>
      <c r="U155" s="50"/>
      <c r="V155" s="50"/>
      <c r="W155" s="50"/>
      <c r="X155" s="53" t="s">
        <v>93</v>
      </c>
      <c r="Y155" s="50" t="s">
        <v>105</v>
      </c>
      <c r="Z155" s="53" t="s">
        <v>106</v>
      </c>
      <c r="AA155" s="53" t="s">
        <v>110</v>
      </c>
      <c r="AB155" s="50"/>
      <c r="AC155" s="50" t="s">
        <v>109</v>
      </c>
      <c r="AD155" s="53" t="s">
        <v>695</v>
      </c>
      <c r="AE155" s="50" t="s">
        <v>101</v>
      </c>
      <c r="AF155" s="50"/>
      <c r="AG155" s="50" t="s">
        <v>111</v>
      </c>
    </row>
    <row r="156" spans="1:33" ht="20" customHeight="1" x14ac:dyDescent="0.35">
      <c r="A156" s="50" t="s">
        <v>325</v>
      </c>
      <c r="B156" s="50" t="s">
        <v>348</v>
      </c>
      <c r="C156" s="50" t="s">
        <v>407</v>
      </c>
      <c r="D156" s="51" t="str">
        <f>IF(COUNTIF(X156:AG156,SETTINGS!A$1)=1,"YES","NO")</f>
        <v>YES</v>
      </c>
      <c r="E156" s="51" t="s">
        <v>232</v>
      </c>
      <c r="F156" s="50" t="s">
        <v>98</v>
      </c>
      <c r="G156" s="48">
        <v>2</v>
      </c>
      <c r="H156" s="49">
        <v>35.335999999999999</v>
      </c>
      <c r="I156" s="49">
        <v>35.033000000000001</v>
      </c>
      <c r="J156" s="47">
        <v>7</v>
      </c>
      <c r="K156" s="47">
        <v>7</v>
      </c>
      <c r="L156" s="47">
        <v>7</v>
      </c>
      <c r="M156" s="47">
        <v>7</v>
      </c>
      <c r="N156" s="47">
        <v>7</v>
      </c>
      <c r="O156" s="48">
        <v>108</v>
      </c>
      <c r="P156" s="48">
        <v>27</v>
      </c>
      <c r="Q156" s="48">
        <v>27</v>
      </c>
      <c r="R156" s="48">
        <v>27</v>
      </c>
      <c r="S156" s="48">
        <v>27</v>
      </c>
      <c r="T156" s="48">
        <v>27</v>
      </c>
      <c r="U156" s="50"/>
      <c r="V156" s="50"/>
      <c r="W156" s="50"/>
      <c r="X156" s="53" t="s">
        <v>93</v>
      </c>
      <c r="Y156" s="50" t="s">
        <v>105</v>
      </c>
      <c r="Z156" s="50" t="s">
        <v>106</v>
      </c>
      <c r="AA156" s="53" t="s">
        <v>110</v>
      </c>
      <c r="AB156" s="50" t="s">
        <v>108</v>
      </c>
      <c r="AC156" s="50" t="s">
        <v>109</v>
      </c>
      <c r="AD156" s="50" t="s">
        <v>695</v>
      </c>
      <c r="AE156" s="50" t="s">
        <v>101</v>
      </c>
      <c r="AF156" s="50" t="s">
        <v>107</v>
      </c>
      <c r="AG156" s="50" t="s">
        <v>111</v>
      </c>
    </row>
    <row r="157" spans="1:33" ht="20" customHeight="1" x14ac:dyDescent="0.35">
      <c r="A157" s="50" t="s">
        <v>325</v>
      </c>
      <c r="B157" s="50" t="s">
        <v>373</v>
      </c>
      <c r="C157" s="50" t="s">
        <v>436</v>
      </c>
      <c r="D157" s="51" t="str">
        <f>IF(COUNTIF(X157:AG157,SETTINGS!A$1)=1,"YES","NO")</f>
        <v>YES</v>
      </c>
      <c r="E157" s="51" t="s">
        <v>232</v>
      </c>
      <c r="F157" s="50" t="s">
        <v>98</v>
      </c>
      <c r="G157" s="48">
        <v>9</v>
      </c>
      <c r="H157" s="49">
        <v>36.238</v>
      </c>
      <c r="I157" s="49">
        <v>34.651000000000003</v>
      </c>
      <c r="J157" s="47">
        <v>7</v>
      </c>
      <c r="K157" s="47">
        <v>6</v>
      </c>
      <c r="L157" s="47">
        <v>6</v>
      </c>
      <c r="M157" s="47">
        <v>6</v>
      </c>
      <c r="N157" s="47">
        <v>6</v>
      </c>
      <c r="O157" s="48">
        <v>100</v>
      </c>
      <c r="P157" s="48">
        <v>20</v>
      </c>
      <c r="Q157" s="48">
        <v>20</v>
      </c>
      <c r="R157" s="48">
        <v>20</v>
      </c>
      <c r="S157" s="48">
        <v>20</v>
      </c>
      <c r="T157" s="48"/>
      <c r="U157" s="50"/>
      <c r="V157" s="50"/>
      <c r="W157" s="50"/>
      <c r="X157" s="53" t="s">
        <v>93</v>
      </c>
      <c r="Y157" s="53" t="s">
        <v>105</v>
      </c>
      <c r="Z157" s="50" t="s">
        <v>106</v>
      </c>
      <c r="AA157" s="53" t="s">
        <v>110</v>
      </c>
      <c r="AB157" s="50"/>
      <c r="AC157" s="53" t="s">
        <v>109</v>
      </c>
      <c r="AD157" s="50" t="s">
        <v>695</v>
      </c>
      <c r="AE157" s="50" t="s">
        <v>101</v>
      </c>
      <c r="AF157" s="50"/>
      <c r="AG157" s="50" t="s">
        <v>111</v>
      </c>
    </row>
    <row r="158" spans="1:33" ht="20" customHeight="1" x14ac:dyDescent="0.35">
      <c r="A158" s="50" t="s">
        <v>325</v>
      </c>
      <c r="B158" s="50" t="s">
        <v>364</v>
      </c>
      <c r="C158" s="50" t="s">
        <v>452</v>
      </c>
      <c r="D158" s="51" t="str">
        <f>IF(COUNTIF(X158:AG158,SETTINGS!A$1)=1,"YES","NO")</f>
        <v>NO</v>
      </c>
      <c r="E158" s="51" t="s">
        <v>232</v>
      </c>
      <c r="F158" s="50" t="s">
        <v>98</v>
      </c>
      <c r="G158" s="48">
        <v>2</v>
      </c>
      <c r="H158" s="49">
        <v>34.572000000000003</v>
      </c>
      <c r="I158" s="49">
        <v>34.494</v>
      </c>
      <c r="J158" s="47"/>
      <c r="K158" s="47"/>
      <c r="L158" s="47"/>
      <c r="M158" s="47"/>
      <c r="N158" s="47"/>
      <c r="O158" s="48"/>
      <c r="P158" s="48"/>
      <c r="Q158" s="48"/>
      <c r="R158" s="48"/>
      <c r="S158" s="48"/>
      <c r="T158" s="48"/>
      <c r="U158" s="50"/>
      <c r="V158" s="50"/>
      <c r="W158" s="50"/>
      <c r="X158" s="53" t="s">
        <v>93</v>
      </c>
      <c r="Y158" s="50"/>
      <c r="Z158" s="50"/>
      <c r="AA158" s="53" t="s">
        <v>110</v>
      </c>
      <c r="AB158" s="50"/>
      <c r="AC158" s="50"/>
      <c r="AD158" s="50" t="s">
        <v>696</v>
      </c>
      <c r="AE158" s="50"/>
      <c r="AF158" s="50"/>
      <c r="AG158" s="50"/>
    </row>
    <row r="159" spans="1:33" ht="20" customHeight="1" x14ac:dyDescent="0.35">
      <c r="A159" s="50" t="s">
        <v>325</v>
      </c>
      <c r="B159" s="50" t="s">
        <v>371</v>
      </c>
      <c r="C159" s="50" t="s">
        <v>434</v>
      </c>
      <c r="D159" s="51" t="str">
        <f>IF(COUNTIF(X159:AG159,SETTINGS!A$1)=1,"YES","NO")</f>
        <v>YES</v>
      </c>
      <c r="E159" s="51" t="s">
        <v>232</v>
      </c>
      <c r="F159" s="50" t="s">
        <v>98</v>
      </c>
      <c r="G159" s="48">
        <v>10</v>
      </c>
      <c r="H159" s="49">
        <v>35.049999999999997</v>
      </c>
      <c r="I159" s="49">
        <v>34.234999999999999</v>
      </c>
      <c r="J159" s="108">
        <v>6.5</v>
      </c>
      <c r="K159" s="109"/>
      <c r="L159" s="109"/>
      <c r="M159" s="109"/>
      <c r="N159" s="110"/>
      <c r="O159" s="111">
        <v>84</v>
      </c>
      <c r="P159" s="112"/>
      <c r="Q159" s="112"/>
      <c r="R159" s="112"/>
      <c r="S159" s="113"/>
      <c r="T159" s="48"/>
      <c r="U159" s="50"/>
      <c r="V159" s="50"/>
      <c r="W159" s="50"/>
      <c r="X159" s="53" t="s">
        <v>93</v>
      </c>
      <c r="Y159" s="50"/>
      <c r="Z159" s="50" t="s">
        <v>106</v>
      </c>
      <c r="AA159" s="53" t="s">
        <v>110</v>
      </c>
      <c r="AB159" s="50"/>
      <c r="AC159" s="50"/>
      <c r="AD159" s="50" t="s">
        <v>695</v>
      </c>
      <c r="AE159" s="50" t="s">
        <v>101</v>
      </c>
      <c r="AF159" s="50"/>
      <c r="AG159" s="50" t="s">
        <v>111</v>
      </c>
    </row>
    <row r="160" spans="1:33" ht="20" customHeight="1" x14ac:dyDescent="0.35">
      <c r="A160" s="50" t="s">
        <v>325</v>
      </c>
      <c r="B160" s="50" t="s">
        <v>360</v>
      </c>
      <c r="C160" s="50" t="s">
        <v>419</v>
      </c>
      <c r="D160" s="51" t="str">
        <f>IF(COUNTIF(X160:AG160,SETTINGS!A$1)=1,"YES","NO")</f>
        <v>YES</v>
      </c>
      <c r="E160" s="51" t="s">
        <v>232</v>
      </c>
      <c r="F160" s="50" t="s">
        <v>98</v>
      </c>
      <c r="G160" s="48">
        <v>14</v>
      </c>
      <c r="H160" s="49">
        <v>35.167999999999999</v>
      </c>
      <c r="I160" s="49">
        <v>34.213000000000001</v>
      </c>
      <c r="J160" s="47"/>
      <c r="K160" s="47"/>
      <c r="L160" s="47"/>
      <c r="M160" s="47"/>
      <c r="N160" s="47"/>
      <c r="O160" s="48"/>
      <c r="P160" s="48"/>
      <c r="Q160" s="48"/>
      <c r="R160" s="48"/>
      <c r="S160" s="48"/>
      <c r="T160" s="48"/>
      <c r="U160" s="50"/>
      <c r="V160" s="50"/>
      <c r="W160" s="50"/>
      <c r="X160" s="53" t="s">
        <v>93</v>
      </c>
      <c r="Y160" s="50" t="s">
        <v>105</v>
      </c>
      <c r="Z160" s="50" t="s">
        <v>106</v>
      </c>
      <c r="AA160" s="53" t="s">
        <v>110</v>
      </c>
      <c r="AB160" s="50"/>
      <c r="AC160" s="50" t="s">
        <v>109</v>
      </c>
      <c r="AD160" s="50" t="s">
        <v>695</v>
      </c>
      <c r="AE160" s="50" t="s">
        <v>101</v>
      </c>
      <c r="AF160" s="50"/>
      <c r="AG160" s="50" t="s">
        <v>111</v>
      </c>
    </row>
    <row r="161" spans="1:33" ht="20" customHeight="1" x14ac:dyDescent="0.35">
      <c r="A161" s="50" t="s">
        <v>325</v>
      </c>
      <c r="B161" s="50" t="s">
        <v>354</v>
      </c>
      <c r="C161" s="50" t="s">
        <v>413</v>
      </c>
      <c r="D161" s="51" t="str">
        <f>IF(COUNTIF(X161:AG161,SETTINGS!A$1)=1,"YES","NO")</f>
        <v>YES</v>
      </c>
      <c r="E161" s="51" t="s">
        <v>232</v>
      </c>
      <c r="F161" s="50" t="s">
        <v>98</v>
      </c>
      <c r="G161" s="48">
        <v>1</v>
      </c>
      <c r="H161" s="49">
        <v>34.179000000000002</v>
      </c>
      <c r="I161" s="49">
        <v>34.179000000000002</v>
      </c>
      <c r="J161" s="108">
        <v>6</v>
      </c>
      <c r="K161" s="109"/>
      <c r="L161" s="109"/>
      <c r="M161" s="109"/>
      <c r="N161" s="110"/>
      <c r="O161" s="111">
        <v>84</v>
      </c>
      <c r="P161" s="112"/>
      <c r="Q161" s="112"/>
      <c r="R161" s="112"/>
      <c r="S161" s="113"/>
      <c r="T161" s="48"/>
      <c r="U161" s="50"/>
      <c r="V161" s="50"/>
      <c r="W161" s="50"/>
      <c r="X161" s="53" t="s">
        <v>93</v>
      </c>
      <c r="Y161" s="53" t="s">
        <v>105</v>
      </c>
      <c r="Z161" s="53" t="s">
        <v>106</v>
      </c>
      <c r="AA161" s="53" t="s">
        <v>110</v>
      </c>
      <c r="AB161" s="50"/>
      <c r="AC161" s="53" t="s">
        <v>109</v>
      </c>
      <c r="AD161" s="53" t="s">
        <v>695</v>
      </c>
      <c r="AE161" s="50" t="s">
        <v>101</v>
      </c>
      <c r="AF161" s="50"/>
      <c r="AG161" s="50" t="s">
        <v>111</v>
      </c>
    </row>
    <row r="162" spans="1:33" ht="20" customHeight="1" x14ac:dyDescent="0.35">
      <c r="A162" s="50" t="s">
        <v>325</v>
      </c>
      <c r="B162" s="50" t="s">
        <v>358</v>
      </c>
      <c r="C162" s="50" t="s">
        <v>417</v>
      </c>
      <c r="D162" s="51" t="str">
        <f>IF(COUNTIF(X162:AG162,SETTINGS!A$1)=1,"YES","NO")</f>
        <v>YES</v>
      </c>
      <c r="E162" s="51" t="s">
        <v>232</v>
      </c>
      <c r="F162" s="50" t="s">
        <v>98</v>
      </c>
      <c r="G162" s="48">
        <v>1</v>
      </c>
      <c r="H162" s="49">
        <v>34.087000000000003</v>
      </c>
      <c r="I162" s="49">
        <v>34.087000000000003</v>
      </c>
      <c r="J162" s="47">
        <v>7</v>
      </c>
      <c r="K162" s="47">
        <v>7</v>
      </c>
      <c r="L162" s="47">
        <v>7</v>
      </c>
      <c r="M162" s="47">
        <v>7</v>
      </c>
      <c r="N162" s="47">
        <v>7</v>
      </c>
      <c r="O162" s="48">
        <v>108</v>
      </c>
      <c r="P162" s="48">
        <v>27</v>
      </c>
      <c r="Q162" s="48">
        <v>27</v>
      </c>
      <c r="R162" s="48">
        <v>27</v>
      </c>
      <c r="S162" s="48">
        <v>27</v>
      </c>
      <c r="T162" s="48">
        <v>27</v>
      </c>
      <c r="U162" s="50"/>
      <c r="V162" s="50"/>
      <c r="W162" s="50"/>
      <c r="X162" s="53" t="s">
        <v>93</v>
      </c>
      <c r="Y162" s="53" t="s">
        <v>105</v>
      </c>
      <c r="Z162" s="50" t="s">
        <v>106</v>
      </c>
      <c r="AA162" s="53" t="s">
        <v>110</v>
      </c>
      <c r="AB162" s="50"/>
      <c r="AC162" s="53" t="s">
        <v>109</v>
      </c>
      <c r="AD162" s="50" t="s">
        <v>695</v>
      </c>
      <c r="AE162" s="50" t="s">
        <v>101</v>
      </c>
      <c r="AF162" s="50"/>
      <c r="AG162" s="50" t="s">
        <v>111</v>
      </c>
    </row>
    <row r="163" spans="1:33" ht="20" customHeight="1" x14ac:dyDescent="0.35">
      <c r="A163" s="50" t="s">
        <v>325</v>
      </c>
      <c r="B163" s="50" t="s">
        <v>345</v>
      </c>
      <c r="C163" s="50" t="s">
        <v>404</v>
      </c>
      <c r="D163" s="51" t="str">
        <f>IF(COUNTIF(X163:AG163,SETTINGS!A$1)=1,"YES","NO")</f>
        <v>NO</v>
      </c>
      <c r="E163" s="51" t="s">
        <v>88</v>
      </c>
      <c r="F163" s="50" t="s">
        <v>98</v>
      </c>
      <c r="G163" s="48">
        <v>32</v>
      </c>
      <c r="H163" s="49">
        <v>35.369999999999997</v>
      </c>
      <c r="I163" s="49">
        <v>33.752000000000002</v>
      </c>
      <c r="J163" s="108">
        <v>7</v>
      </c>
      <c r="K163" s="109"/>
      <c r="L163" s="109"/>
      <c r="M163" s="109"/>
      <c r="N163" s="110"/>
      <c r="O163" s="111">
        <v>84</v>
      </c>
      <c r="P163" s="112"/>
      <c r="Q163" s="112"/>
      <c r="R163" s="112"/>
      <c r="S163" s="113"/>
      <c r="T163" s="48">
        <v>25</v>
      </c>
      <c r="U163" s="60"/>
      <c r="V163" s="50"/>
      <c r="W163" s="50"/>
      <c r="X163" s="50" t="s">
        <v>93</v>
      </c>
      <c r="Y163" s="50" t="s">
        <v>105</v>
      </c>
      <c r="Z163" s="50" t="s">
        <v>106</v>
      </c>
      <c r="AA163" s="50" t="s">
        <v>110</v>
      </c>
      <c r="AB163" s="50" t="s">
        <v>108</v>
      </c>
      <c r="AC163" s="50" t="s">
        <v>109</v>
      </c>
      <c r="AD163" s="50" t="s">
        <v>695</v>
      </c>
      <c r="AE163" s="50"/>
      <c r="AF163" s="50" t="s">
        <v>107</v>
      </c>
      <c r="AG163" s="50"/>
    </row>
    <row r="164" spans="1:33" ht="20" customHeight="1" x14ac:dyDescent="0.35">
      <c r="A164" s="50" t="s">
        <v>325</v>
      </c>
      <c r="B164" s="50" t="s">
        <v>376</v>
      </c>
      <c r="C164" s="50" t="s">
        <v>440</v>
      </c>
      <c r="D164" s="51" t="str">
        <f>IF(COUNTIF(X164:AG164,SETTINGS!A$1)=1,"YES","NO")</f>
        <v>YES</v>
      </c>
      <c r="E164" s="51" t="s">
        <v>232</v>
      </c>
      <c r="F164" s="50" t="s">
        <v>98</v>
      </c>
      <c r="G164" s="48">
        <v>12</v>
      </c>
      <c r="H164" s="49">
        <v>35.508000000000003</v>
      </c>
      <c r="I164" s="49">
        <v>33.594999999999999</v>
      </c>
      <c r="J164" s="47"/>
      <c r="K164" s="47"/>
      <c r="L164" s="47"/>
      <c r="M164" s="47"/>
      <c r="N164" s="47"/>
      <c r="O164" s="48"/>
      <c r="P164" s="48"/>
      <c r="Q164" s="48"/>
      <c r="R164" s="48"/>
      <c r="S164" s="48"/>
      <c r="T164" s="48"/>
      <c r="U164" s="50"/>
      <c r="V164" s="50"/>
      <c r="W164" s="50"/>
      <c r="X164" s="53" t="s">
        <v>93</v>
      </c>
      <c r="Y164" s="50" t="s">
        <v>105</v>
      </c>
      <c r="Z164" s="50" t="s">
        <v>106</v>
      </c>
      <c r="AA164" s="53" t="s">
        <v>110</v>
      </c>
      <c r="AB164" s="50"/>
      <c r="AC164" s="50" t="s">
        <v>109</v>
      </c>
      <c r="AD164" s="50" t="s">
        <v>695</v>
      </c>
      <c r="AE164" s="53" t="s">
        <v>101</v>
      </c>
      <c r="AF164" s="50"/>
      <c r="AG164" s="50" t="s">
        <v>111</v>
      </c>
    </row>
    <row r="165" spans="1:33" ht="20" customHeight="1" x14ac:dyDescent="0.35">
      <c r="A165" s="50" t="s">
        <v>325</v>
      </c>
      <c r="B165" s="50" t="s">
        <v>341</v>
      </c>
      <c r="C165" s="50" t="s">
        <v>400</v>
      </c>
      <c r="D165" s="51" t="str">
        <f>IF(COUNTIF(X165:AG165,SETTINGS!A$1)=1,"YES","NO")</f>
        <v>YES</v>
      </c>
      <c r="E165" s="51" t="s">
        <v>232</v>
      </c>
      <c r="F165" s="50" t="s">
        <v>98</v>
      </c>
      <c r="G165" s="48" t="s">
        <v>477</v>
      </c>
      <c r="H165" s="49">
        <v>34.426000000000002</v>
      </c>
      <c r="I165" s="49">
        <v>33.554000000000002</v>
      </c>
      <c r="J165" s="108">
        <v>6.5</v>
      </c>
      <c r="K165" s="109"/>
      <c r="L165" s="109"/>
      <c r="M165" s="109"/>
      <c r="N165" s="110"/>
      <c r="O165" s="111">
        <v>92</v>
      </c>
      <c r="P165" s="112"/>
      <c r="Q165" s="112"/>
      <c r="R165" s="112"/>
      <c r="S165" s="113"/>
      <c r="T165" s="48"/>
      <c r="U165" s="50"/>
      <c r="V165" s="59" t="s">
        <v>494</v>
      </c>
      <c r="W165" s="50"/>
      <c r="X165" s="53" t="s">
        <v>93</v>
      </c>
      <c r="Y165" s="50"/>
      <c r="Z165" s="50" t="s">
        <v>106</v>
      </c>
      <c r="AA165" s="53" t="s">
        <v>110</v>
      </c>
      <c r="AB165" s="50"/>
      <c r="AC165" s="50"/>
      <c r="AD165" s="50" t="s">
        <v>695</v>
      </c>
      <c r="AE165" s="50" t="s">
        <v>101</v>
      </c>
      <c r="AF165" s="50"/>
      <c r="AG165" s="53" t="s">
        <v>111</v>
      </c>
    </row>
    <row r="166" spans="1:33" ht="20" customHeight="1" x14ac:dyDescent="0.35">
      <c r="A166" s="50" t="s">
        <v>325</v>
      </c>
      <c r="B166" s="50" t="s">
        <v>342</v>
      </c>
      <c r="C166" s="50" t="s">
        <v>402</v>
      </c>
      <c r="D166" s="51" t="str">
        <f>IF(COUNTIF(X166:AG166,SETTINGS!A$1)=1,"YES","NO")</f>
        <v>YES</v>
      </c>
      <c r="E166" s="51" t="s">
        <v>232</v>
      </c>
      <c r="F166" s="50" t="s">
        <v>98</v>
      </c>
      <c r="G166" s="48" t="s">
        <v>476</v>
      </c>
      <c r="H166" s="49">
        <v>34.871000000000002</v>
      </c>
      <c r="I166" s="49">
        <v>33.527000000000001</v>
      </c>
      <c r="J166" s="47">
        <v>7</v>
      </c>
      <c r="K166" s="47">
        <v>7</v>
      </c>
      <c r="L166" s="47">
        <v>7</v>
      </c>
      <c r="M166" s="47">
        <v>7</v>
      </c>
      <c r="N166" s="47">
        <v>7</v>
      </c>
      <c r="O166" s="48">
        <v>92</v>
      </c>
      <c r="P166" s="48">
        <v>20</v>
      </c>
      <c r="Q166" s="48">
        <v>20</v>
      </c>
      <c r="R166" s="48">
        <v>20</v>
      </c>
      <c r="S166" s="48">
        <v>20</v>
      </c>
      <c r="T166" s="48"/>
      <c r="U166" s="50"/>
      <c r="V166" s="57" t="s">
        <v>495</v>
      </c>
      <c r="W166" s="50"/>
      <c r="X166" s="53" t="s">
        <v>93</v>
      </c>
      <c r="Y166" s="50" t="s">
        <v>105</v>
      </c>
      <c r="Z166" s="50" t="s">
        <v>106</v>
      </c>
      <c r="AA166" s="53" t="s">
        <v>110</v>
      </c>
      <c r="AB166" s="50"/>
      <c r="AC166" s="50" t="s">
        <v>109</v>
      </c>
      <c r="AD166" s="50" t="s">
        <v>695</v>
      </c>
      <c r="AE166" s="53" t="s">
        <v>101</v>
      </c>
      <c r="AF166" s="50"/>
      <c r="AG166" s="50" t="s">
        <v>111</v>
      </c>
    </row>
    <row r="167" spans="1:33" ht="20" customHeight="1" x14ac:dyDescent="0.35">
      <c r="A167" s="50" t="s">
        <v>325</v>
      </c>
      <c r="B167" s="50" t="s">
        <v>353</v>
      </c>
      <c r="C167" s="50" t="s">
        <v>415</v>
      </c>
      <c r="D167" s="51" t="str">
        <f>IF(COUNTIF(X167:AG167,SETTINGS!A$1)=1,"YES","NO")</f>
        <v>YES</v>
      </c>
      <c r="E167" s="51" t="s">
        <v>232</v>
      </c>
      <c r="F167" s="50" t="s">
        <v>98</v>
      </c>
      <c r="G167" s="48" t="s">
        <v>479</v>
      </c>
      <c r="H167" s="49">
        <v>33.720999999999997</v>
      </c>
      <c r="I167" s="49">
        <v>33.429000000000002</v>
      </c>
      <c r="J167" s="108">
        <v>7</v>
      </c>
      <c r="K167" s="109"/>
      <c r="L167" s="109"/>
      <c r="M167" s="109"/>
      <c r="N167" s="110"/>
      <c r="O167" s="111">
        <v>96</v>
      </c>
      <c r="P167" s="112"/>
      <c r="Q167" s="112"/>
      <c r="R167" s="112"/>
      <c r="S167" s="113"/>
      <c r="T167" s="48"/>
      <c r="U167" s="50"/>
      <c r="V167" s="59" t="s">
        <v>497</v>
      </c>
      <c r="W167" s="50"/>
      <c r="X167" s="53" t="s">
        <v>93</v>
      </c>
      <c r="Y167" s="50" t="s">
        <v>105</v>
      </c>
      <c r="Z167" s="50" t="s">
        <v>106</v>
      </c>
      <c r="AA167" s="53" t="s">
        <v>110</v>
      </c>
      <c r="AB167" s="50"/>
      <c r="AC167" s="50" t="s">
        <v>109</v>
      </c>
      <c r="AD167" s="50" t="s">
        <v>695</v>
      </c>
      <c r="AE167" s="53" t="s">
        <v>101</v>
      </c>
      <c r="AF167" s="50"/>
      <c r="AG167" s="53" t="s">
        <v>111</v>
      </c>
    </row>
    <row r="168" spans="1:33" ht="20" customHeight="1" x14ac:dyDescent="0.35">
      <c r="A168" s="50" t="s">
        <v>325</v>
      </c>
      <c r="B168" s="50" t="s">
        <v>372</v>
      </c>
      <c r="C168" s="50" t="s">
        <v>435</v>
      </c>
      <c r="D168" s="51" t="str">
        <f>IF(COUNTIF(X168:AG168,SETTINGS!A$1)=1,"YES","NO")</f>
        <v>YES</v>
      </c>
      <c r="E168" s="51" t="s">
        <v>232</v>
      </c>
      <c r="F168" s="50" t="s">
        <v>98</v>
      </c>
      <c r="G168" s="48">
        <v>4</v>
      </c>
      <c r="H168" s="49">
        <v>33.729999999999997</v>
      </c>
      <c r="I168" s="49">
        <v>33.404000000000003</v>
      </c>
      <c r="J168" s="108">
        <v>6.5</v>
      </c>
      <c r="K168" s="109"/>
      <c r="L168" s="109"/>
      <c r="M168" s="109"/>
      <c r="N168" s="110"/>
      <c r="O168" s="111">
        <v>84</v>
      </c>
      <c r="P168" s="112"/>
      <c r="Q168" s="112"/>
      <c r="R168" s="112"/>
      <c r="S168" s="113"/>
      <c r="T168" s="48"/>
      <c r="U168" s="50"/>
      <c r="V168" s="50"/>
      <c r="W168" s="50"/>
      <c r="X168" s="53" t="s">
        <v>93</v>
      </c>
      <c r="Y168" s="50" t="s">
        <v>105</v>
      </c>
      <c r="Z168" s="50" t="s">
        <v>106</v>
      </c>
      <c r="AA168" s="53" t="s">
        <v>110</v>
      </c>
      <c r="AB168" s="50"/>
      <c r="AC168" s="50" t="s">
        <v>109</v>
      </c>
      <c r="AD168" s="50" t="s">
        <v>695</v>
      </c>
      <c r="AE168" s="50" t="s">
        <v>101</v>
      </c>
      <c r="AF168" s="50"/>
      <c r="AG168" s="50" t="s">
        <v>111</v>
      </c>
    </row>
    <row r="169" spans="1:33" ht="20" customHeight="1" x14ac:dyDescent="0.35">
      <c r="A169" s="50" t="s">
        <v>325</v>
      </c>
      <c r="B169" s="50" t="s">
        <v>351</v>
      </c>
      <c r="C169" s="50" t="s">
        <v>411</v>
      </c>
      <c r="D169" s="51" t="str">
        <f>IF(COUNTIF(X169:AG169,SETTINGS!A$1)=1,"YES","NO")</f>
        <v>NO</v>
      </c>
      <c r="E169" s="51" t="s">
        <v>88</v>
      </c>
      <c r="F169" s="50" t="s">
        <v>98</v>
      </c>
      <c r="G169" s="48">
        <v>5</v>
      </c>
      <c r="H169" s="49">
        <v>34.831000000000003</v>
      </c>
      <c r="I169" s="49">
        <v>33.201999999999998</v>
      </c>
      <c r="J169" s="108">
        <v>7.5</v>
      </c>
      <c r="K169" s="109"/>
      <c r="L169" s="109"/>
      <c r="M169" s="109"/>
      <c r="N169" s="110"/>
      <c r="O169" s="111">
        <v>100</v>
      </c>
      <c r="P169" s="112"/>
      <c r="Q169" s="112"/>
      <c r="R169" s="112"/>
      <c r="S169" s="113"/>
      <c r="T169" s="48">
        <v>26</v>
      </c>
      <c r="U169" s="50"/>
      <c r="V169" s="50"/>
      <c r="W169" s="50"/>
      <c r="X169" s="50"/>
      <c r="Y169" s="50"/>
      <c r="Z169" s="50"/>
      <c r="AA169" s="50"/>
      <c r="AB169" s="53" t="s">
        <v>108</v>
      </c>
      <c r="AC169" s="50"/>
      <c r="AD169" s="50" t="s">
        <v>696</v>
      </c>
      <c r="AE169" s="50"/>
      <c r="AF169" s="53" t="s">
        <v>107</v>
      </c>
      <c r="AG169" s="50"/>
    </row>
    <row r="170" spans="1:33" ht="20" customHeight="1" x14ac:dyDescent="0.35">
      <c r="A170" s="50" t="s">
        <v>325</v>
      </c>
      <c r="B170" s="50" t="s">
        <v>342</v>
      </c>
      <c r="C170" s="50" t="s">
        <v>425</v>
      </c>
      <c r="D170" s="51" t="str">
        <f>IF(COUNTIF(X170:AG170,SETTINGS!A$1)=1,"YES","NO")</f>
        <v>YES</v>
      </c>
      <c r="E170" s="51" t="s">
        <v>232</v>
      </c>
      <c r="F170" s="50" t="s">
        <v>98</v>
      </c>
      <c r="G170" s="48">
        <v>6</v>
      </c>
      <c r="H170" s="49">
        <v>34.366</v>
      </c>
      <c r="I170" s="49">
        <v>33.156999999999996</v>
      </c>
      <c r="J170" s="108">
        <v>6.5</v>
      </c>
      <c r="K170" s="109"/>
      <c r="L170" s="109"/>
      <c r="M170" s="109"/>
      <c r="N170" s="110"/>
      <c r="O170" s="111">
        <v>92</v>
      </c>
      <c r="P170" s="112"/>
      <c r="Q170" s="112"/>
      <c r="R170" s="112"/>
      <c r="S170" s="113"/>
      <c r="T170" s="48"/>
      <c r="U170" s="50"/>
      <c r="V170" s="50"/>
      <c r="W170" s="50"/>
      <c r="X170" s="53" t="s">
        <v>93</v>
      </c>
      <c r="Y170" s="53" t="s">
        <v>105</v>
      </c>
      <c r="Z170" s="53" t="s">
        <v>106</v>
      </c>
      <c r="AA170" s="53" t="s">
        <v>110</v>
      </c>
      <c r="AB170" s="53" t="s">
        <v>108</v>
      </c>
      <c r="AC170" s="53" t="s">
        <v>109</v>
      </c>
      <c r="AD170" s="53" t="s">
        <v>695</v>
      </c>
      <c r="AE170" s="53" t="s">
        <v>101</v>
      </c>
      <c r="AF170" s="53" t="s">
        <v>107</v>
      </c>
      <c r="AG170" s="53" t="s">
        <v>111</v>
      </c>
    </row>
    <row r="171" spans="1:33" ht="20" customHeight="1" x14ac:dyDescent="0.35">
      <c r="A171" s="50" t="s">
        <v>325</v>
      </c>
      <c r="B171" s="50" t="s">
        <v>363</v>
      </c>
      <c r="C171" s="50" t="s">
        <v>424</v>
      </c>
      <c r="D171" s="51" t="str">
        <f>IF(COUNTIF(X171:AG171,SETTINGS!A$1)=1,"YES","NO")</f>
        <v>YES</v>
      </c>
      <c r="E171" s="51" t="s">
        <v>88</v>
      </c>
      <c r="F171" s="50" t="s">
        <v>98</v>
      </c>
      <c r="G171" s="48" t="s">
        <v>485</v>
      </c>
      <c r="H171" s="49">
        <v>33.116</v>
      </c>
      <c r="I171" s="49">
        <v>33.116</v>
      </c>
      <c r="J171" s="47"/>
      <c r="K171" s="47"/>
      <c r="L171" s="47"/>
      <c r="M171" s="47"/>
      <c r="N171" s="47"/>
      <c r="O171" s="48"/>
      <c r="P171" s="48"/>
      <c r="Q171" s="48"/>
      <c r="R171" s="48"/>
      <c r="S171" s="48"/>
      <c r="T171" s="48"/>
      <c r="U171" s="50"/>
      <c r="V171" s="57" t="s">
        <v>499</v>
      </c>
      <c r="W171" s="59" t="s">
        <v>500</v>
      </c>
      <c r="X171" s="50"/>
      <c r="Y171" s="50"/>
      <c r="Z171" s="50"/>
      <c r="AA171" s="50"/>
      <c r="AB171" s="50"/>
      <c r="AC171" s="50"/>
      <c r="AD171" s="50" t="s">
        <v>696</v>
      </c>
      <c r="AE171" s="53" t="s">
        <v>101</v>
      </c>
      <c r="AF171" s="50"/>
      <c r="AG171" s="53" t="s">
        <v>111</v>
      </c>
    </row>
    <row r="172" spans="1:33" ht="20" customHeight="1" x14ac:dyDescent="0.35">
      <c r="A172" s="50" t="s">
        <v>325</v>
      </c>
      <c r="B172" s="50" t="s">
        <v>356</v>
      </c>
      <c r="C172" s="50" t="s">
        <v>453</v>
      </c>
      <c r="D172" s="51" t="str">
        <f>IF(COUNTIF(X172:AG172,SETTINGS!A$1)=1,"YES","NO")</f>
        <v>YES</v>
      </c>
      <c r="E172" s="51" t="s">
        <v>232</v>
      </c>
      <c r="F172" s="50" t="s">
        <v>98</v>
      </c>
      <c r="G172" s="48">
        <v>14</v>
      </c>
      <c r="H172" s="49">
        <v>34.194000000000003</v>
      </c>
      <c r="I172" s="49">
        <v>32.948</v>
      </c>
      <c r="J172" s="47"/>
      <c r="K172" s="47"/>
      <c r="L172" s="47"/>
      <c r="M172" s="47"/>
      <c r="N172" s="47"/>
      <c r="O172" s="48"/>
      <c r="P172" s="48"/>
      <c r="Q172" s="48"/>
      <c r="R172" s="48"/>
      <c r="S172" s="48"/>
      <c r="T172" s="48"/>
      <c r="U172" s="50"/>
      <c r="V172" s="50"/>
      <c r="W172" s="50"/>
      <c r="X172" s="53" t="s">
        <v>93</v>
      </c>
      <c r="Y172" s="53" t="s">
        <v>105</v>
      </c>
      <c r="Z172" s="50" t="s">
        <v>106</v>
      </c>
      <c r="AA172" s="53" t="s">
        <v>110</v>
      </c>
      <c r="AB172" s="50"/>
      <c r="AC172" s="53" t="s">
        <v>109</v>
      </c>
      <c r="AD172" s="50" t="s">
        <v>695</v>
      </c>
      <c r="AE172" s="50" t="s">
        <v>101</v>
      </c>
      <c r="AF172" s="50"/>
      <c r="AG172" s="50" t="s">
        <v>111</v>
      </c>
    </row>
    <row r="173" spans="1:33" ht="20" customHeight="1" x14ac:dyDescent="0.35">
      <c r="A173" s="50" t="s">
        <v>325</v>
      </c>
      <c r="B173" s="50" t="s">
        <v>360</v>
      </c>
      <c r="C173" s="50" t="s">
        <v>505</v>
      </c>
      <c r="D173" s="51" t="str">
        <f>IF(COUNTIF(X173:AG173,SETTINGS!A$1)=1,"YES","NO")</f>
        <v>NO</v>
      </c>
      <c r="E173" s="51" t="s">
        <v>88</v>
      </c>
      <c r="F173" s="50" t="s">
        <v>98</v>
      </c>
      <c r="G173" s="48">
        <v>1</v>
      </c>
      <c r="H173" s="49">
        <v>32.915999999999997</v>
      </c>
      <c r="I173" s="49">
        <v>32.915999999999997</v>
      </c>
      <c r="J173" s="47"/>
      <c r="K173" s="47"/>
      <c r="L173" s="47"/>
      <c r="M173" s="47"/>
      <c r="N173" s="47"/>
      <c r="O173" s="48"/>
      <c r="P173" s="48"/>
      <c r="Q173" s="48"/>
      <c r="R173" s="48"/>
      <c r="S173" s="48"/>
      <c r="T173" s="48"/>
      <c r="U173" s="50"/>
      <c r="V173" s="50"/>
      <c r="W173" s="50"/>
      <c r="X173" s="50"/>
      <c r="Y173" s="50"/>
      <c r="Z173" s="50"/>
      <c r="AA173" s="50"/>
      <c r="AB173" s="53" t="s">
        <v>108</v>
      </c>
      <c r="AC173" s="50"/>
      <c r="AD173" s="50" t="s">
        <v>696</v>
      </c>
      <c r="AE173" s="50"/>
      <c r="AF173" s="53" t="s">
        <v>107</v>
      </c>
      <c r="AG173" s="50"/>
    </row>
    <row r="174" spans="1:33" ht="20" customHeight="1" x14ac:dyDescent="0.35">
      <c r="A174" s="50" t="s">
        <v>325</v>
      </c>
      <c r="B174" s="50" t="s">
        <v>377</v>
      </c>
      <c r="C174" s="50" t="s">
        <v>441</v>
      </c>
      <c r="D174" s="51" t="str">
        <f>IF(COUNTIF(X174:AG174,SETTINGS!A$1)=1,"YES","NO")</f>
        <v>YES</v>
      </c>
      <c r="E174" s="51" t="s">
        <v>232</v>
      </c>
      <c r="F174" s="50" t="s">
        <v>98</v>
      </c>
      <c r="G174" s="48">
        <v>6</v>
      </c>
      <c r="H174" s="49">
        <v>33.46</v>
      </c>
      <c r="I174" s="49">
        <v>32.877000000000002</v>
      </c>
      <c r="J174" s="47"/>
      <c r="K174" s="47"/>
      <c r="L174" s="47"/>
      <c r="M174" s="47"/>
      <c r="N174" s="47"/>
      <c r="O174" s="48"/>
      <c r="P174" s="48"/>
      <c r="Q174" s="48"/>
      <c r="R174" s="48"/>
      <c r="S174" s="48"/>
      <c r="T174" s="48"/>
      <c r="U174" s="50"/>
      <c r="V174" s="50"/>
      <c r="W174" s="50"/>
      <c r="X174" s="53" t="s">
        <v>93</v>
      </c>
      <c r="Y174" s="53" t="s">
        <v>105</v>
      </c>
      <c r="Z174" s="50" t="s">
        <v>106</v>
      </c>
      <c r="AA174" s="53" t="s">
        <v>110</v>
      </c>
      <c r="AB174" s="50"/>
      <c r="AC174" s="53" t="s">
        <v>109</v>
      </c>
      <c r="AD174" s="50" t="s">
        <v>695</v>
      </c>
      <c r="AE174" s="53" t="s">
        <v>101</v>
      </c>
      <c r="AF174" s="50"/>
      <c r="AG174" s="50" t="s">
        <v>111</v>
      </c>
    </row>
    <row r="175" spans="1:33" ht="20" customHeight="1" x14ac:dyDescent="0.35">
      <c r="A175" s="50" t="s">
        <v>325</v>
      </c>
      <c r="B175" s="50" t="s">
        <v>364</v>
      </c>
      <c r="C175" s="50" t="s">
        <v>426</v>
      </c>
      <c r="D175" s="51" t="str">
        <f>IF(COUNTIF(X175:AG175,SETTINGS!A$1)=1,"YES","NO")</f>
        <v>NO</v>
      </c>
      <c r="E175" s="51" t="s">
        <v>88</v>
      </c>
      <c r="F175" s="50" t="s">
        <v>98</v>
      </c>
      <c r="G175" s="48" t="s">
        <v>201</v>
      </c>
      <c r="H175" s="49">
        <v>35.021999999999998</v>
      </c>
      <c r="I175" s="49">
        <v>32.768000000000001</v>
      </c>
      <c r="J175" s="47"/>
      <c r="K175" s="47"/>
      <c r="L175" s="47"/>
      <c r="M175" s="47"/>
      <c r="N175" s="47"/>
      <c r="O175" s="48"/>
      <c r="P175" s="48"/>
      <c r="Q175" s="48"/>
      <c r="R175" s="48"/>
      <c r="S175" s="48"/>
      <c r="T175" s="48">
        <v>25</v>
      </c>
      <c r="U175" s="50"/>
      <c r="V175" s="50"/>
      <c r="W175" s="50"/>
      <c r="X175" s="50"/>
      <c r="Y175" s="50"/>
      <c r="Z175" s="50"/>
      <c r="AA175" s="50"/>
      <c r="AB175" s="53" t="s">
        <v>108</v>
      </c>
      <c r="AC175" s="50"/>
      <c r="AD175" s="50" t="s">
        <v>696</v>
      </c>
      <c r="AE175" s="50"/>
      <c r="AF175" s="53" t="s">
        <v>107</v>
      </c>
      <c r="AG175" s="50"/>
    </row>
    <row r="176" spans="1:33" ht="20" customHeight="1" x14ac:dyDescent="0.35">
      <c r="A176" s="50" t="s">
        <v>325</v>
      </c>
      <c r="B176" s="50" t="s">
        <v>353</v>
      </c>
      <c r="C176" s="50" t="s">
        <v>412</v>
      </c>
      <c r="D176" s="51" t="str">
        <f>IF(COUNTIF(X176:AG176,SETTINGS!A$1)=1,"YES","NO")</f>
        <v>YES</v>
      </c>
      <c r="E176" s="51" t="s">
        <v>232</v>
      </c>
      <c r="F176" s="50" t="s">
        <v>98</v>
      </c>
      <c r="G176" s="48">
        <v>9</v>
      </c>
      <c r="H176" s="49">
        <v>34.1</v>
      </c>
      <c r="I176" s="49">
        <v>32.627000000000002</v>
      </c>
      <c r="J176" s="47"/>
      <c r="K176" s="47"/>
      <c r="L176" s="47"/>
      <c r="M176" s="47"/>
      <c r="N176" s="47"/>
      <c r="O176" s="48"/>
      <c r="P176" s="48"/>
      <c r="Q176" s="48"/>
      <c r="R176" s="48"/>
      <c r="S176" s="48"/>
      <c r="T176" s="48"/>
      <c r="U176" s="50"/>
      <c r="V176" s="50"/>
      <c r="W176" s="50"/>
      <c r="X176" s="53" t="s">
        <v>93</v>
      </c>
      <c r="Y176" s="53" t="s">
        <v>105</v>
      </c>
      <c r="Z176" s="50" t="s">
        <v>106</v>
      </c>
      <c r="AA176" s="53" t="s">
        <v>110</v>
      </c>
      <c r="AB176" s="50"/>
      <c r="AC176" s="53" t="s">
        <v>109</v>
      </c>
      <c r="AD176" s="50" t="s">
        <v>695</v>
      </c>
      <c r="AE176" s="53" t="s">
        <v>101</v>
      </c>
      <c r="AF176" s="50"/>
      <c r="AG176" s="50" t="s">
        <v>111</v>
      </c>
    </row>
    <row r="177" spans="1:33" ht="20" customHeight="1" x14ac:dyDescent="0.35">
      <c r="A177" s="50" t="s">
        <v>325</v>
      </c>
      <c r="B177" s="50" t="s">
        <v>363</v>
      </c>
      <c r="C177" s="50" t="s">
        <v>487</v>
      </c>
      <c r="D177" s="51" t="str">
        <f>IF(COUNTIF(X177:AG177,SETTINGS!A$1)=1,"YES","NO")</f>
        <v>YES</v>
      </c>
      <c r="E177" s="51" t="s">
        <v>232</v>
      </c>
      <c r="F177" s="50" t="s">
        <v>98</v>
      </c>
      <c r="G177" s="48">
        <v>8</v>
      </c>
      <c r="H177" s="49">
        <v>33.281999999999996</v>
      </c>
      <c r="I177" s="49">
        <v>32.561</v>
      </c>
      <c r="J177" s="108">
        <v>7.5</v>
      </c>
      <c r="K177" s="109"/>
      <c r="L177" s="109"/>
      <c r="M177" s="109"/>
      <c r="N177" s="110"/>
      <c r="O177" s="111">
        <v>100</v>
      </c>
      <c r="P177" s="112"/>
      <c r="Q177" s="112"/>
      <c r="R177" s="112"/>
      <c r="S177" s="113"/>
      <c r="T177" s="48">
        <v>24</v>
      </c>
      <c r="U177" s="50"/>
      <c r="V177" s="50"/>
      <c r="W177" s="50"/>
      <c r="X177" s="53" t="s">
        <v>93</v>
      </c>
      <c r="Y177" s="53" t="s">
        <v>105</v>
      </c>
      <c r="Z177" s="50" t="s">
        <v>106</v>
      </c>
      <c r="AA177" s="53" t="s">
        <v>110</v>
      </c>
      <c r="AB177" s="50"/>
      <c r="AC177" s="53" t="s">
        <v>109</v>
      </c>
      <c r="AD177" s="50" t="s">
        <v>695</v>
      </c>
      <c r="AE177" s="50" t="s">
        <v>101</v>
      </c>
      <c r="AF177" s="50"/>
      <c r="AG177" s="50" t="s">
        <v>111</v>
      </c>
    </row>
    <row r="178" spans="1:33" ht="20" customHeight="1" x14ac:dyDescent="0.35">
      <c r="A178" s="50" t="s">
        <v>325</v>
      </c>
      <c r="B178" s="50" t="s">
        <v>358</v>
      </c>
      <c r="C178" s="50" t="s">
        <v>451</v>
      </c>
      <c r="D178" s="51" t="str">
        <f>IF(COUNTIF(X178:AG178,SETTINGS!A$1)=1,"YES","NO")</f>
        <v>NO</v>
      </c>
      <c r="E178" s="51" t="s">
        <v>88</v>
      </c>
      <c r="F178" s="50" t="s">
        <v>98</v>
      </c>
      <c r="G178" s="48">
        <v>1</v>
      </c>
      <c r="H178" s="49">
        <v>32.558999999999997</v>
      </c>
      <c r="I178" s="49">
        <v>32.558999999999997</v>
      </c>
      <c r="J178" s="47">
        <v>7</v>
      </c>
      <c r="K178" s="47">
        <v>7</v>
      </c>
      <c r="L178" s="47">
        <v>7</v>
      </c>
      <c r="M178" s="47">
        <v>7</v>
      </c>
      <c r="N178" s="47">
        <v>7</v>
      </c>
      <c r="O178" s="48">
        <v>108</v>
      </c>
      <c r="P178" s="48">
        <v>27</v>
      </c>
      <c r="Q178" s="48">
        <v>27</v>
      </c>
      <c r="R178" s="48">
        <v>27</v>
      </c>
      <c r="S178" s="48">
        <v>27</v>
      </c>
      <c r="T178" s="48">
        <v>26</v>
      </c>
      <c r="U178" s="50"/>
      <c r="V178" s="50"/>
      <c r="W178" s="50"/>
      <c r="X178" s="50"/>
      <c r="Y178" s="50"/>
      <c r="Z178" s="50"/>
      <c r="AA178" s="50"/>
      <c r="AB178" s="53" t="s">
        <v>108</v>
      </c>
      <c r="AC178" s="50"/>
      <c r="AD178" s="50" t="s">
        <v>696</v>
      </c>
      <c r="AE178" s="50"/>
      <c r="AF178" s="53" t="s">
        <v>107</v>
      </c>
      <c r="AG178" s="50"/>
    </row>
    <row r="179" spans="1:33" ht="20" customHeight="1" x14ac:dyDescent="0.35">
      <c r="A179" s="50" t="s">
        <v>325</v>
      </c>
      <c r="B179" s="50" t="s">
        <v>378</v>
      </c>
      <c r="C179" s="50" t="s">
        <v>442</v>
      </c>
      <c r="D179" s="51" t="str">
        <f>IF(COUNTIF(X179:AG179,SETTINGS!A$1)=1,"YES","NO")</f>
        <v>YES</v>
      </c>
      <c r="E179" s="51" t="s">
        <v>232</v>
      </c>
      <c r="F179" s="50" t="s">
        <v>98</v>
      </c>
      <c r="G179" s="48">
        <v>8</v>
      </c>
      <c r="H179" s="49">
        <v>35.1</v>
      </c>
      <c r="I179" s="49">
        <v>32.530999999999999</v>
      </c>
      <c r="J179" s="108">
        <v>7</v>
      </c>
      <c r="K179" s="109"/>
      <c r="L179" s="109"/>
      <c r="M179" s="109"/>
      <c r="N179" s="110"/>
      <c r="O179" s="48">
        <v>92</v>
      </c>
      <c r="P179" s="48">
        <v>24</v>
      </c>
      <c r="Q179" s="48">
        <v>24</v>
      </c>
      <c r="R179" s="48">
        <v>22</v>
      </c>
      <c r="S179" s="48">
        <v>22</v>
      </c>
      <c r="T179" s="48"/>
      <c r="U179" s="50"/>
      <c r="V179" s="50"/>
      <c r="W179" s="50"/>
      <c r="X179" s="53" t="s">
        <v>93</v>
      </c>
      <c r="Y179" s="50" t="s">
        <v>105</v>
      </c>
      <c r="Z179" s="50" t="s">
        <v>106</v>
      </c>
      <c r="AA179" s="53" t="s">
        <v>110</v>
      </c>
      <c r="AB179" s="50"/>
      <c r="AC179" s="50" t="s">
        <v>109</v>
      </c>
      <c r="AD179" s="50" t="s">
        <v>695</v>
      </c>
      <c r="AE179" s="50" t="s">
        <v>101</v>
      </c>
      <c r="AF179" s="50"/>
      <c r="AG179" s="50" t="s">
        <v>111</v>
      </c>
    </row>
    <row r="180" spans="1:33" ht="20" customHeight="1" x14ac:dyDescent="0.35">
      <c r="A180" s="50" t="s">
        <v>325</v>
      </c>
      <c r="B180" s="50" t="s">
        <v>378</v>
      </c>
      <c r="C180" s="50" t="s">
        <v>443</v>
      </c>
      <c r="D180" s="51" t="str">
        <f>IF(COUNTIF(X180:AG180,SETTINGS!A$1)=1,"YES","NO")</f>
        <v>NO</v>
      </c>
      <c r="E180" s="51" t="s">
        <v>88</v>
      </c>
      <c r="F180" s="50" t="s">
        <v>98</v>
      </c>
      <c r="G180" s="48" t="s">
        <v>198</v>
      </c>
      <c r="H180" s="49">
        <v>32.4</v>
      </c>
      <c r="I180" s="49">
        <v>32.4</v>
      </c>
      <c r="J180" s="47"/>
      <c r="K180" s="47"/>
      <c r="L180" s="47"/>
      <c r="M180" s="47"/>
      <c r="N180" s="47"/>
      <c r="O180" s="48"/>
      <c r="P180" s="48"/>
      <c r="Q180" s="48"/>
      <c r="R180" s="48"/>
      <c r="S180" s="48"/>
      <c r="T180" s="48">
        <v>26</v>
      </c>
      <c r="U180" s="50"/>
      <c r="V180" s="50"/>
      <c r="W180" s="50"/>
      <c r="X180" s="50"/>
      <c r="Y180" s="50"/>
      <c r="Z180" s="50"/>
      <c r="AA180" s="50"/>
      <c r="AB180" s="53" t="s">
        <v>108</v>
      </c>
      <c r="AC180" s="50"/>
      <c r="AD180" s="50" t="s">
        <v>696</v>
      </c>
      <c r="AE180" s="50"/>
      <c r="AF180" s="53" t="s">
        <v>107</v>
      </c>
      <c r="AG180" s="50"/>
    </row>
    <row r="181" spans="1:33" ht="20" customHeight="1" x14ac:dyDescent="0.35">
      <c r="A181" s="50" t="s">
        <v>325</v>
      </c>
      <c r="B181" s="50" t="s">
        <v>340</v>
      </c>
      <c r="C181" s="50" t="s">
        <v>399</v>
      </c>
      <c r="D181" s="51" t="str">
        <f>IF(COUNTIF(X181:AG181,SETTINGS!A$1)=1,"YES","NO")</f>
        <v>YES</v>
      </c>
      <c r="E181" s="51" t="s">
        <v>232</v>
      </c>
      <c r="F181" s="50" t="s">
        <v>98</v>
      </c>
      <c r="G181" s="48">
        <v>5</v>
      </c>
      <c r="H181" s="49">
        <v>33.134</v>
      </c>
      <c r="I181" s="49">
        <v>32.393000000000001</v>
      </c>
      <c r="J181" s="108">
        <v>7</v>
      </c>
      <c r="K181" s="109"/>
      <c r="L181" s="109"/>
      <c r="M181" s="109"/>
      <c r="N181" s="110"/>
      <c r="O181" s="111">
        <v>92</v>
      </c>
      <c r="P181" s="112"/>
      <c r="Q181" s="112"/>
      <c r="R181" s="112"/>
      <c r="S181" s="113"/>
      <c r="T181" s="48"/>
      <c r="U181" s="50" t="s">
        <v>492</v>
      </c>
      <c r="V181" s="50"/>
      <c r="W181" s="50"/>
      <c r="X181" s="53" t="s">
        <v>93</v>
      </c>
      <c r="Y181" s="53" t="s">
        <v>105</v>
      </c>
      <c r="Z181" s="50" t="s">
        <v>106</v>
      </c>
      <c r="AA181" s="53" t="s">
        <v>110</v>
      </c>
      <c r="AB181" s="50" t="s">
        <v>108</v>
      </c>
      <c r="AC181" s="53" t="s">
        <v>109</v>
      </c>
      <c r="AD181" s="50" t="s">
        <v>695</v>
      </c>
      <c r="AE181" s="50" t="s">
        <v>101</v>
      </c>
      <c r="AF181" s="50" t="s">
        <v>107</v>
      </c>
      <c r="AG181" s="50" t="s">
        <v>111</v>
      </c>
    </row>
    <row r="182" spans="1:33" ht="20" customHeight="1" x14ac:dyDescent="0.35">
      <c r="A182" s="50" t="s">
        <v>325</v>
      </c>
      <c r="B182" s="50" t="s">
        <v>357</v>
      </c>
      <c r="C182" s="50" t="s">
        <v>416</v>
      </c>
      <c r="D182" s="51" t="str">
        <f>IF(COUNTIF(X182:AG182,SETTINGS!A$1)=1,"YES","NO")</f>
        <v>YES</v>
      </c>
      <c r="E182" s="51" t="s">
        <v>232</v>
      </c>
      <c r="F182" s="50" t="s">
        <v>98</v>
      </c>
      <c r="G182" s="48">
        <v>8</v>
      </c>
      <c r="H182" s="49">
        <v>33.884</v>
      </c>
      <c r="I182" s="49">
        <v>32.314</v>
      </c>
      <c r="J182" s="108">
        <v>6.5</v>
      </c>
      <c r="K182" s="109"/>
      <c r="L182" s="109"/>
      <c r="M182" s="109"/>
      <c r="N182" s="110"/>
      <c r="O182" s="111">
        <v>84</v>
      </c>
      <c r="P182" s="112"/>
      <c r="Q182" s="112"/>
      <c r="R182" s="112"/>
      <c r="S182" s="113"/>
      <c r="T182" s="48"/>
      <c r="U182" s="50"/>
      <c r="V182" s="50"/>
      <c r="W182" s="50"/>
      <c r="X182" s="53" t="s">
        <v>93</v>
      </c>
      <c r="Y182" s="53" t="s">
        <v>105</v>
      </c>
      <c r="Z182" s="50" t="s">
        <v>106</v>
      </c>
      <c r="AA182" s="53" t="s">
        <v>110</v>
      </c>
      <c r="AB182" s="50"/>
      <c r="AC182" s="53" t="s">
        <v>109</v>
      </c>
      <c r="AD182" s="50" t="s">
        <v>695</v>
      </c>
      <c r="AE182" s="53" t="s">
        <v>101</v>
      </c>
      <c r="AF182" s="50"/>
      <c r="AG182" s="50" t="s">
        <v>111</v>
      </c>
    </row>
    <row r="183" spans="1:33" ht="20" customHeight="1" x14ac:dyDescent="0.35">
      <c r="A183" s="50" t="s">
        <v>325</v>
      </c>
      <c r="B183" s="50" t="s">
        <v>375</v>
      </c>
      <c r="C183" s="50" t="s">
        <v>438</v>
      </c>
      <c r="D183" s="51" t="str">
        <f>IF(COUNTIF(X183:AG183,SETTINGS!A$1)=1,"YES","NO")</f>
        <v>YES</v>
      </c>
      <c r="E183" s="51" t="s">
        <v>232</v>
      </c>
      <c r="F183" s="50" t="s">
        <v>98</v>
      </c>
      <c r="G183" s="48">
        <v>6</v>
      </c>
      <c r="H183" s="49">
        <v>32.798000000000002</v>
      </c>
      <c r="I183" s="49">
        <v>32.180999999999997</v>
      </c>
      <c r="J183" s="47"/>
      <c r="K183" s="47"/>
      <c r="L183" s="47"/>
      <c r="M183" s="47"/>
      <c r="N183" s="47"/>
      <c r="O183" s="48"/>
      <c r="P183" s="48"/>
      <c r="Q183" s="48"/>
      <c r="R183" s="48"/>
      <c r="S183" s="48"/>
      <c r="T183" s="48"/>
      <c r="U183" s="50"/>
      <c r="V183" s="50"/>
      <c r="W183" s="50"/>
      <c r="X183" s="53" t="s">
        <v>93</v>
      </c>
      <c r="Y183" s="53" t="s">
        <v>105</v>
      </c>
      <c r="Z183" s="50" t="s">
        <v>106</v>
      </c>
      <c r="AA183" s="50" t="s">
        <v>110</v>
      </c>
      <c r="AB183" s="50"/>
      <c r="AC183" s="53" t="s">
        <v>109</v>
      </c>
      <c r="AD183" s="50" t="s">
        <v>695</v>
      </c>
      <c r="AE183" s="50" t="s">
        <v>101</v>
      </c>
      <c r="AF183" s="50"/>
      <c r="AG183" s="50" t="s">
        <v>111</v>
      </c>
    </row>
    <row r="184" spans="1:33" ht="20" customHeight="1" x14ac:dyDescent="0.35">
      <c r="A184" s="50" t="s">
        <v>325</v>
      </c>
      <c r="B184" s="50" t="s">
        <v>342</v>
      </c>
      <c r="C184" s="50" t="s">
        <v>401</v>
      </c>
      <c r="D184" s="51" t="str">
        <f>IF(COUNTIF(X184:AG184,SETTINGS!A$1)=1,"YES","NO")</f>
        <v>NO</v>
      </c>
      <c r="E184" s="51" t="s">
        <v>88</v>
      </c>
      <c r="F184" s="50" t="s">
        <v>98</v>
      </c>
      <c r="G184" s="48">
        <v>2</v>
      </c>
      <c r="H184" s="49">
        <v>32.564999999999998</v>
      </c>
      <c r="I184" s="49">
        <v>32.113999999999997</v>
      </c>
      <c r="J184" s="47">
        <v>7</v>
      </c>
      <c r="K184" s="47">
        <v>7</v>
      </c>
      <c r="L184" s="47">
        <v>7</v>
      </c>
      <c r="M184" s="47">
        <v>7</v>
      </c>
      <c r="N184" s="47">
        <v>7</v>
      </c>
      <c r="O184" s="48">
        <v>92</v>
      </c>
      <c r="P184" s="48">
        <v>20</v>
      </c>
      <c r="Q184" s="48">
        <v>20</v>
      </c>
      <c r="R184" s="48">
        <v>20</v>
      </c>
      <c r="S184" s="48">
        <v>20</v>
      </c>
      <c r="T184" s="48"/>
      <c r="U184" s="50"/>
      <c r="V184" s="50"/>
      <c r="W184" s="50"/>
      <c r="X184" s="50"/>
      <c r="Y184" s="50"/>
      <c r="Z184" s="50"/>
      <c r="AA184" s="50"/>
      <c r="AB184" s="53" t="s">
        <v>108</v>
      </c>
      <c r="AC184" s="50"/>
      <c r="AD184" s="50" t="s">
        <v>696</v>
      </c>
      <c r="AE184" s="50"/>
      <c r="AF184" s="53" t="s">
        <v>107</v>
      </c>
      <c r="AG184" s="50"/>
    </row>
    <row r="185" spans="1:33" ht="20" customHeight="1" x14ac:dyDescent="0.35">
      <c r="A185" s="50" t="s">
        <v>325</v>
      </c>
      <c r="B185" s="50" t="s">
        <v>355</v>
      </c>
      <c r="C185" s="50" t="s">
        <v>414</v>
      </c>
      <c r="D185" s="51" t="str">
        <f>IF(COUNTIF(X185:AG185,SETTINGS!A$1)=1,"YES","NO")</f>
        <v>YES</v>
      </c>
      <c r="E185" s="51" t="s">
        <v>232</v>
      </c>
      <c r="F185" s="50" t="s">
        <v>98</v>
      </c>
      <c r="G185" s="48" t="s">
        <v>484</v>
      </c>
      <c r="H185" s="49">
        <v>33.021999999999998</v>
      </c>
      <c r="I185" s="49">
        <v>31.920999999999999</v>
      </c>
      <c r="J185" s="47">
        <v>6.5</v>
      </c>
      <c r="K185" s="47">
        <v>5.5</v>
      </c>
      <c r="L185" s="47">
        <v>5.5</v>
      </c>
      <c r="M185" s="47">
        <v>5.5</v>
      </c>
      <c r="N185" s="47">
        <v>5.5</v>
      </c>
      <c r="O185" s="111">
        <v>92</v>
      </c>
      <c r="P185" s="112"/>
      <c r="Q185" s="112"/>
      <c r="R185" s="112"/>
      <c r="S185" s="113"/>
      <c r="T185" s="48"/>
      <c r="U185" s="50"/>
      <c r="V185" s="50"/>
      <c r="W185" s="50"/>
      <c r="X185" s="53" t="s">
        <v>93</v>
      </c>
      <c r="Y185" s="53" t="s">
        <v>105</v>
      </c>
      <c r="Z185" s="53" t="s">
        <v>106</v>
      </c>
      <c r="AA185" s="53" t="s">
        <v>110</v>
      </c>
      <c r="AB185" s="50"/>
      <c r="AC185" s="53" t="s">
        <v>109</v>
      </c>
      <c r="AD185" s="53" t="s">
        <v>695</v>
      </c>
      <c r="AE185" s="53" t="s">
        <v>101</v>
      </c>
      <c r="AF185" s="50"/>
      <c r="AG185" s="50" t="s">
        <v>111</v>
      </c>
    </row>
    <row r="186" spans="1:33" ht="20" customHeight="1" x14ac:dyDescent="0.35">
      <c r="A186" s="50" t="s">
        <v>325</v>
      </c>
      <c r="B186" s="50" t="s">
        <v>365</v>
      </c>
      <c r="C186" s="50" t="s">
        <v>427</v>
      </c>
      <c r="D186" s="51" t="str">
        <f>IF(COUNTIF(X186:AG186,SETTINGS!A$1)=1,"YES","NO")</f>
        <v>YES</v>
      </c>
      <c r="E186" s="51" t="s">
        <v>232</v>
      </c>
      <c r="F186" s="50" t="s">
        <v>98</v>
      </c>
      <c r="G186" s="48">
        <v>5</v>
      </c>
      <c r="H186" s="49">
        <v>33.46</v>
      </c>
      <c r="I186" s="49">
        <v>31.888999999999999</v>
      </c>
      <c r="J186" s="108">
        <v>6.5</v>
      </c>
      <c r="K186" s="109"/>
      <c r="L186" s="109"/>
      <c r="M186" s="109"/>
      <c r="N186" s="110"/>
      <c r="O186" s="111">
        <v>84</v>
      </c>
      <c r="P186" s="112"/>
      <c r="Q186" s="112"/>
      <c r="R186" s="112"/>
      <c r="S186" s="113"/>
      <c r="T186" s="48"/>
      <c r="U186" s="50"/>
      <c r="V186" s="50"/>
      <c r="W186" s="50"/>
      <c r="X186" s="53" t="s">
        <v>93</v>
      </c>
      <c r="Y186" s="53" t="s">
        <v>105</v>
      </c>
      <c r="Z186" s="50" t="s">
        <v>106</v>
      </c>
      <c r="AA186" s="53" t="s">
        <v>110</v>
      </c>
      <c r="AB186" s="50" t="s">
        <v>108</v>
      </c>
      <c r="AC186" s="53" t="s">
        <v>109</v>
      </c>
      <c r="AD186" s="50" t="s">
        <v>695</v>
      </c>
      <c r="AE186" s="53" t="s">
        <v>101</v>
      </c>
      <c r="AF186" s="50" t="s">
        <v>107</v>
      </c>
      <c r="AG186" s="50" t="s">
        <v>111</v>
      </c>
    </row>
    <row r="187" spans="1:33" ht="20" customHeight="1" x14ac:dyDescent="0.35">
      <c r="A187" s="50" t="s">
        <v>325</v>
      </c>
      <c r="B187" s="50" t="s">
        <v>370</v>
      </c>
      <c r="C187" s="50" t="s">
        <v>433</v>
      </c>
      <c r="D187" s="51" t="str">
        <f>IF(COUNTIF(X187:AG187,SETTINGS!A$1)=1,"YES","NO")</f>
        <v>YES</v>
      </c>
      <c r="E187" s="51" t="s">
        <v>232</v>
      </c>
      <c r="F187" s="50" t="s">
        <v>98</v>
      </c>
      <c r="G187" s="48">
        <v>6</v>
      </c>
      <c r="H187" s="49">
        <v>32.661999999999999</v>
      </c>
      <c r="I187" s="49">
        <v>31.797000000000001</v>
      </c>
      <c r="J187" s="47"/>
      <c r="K187" s="47"/>
      <c r="L187" s="47"/>
      <c r="M187" s="47"/>
      <c r="N187" s="47"/>
      <c r="O187" s="48"/>
      <c r="P187" s="48"/>
      <c r="Q187" s="48"/>
      <c r="R187" s="48"/>
      <c r="S187" s="48"/>
      <c r="T187" s="48"/>
      <c r="U187" s="50"/>
      <c r="V187" s="50"/>
      <c r="W187" s="50"/>
      <c r="X187" s="53" t="s">
        <v>93</v>
      </c>
      <c r="Y187" s="53" t="s">
        <v>105</v>
      </c>
      <c r="Z187" s="50" t="s">
        <v>106</v>
      </c>
      <c r="AA187" s="53" t="s">
        <v>110</v>
      </c>
      <c r="AB187" s="50"/>
      <c r="AC187" s="53" t="s">
        <v>109</v>
      </c>
      <c r="AD187" s="50" t="s">
        <v>695</v>
      </c>
      <c r="AE187" s="50" t="s">
        <v>101</v>
      </c>
      <c r="AF187" s="50"/>
      <c r="AG187" s="50" t="s">
        <v>111</v>
      </c>
    </row>
    <row r="188" spans="1:33" ht="20" customHeight="1" x14ac:dyDescent="0.35">
      <c r="A188" s="50" t="s">
        <v>325</v>
      </c>
      <c r="B188" s="50" t="s">
        <v>361</v>
      </c>
      <c r="C188" s="50" t="s">
        <v>420</v>
      </c>
      <c r="D188" s="51" t="str">
        <f>IF(COUNTIF(X188:AG188,SETTINGS!A$1)=1,"YES","NO")</f>
        <v>YES</v>
      </c>
      <c r="E188" s="51" t="s">
        <v>232</v>
      </c>
      <c r="F188" s="50" t="s">
        <v>98</v>
      </c>
      <c r="G188" s="48">
        <v>2</v>
      </c>
      <c r="H188" s="49">
        <v>31.936</v>
      </c>
      <c r="I188" s="49">
        <v>31.773</v>
      </c>
      <c r="J188" s="47">
        <v>6.5</v>
      </c>
      <c r="K188" s="47">
        <v>6</v>
      </c>
      <c r="L188" s="47">
        <v>6</v>
      </c>
      <c r="M188" s="47">
        <v>6</v>
      </c>
      <c r="N188" s="47">
        <v>6</v>
      </c>
      <c r="O188" s="48">
        <v>84</v>
      </c>
      <c r="P188" s="48">
        <v>18</v>
      </c>
      <c r="Q188" s="48">
        <v>18</v>
      </c>
      <c r="R188" s="48">
        <v>18</v>
      </c>
      <c r="S188" s="48">
        <v>18</v>
      </c>
      <c r="T188" s="48"/>
      <c r="U188" s="50"/>
      <c r="V188" s="50"/>
      <c r="W188" s="50"/>
      <c r="X188" s="53" t="s">
        <v>93</v>
      </c>
      <c r="Y188" s="53" t="s">
        <v>105</v>
      </c>
      <c r="Z188" s="50" t="s">
        <v>106</v>
      </c>
      <c r="AA188" s="53" t="s">
        <v>110</v>
      </c>
      <c r="AB188" s="50"/>
      <c r="AC188" s="53" t="s">
        <v>109</v>
      </c>
      <c r="AD188" s="50" t="s">
        <v>695</v>
      </c>
      <c r="AE188" s="50" t="s">
        <v>101</v>
      </c>
      <c r="AF188" s="50"/>
      <c r="AG188" s="50" t="s">
        <v>111</v>
      </c>
    </row>
    <row r="189" spans="1:33" ht="20" customHeight="1" x14ac:dyDescent="0.35">
      <c r="A189" s="50" t="s">
        <v>325</v>
      </c>
      <c r="B189" s="50" t="s">
        <v>380</v>
      </c>
      <c r="C189" s="50" t="s">
        <v>445</v>
      </c>
      <c r="D189" s="51" t="str">
        <f>IF(COUNTIF(X189:AG189,SETTINGS!A$1)=1,"YES","NO")</f>
        <v>NO</v>
      </c>
      <c r="E189" s="51" t="s">
        <v>232</v>
      </c>
      <c r="F189" s="50" t="s">
        <v>98</v>
      </c>
      <c r="G189" s="48">
        <v>6</v>
      </c>
      <c r="H189" s="49">
        <v>32.82</v>
      </c>
      <c r="I189" s="49">
        <v>31.718</v>
      </c>
      <c r="J189" s="108">
        <v>7</v>
      </c>
      <c r="K189" s="109"/>
      <c r="L189" s="109"/>
      <c r="M189" s="109"/>
      <c r="N189" s="110"/>
      <c r="O189" s="111">
        <v>92</v>
      </c>
      <c r="P189" s="112"/>
      <c r="Q189" s="112"/>
      <c r="R189" s="112"/>
      <c r="S189" s="113"/>
      <c r="T189" s="48"/>
      <c r="U189" s="50"/>
      <c r="V189" s="50"/>
      <c r="W189" s="50"/>
      <c r="X189" s="53" t="s">
        <v>93</v>
      </c>
      <c r="Y189" s="50"/>
      <c r="Z189" s="50" t="s">
        <v>106</v>
      </c>
      <c r="AA189" s="53" t="s">
        <v>110</v>
      </c>
      <c r="AB189" s="50"/>
      <c r="AC189" s="50"/>
      <c r="AD189" s="50" t="s">
        <v>695</v>
      </c>
      <c r="AE189" s="50"/>
      <c r="AF189" s="50"/>
      <c r="AG189" s="50"/>
    </row>
    <row r="190" spans="1:33" ht="20" customHeight="1" x14ac:dyDescent="0.35">
      <c r="A190" s="50" t="s">
        <v>325</v>
      </c>
      <c r="B190" s="50" t="s">
        <v>349</v>
      </c>
      <c r="C190" s="50" t="s">
        <v>409</v>
      </c>
      <c r="D190" s="51" t="str">
        <f>IF(COUNTIF(X190:AG190,SETTINGS!A$1)=1,"YES","NO")</f>
        <v>YES</v>
      </c>
      <c r="E190" s="51" t="s">
        <v>232</v>
      </c>
      <c r="F190" s="50" t="s">
        <v>98</v>
      </c>
      <c r="G190" s="48">
        <v>5</v>
      </c>
      <c r="H190" s="49">
        <v>32.685000000000002</v>
      </c>
      <c r="I190" s="49">
        <v>31.707000000000001</v>
      </c>
      <c r="J190" s="47">
        <v>6.5</v>
      </c>
      <c r="K190" s="47"/>
      <c r="L190" s="47"/>
      <c r="M190" s="47">
        <v>5.5</v>
      </c>
      <c r="N190" s="47"/>
      <c r="O190" s="48">
        <v>84</v>
      </c>
      <c r="P190" s="48"/>
      <c r="Q190" s="48"/>
      <c r="R190" s="48">
        <v>20</v>
      </c>
      <c r="S190" s="48"/>
      <c r="T190" s="48"/>
      <c r="U190" s="50"/>
      <c r="V190" s="50"/>
      <c r="W190" s="50"/>
      <c r="X190" s="53" t="s">
        <v>93</v>
      </c>
      <c r="Y190" s="53" t="s">
        <v>105</v>
      </c>
      <c r="Z190" s="50" t="s">
        <v>106</v>
      </c>
      <c r="AA190" s="53" t="s">
        <v>110</v>
      </c>
      <c r="AB190" s="50"/>
      <c r="AC190" s="53" t="s">
        <v>109</v>
      </c>
      <c r="AD190" s="50" t="s">
        <v>695</v>
      </c>
      <c r="AE190" s="50" t="s">
        <v>101</v>
      </c>
      <c r="AF190" s="50"/>
      <c r="AG190" s="50" t="s">
        <v>111</v>
      </c>
    </row>
    <row r="191" spans="1:33" ht="20" customHeight="1" x14ac:dyDescent="0.35">
      <c r="A191" s="50" t="s">
        <v>325</v>
      </c>
      <c r="B191" s="50" t="s">
        <v>374</v>
      </c>
      <c r="C191" s="50" t="s">
        <v>437</v>
      </c>
      <c r="D191" s="51" t="str">
        <f>IF(COUNTIF(X191:AG191,SETTINGS!A$1)=1,"YES","NO")</f>
        <v>YES</v>
      </c>
      <c r="E191" s="51" t="s">
        <v>88</v>
      </c>
      <c r="F191" s="50" t="s">
        <v>98</v>
      </c>
      <c r="G191" s="48">
        <v>4</v>
      </c>
      <c r="H191" s="49">
        <v>32.997</v>
      </c>
      <c r="I191" s="49">
        <v>31.690999999999999</v>
      </c>
      <c r="J191" s="108">
        <v>6.5</v>
      </c>
      <c r="K191" s="109"/>
      <c r="L191" s="109"/>
      <c r="M191" s="109"/>
      <c r="N191" s="110"/>
      <c r="O191" s="111">
        <v>84</v>
      </c>
      <c r="P191" s="112"/>
      <c r="Q191" s="112"/>
      <c r="R191" s="112"/>
      <c r="S191" s="113"/>
      <c r="T191" s="48"/>
      <c r="U191" s="50"/>
      <c r="V191" s="50"/>
      <c r="W191" s="50"/>
      <c r="X191" s="50" t="s">
        <v>93</v>
      </c>
      <c r="Y191" s="50" t="s">
        <v>105</v>
      </c>
      <c r="Z191" s="50" t="s">
        <v>106</v>
      </c>
      <c r="AA191" s="50" t="s">
        <v>110</v>
      </c>
      <c r="AB191" s="50" t="s">
        <v>108</v>
      </c>
      <c r="AC191" s="50" t="s">
        <v>109</v>
      </c>
      <c r="AD191" s="50" t="s">
        <v>695</v>
      </c>
      <c r="AE191" s="50" t="s">
        <v>101</v>
      </c>
      <c r="AF191" s="50" t="s">
        <v>107</v>
      </c>
      <c r="AG191" s="50" t="s">
        <v>111</v>
      </c>
    </row>
    <row r="192" spans="1:33" ht="20" customHeight="1" x14ac:dyDescent="0.35">
      <c r="A192" s="50" t="s">
        <v>325</v>
      </c>
      <c r="B192" s="50" t="s">
        <v>382</v>
      </c>
      <c r="C192" s="50" t="s">
        <v>454</v>
      </c>
      <c r="D192" s="51" t="str">
        <f>IF(COUNTIF(X192:AG192,SETTINGS!A$1)=1,"YES","NO")</f>
        <v>YES</v>
      </c>
      <c r="E192" s="51" t="s">
        <v>232</v>
      </c>
      <c r="F192" s="50" t="s">
        <v>98</v>
      </c>
      <c r="G192" s="48" t="s">
        <v>488</v>
      </c>
      <c r="H192" s="49">
        <v>34.298000000000002</v>
      </c>
      <c r="I192" s="49">
        <v>31.46</v>
      </c>
      <c r="J192" s="47">
        <v>6.5</v>
      </c>
      <c r="K192" s="47">
        <v>6.5</v>
      </c>
      <c r="L192" s="47">
        <v>6.5</v>
      </c>
      <c r="M192" s="47">
        <v>6.5</v>
      </c>
      <c r="N192" s="47">
        <v>6.5</v>
      </c>
      <c r="O192" s="111">
        <v>96</v>
      </c>
      <c r="P192" s="112"/>
      <c r="Q192" s="112"/>
      <c r="R192" s="112"/>
      <c r="S192" s="113"/>
      <c r="T192" s="48"/>
      <c r="U192" s="50"/>
      <c r="V192" s="57" t="s">
        <v>503</v>
      </c>
      <c r="W192" s="59" t="s">
        <v>504</v>
      </c>
      <c r="X192" s="53" t="s">
        <v>93</v>
      </c>
      <c r="Y192" s="53" t="s">
        <v>105</v>
      </c>
      <c r="Z192" s="50" t="s">
        <v>106</v>
      </c>
      <c r="AA192" s="53" t="s">
        <v>110</v>
      </c>
      <c r="AB192" s="50"/>
      <c r="AC192" s="53" t="s">
        <v>109</v>
      </c>
      <c r="AD192" s="50" t="s">
        <v>695</v>
      </c>
      <c r="AE192" s="53" t="s">
        <v>101</v>
      </c>
      <c r="AF192" s="50"/>
      <c r="AG192" s="53" t="s">
        <v>111</v>
      </c>
    </row>
    <row r="193" spans="1:33" ht="20" customHeight="1" x14ac:dyDescent="0.35">
      <c r="A193" s="50" t="s">
        <v>325</v>
      </c>
      <c r="B193" s="50" t="s">
        <v>359</v>
      </c>
      <c r="C193" s="50" t="s">
        <v>418</v>
      </c>
      <c r="D193" s="51" t="str">
        <f>IF(COUNTIF(X193:AG193,SETTINGS!A$1)=1,"YES","NO")</f>
        <v>YES</v>
      </c>
      <c r="E193" s="51" t="s">
        <v>232</v>
      </c>
      <c r="F193" s="50" t="s">
        <v>98</v>
      </c>
      <c r="G193" s="48" t="s">
        <v>480</v>
      </c>
      <c r="H193" s="49">
        <v>31.841999999999999</v>
      </c>
      <c r="I193" s="49">
        <v>31.202999999999999</v>
      </c>
      <c r="J193" s="47">
        <v>6.5</v>
      </c>
      <c r="K193" s="47">
        <v>6.5</v>
      </c>
      <c r="L193" s="47">
        <v>6.5</v>
      </c>
      <c r="M193" s="47">
        <v>6.5</v>
      </c>
      <c r="N193" s="47">
        <v>6.5</v>
      </c>
      <c r="O193" s="48">
        <v>92</v>
      </c>
      <c r="P193" s="48">
        <v>22</v>
      </c>
      <c r="Q193" s="48">
        <v>22</v>
      </c>
      <c r="R193" s="48">
        <v>22</v>
      </c>
      <c r="S193" s="48">
        <v>22</v>
      </c>
      <c r="T193" s="48"/>
      <c r="U193" s="50"/>
      <c r="V193" s="57" t="s">
        <v>498</v>
      </c>
      <c r="W193" s="50"/>
      <c r="X193" s="53" t="s">
        <v>93</v>
      </c>
      <c r="Y193" s="53" t="s">
        <v>105</v>
      </c>
      <c r="Z193" s="50" t="s">
        <v>106</v>
      </c>
      <c r="AA193" s="53" t="s">
        <v>110</v>
      </c>
      <c r="AB193" s="50"/>
      <c r="AC193" s="53" t="s">
        <v>109</v>
      </c>
      <c r="AD193" s="50" t="s">
        <v>695</v>
      </c>
      <c r="AE193" s="53" t="s">
        <v>101</v>
      </c>
      <c r="AF193" s="50"/>
      <c r="AG193" s="50" t="s">
        <v>111</v>
      </c>
    </row>
    <row r="194" spans="1:33" ht="20" customHeight="1" x14ac:dyDescent="0.35">
      <c r="A194" s="50" t="s">
        <v>325</v>
      </c>
      <c r="B194" s="50" t="s">
        <v>343</v>
      </c>
      <c r="C194" s="50" t="s">
        <v>403</v>
      </c>
      <c r="D194" s="51" t="str">
        <f>IF(COUNTIF(X194:AG194,SETTINGS!A$1)=1,"YES","NO")</f>
        <v>YES</v>
      </c>
      <c r="E194" s="51" t="s">
        <v>232</v>
      </c>
      <c r="F194" s="50" t="s">
        <v>98</v>
      </c>
      <c r="G194" s="48">
        <v>2</v>
      </c>
      <c r="H194" s="49">
        <v>32.335999999999999</v>
      </c>
      <c r="I194" s="49">
        <v>31.088999999999999</v>
      </c>
      <c r="J194" s="47">
        <v>6.5</v>
      </c>
      <c r="K194" s="47">
        <v>6.5</v>
      </c>
      <c r="L194" s="47">
        <v>6.5</v>
      </c>
      <c r="M194" s="47">
        <v>6.5</v>
      </c>
      <c r="N194" s="47">
        <v>6.5</v>
      </c>
      <c r="O194" s="111">
        <v>100</v>
      </c>
      <c r="P194" s="112"/>
      <c r="Q194" s="112"/>
      <c r="R194" s="112"/>
      <c r="S194" s="113"/>
      <c r="T194" s="48"/>
      <c r="U194" s="50"/>
      <c r="V194" s="50"/>
      <c r="W194" s="50"/>
      <c r="X194" s="53" t="s">
        <v>93</v>
      </c>
      <c r="Y194" s="53" t="s">
        <v>105</v>
      </c>
      <c r="Z194" s="50" t="s">
        <v>106</v>
      </c>
      <c r="AA194" s="53" t="s">
        <v>110</v>
      </c>
      <c r="AB194" s="50" t="s">
        <v>108</v>
      </c>
      <c r="AC194" s="53" t="s">
        <v>109</v>
      </c>
      <c r="AD194" s="50" t="s">
        <v>695</v>
      </c>
      <c r="AE194" s="50" t="s">
        <v>101</v>
      </c>
      <c r="AF194" s="50" t="s">
        <v>107</v>
      </c>
      <c r="AG194" s="50" t="s">
        <v>111</v>
      </c>
    </row>
    <row r="195" spans="1:33" ht="20" customHeight="1" x14ac:dyDescent="0.35">
      <c r="A195" s="50" t="s">
        <v>325</v>
      </c>
      <c r="B195" s="50" t="s">
        <v>347</v>
      </c>
      <c r="C195" s="50" t="s">
        <v>406</v>
      </c>
      <c r="D195" s="51" t="str">
        <f>IF(COUNTIF(X195:AG195,SETTINGS!A$1)=1,"YES","NO")</f>
        <v>YES</v>
      </c>
      <c r="E195" s="51" t="s">
        <v>232</v>
      </c>
      <c r="F195" s="50" t="s">
        <v>98</v>
      </c>
      <c r="G195" s="48">
        <v>2</v>
      </c>
      <c r="H195" s="49">
        <v>31.515999999999998</v>
      </c>
      <c r="I195" s="49">
        <v>31.04</v>
      </c>
      <c r="J195" s="47"/>
      <c r="K195" s="47"/>
      <c r="L195" s="47"/>
      <c r="M195" s="47"/>
      <c r="N195" s="47"/>
      <c r="O195" s="48"/>
      <c r="P195" s="48"/>
      <c r="Q195" s="48"/>
      <c r="R195" s="48"/>
      <c r="S195" s="48"/>
      <c r="T195" s="48"/>
      <c r="V195" s="50"/>
      <c r="W195" s="50"/>
      <c r="X195" s="53" t="s">
        <v>93</v>
      </c>
      <c r="Y195" s="53" t="s">
        <v>105</v>
      </c>
      <c r="Z195" s="50" t="s">
        <v>106</v>
      </c>
      <c r="AA195" s="53" t="s">
        <v>110</v>
      </c>
      <c r="AB195" s="50" t="s">
        <v>108</v>
      </c>
      <c r="AC195" s="53" t="s">
        <v>109</v>
      </c>
      <c r="AD195" s="50" t="s">
        <v>695</v>
      </c>
      <c r="AE195" s="53" t="s">
        <v>101</v>
      </c>
      <c r="AF195" s="50" t="s">
        <v>107</v>
      </c>
      <c r="AG195" s="50" t="s">
        <v>111</v>
      </c>
    </row>
    <row r="196" spans="1:33" ht="20" customHeight="1" x14ac:dyDescent="0.35">
      <c r="A196" s="50" t="s">
        <v>325</v>
      </c>
      <c r="B196" s="50" t="s">
        <v>352</v>
      </c>
      <c r="C196" s="50" t="s">
        <v>450</v>
      </c>
      <c r="D196" s="51" t="str">
        <f>IF(COUNTIF(X196:AG196,SETTINGS!A$1)=1,"YES","NO")</f>
        <v>NO</v>
      </c>
      <c r="E196" s="51" t="s">
        <v>88</v>
      </c>
      <c r="F196" s="50" t="s">
        <v>98</v>
      </c>
      <c r="G196" s="48" t="s">
        <v>483</v>
      </c>
      <c r="H196" s="49">
        <v>33.725999999999999</v>
      </c>
      <c r="I196" s="49">
        <v>30.617999999999999</v>
      </c>
      <c r="J196" s="47"/>
      <c r="K196" s="47"/>
      <c r="L196" s="47"/>
      <c r="M196" s="47"/>
      <c r="N196" s="47"/>
      <c r="O196" s="48"/>
      <c r="P196" s="48"/>
      <c r="Q196" s="48"/>
      <c r="R196" s="48"/>
      <c r="S196" s="48"/>
      <c r="T196" s="48">
        <v>26</v>
      </c>
      <c r="U196" s="50"/>
      <c r="V196" s="50"/>
      <c r="W196" s="50"/>
      <c r="X196" s="50"/>
      <c r="Y196" s="50"/>
      <c r="Z196" s="50"/>
      <c r="AA196" s="50"/>
      <c r="AB196" s="53" t="s">
        <v>108</v>
      </c>
      <c r="AC196" s="50"/>
      <c r="AD196" s="50" t="s">
        <v>696</v>
      </c>
      <c r="AE196" s="50"/>
      <c r="AF196" s="53" t="s">
        <v>107</v>
      </c>
      <c r="AG196" s="50"/>
    </row>
    <row r="197" spans="1:33" ht="20" customHeight="1" x14ac:dyDescent="0.35">
      <c r="A197" s="50" t="s">
        <v>325</v>
      </c>
      <c r="B197" s="50" t="s">
        <v>381</v>
      </c>
      <c r="C197" s="50" t="s">
        <v>447</v>
      </c>
      <c r="D197" s="51" t="str">
        <f>IF(COUNTIF(X197:AG197,SETTINGS!A$1)=1,"YES","NO")</f>
        <v>YES</v>
      </c>
      <c r="E197" s="51" t="s">
        <v>232</v>
      </c>
      <c r="F197" s="50" t="s">
        <v>98</v>
      </c>
      <c r="G197" s="48">
        <v>10</v>
      </c>
      <c r="H197" s="49">
        <v>32.234999999999999</v>
      </c>
      <c r="I197" s="49">
        <v>30.579000000000001</v>
      </c>
      <c r="J197" s="108">
        <v>6.5</v>
      </c>
      <c r="K197" s="109"/>
      <c r="L197" s="109"/>
      <c r="M197" s="109"/>
      <c r="N197" s="110"/>
      <c r="O197" s="111">
        <v>84</v>
      </c>
      <c r="P197" s="112"/>
      <c r="Q197" s="112"/>
      <c r="R197" s="112"/>
      <c r="S197" s="113"/>
      <c r="T197" s="48"/>
      <c r="U197" s="50"/>
      <c r="V197" s="50"/>
      <c r="W197" s="50"/>
      <c r="X197" s="53" t="s">
        <v>93</v>
      </c>
      <c r="Y197" s="53" t="s">
        <v>105</v>
      </c>
      <c r="Z197" s="50" t="s">
        <v>106</v>
      </c>
      <c r="AA197" s="53" t="s">
        <v>110</v>
      </c>
      <c r="AB197" s="50"/>
      <c r="AC197" s="53" t="s">
        <v>109</v>
      </c>
      <c r="AD197" s="50" t="s">
        <v>695</v>
      </c>
      <c r="AE197" s="50" t="s">
        <v>101</v>
      </c>
      <c r="AF197" s="50"/>
      <c r="AG197" s="50" t="s">
        <v>111</v>
      </c>
    </row>
    <row r="198" spans="1:33" ht="20" customHeight="1" x14ac:dyDescent="0.35">
      <c r="A198" s="50" t="s">
        <v>325</v>
      </c>
      <c r="B198" s="50" t="s">
        <v>368</v>
      </c>
      <c r="C198" s="50" t="s">
        <v>431</v>
      </c>
      <c r="D198" s="51" t="str">
        <f>IF(COUNTIF(X198:AG198,SETTINGS!A$1)=1,"YES","NO")</f>
        <v>YES</v>
      </c>
      <c r="E198" s="51" t="s">
        <v>232</v>
      </c>
      <c r="F198" s="50" t="s">
        <v>98</v>
      </c>
      <c r="G198" s="48" t="s">
        <v>481</v>
      </c>
      <c r="H198" s="49">
        <v>33.927999999999997</v>
      </c>
      <c r="I198" s="49">
        <v>30.527000000000001</v>
      </c>
      <c r="J198" s="47"/>
      <c r="K198" s="47"/>
      <c r="L198" s="47"/>
      <c r="M198" s="47"/>
      <c r="N198" s="47"/>
      <c r="O198" s="48"/>
      <c r="P198" s="48"/>
      <c r="Q198" s="48"/>
      <c r="R198" s="48"/>
      <c r="S198" s="48"/>
      <c r="T198" s="48"/>
      <c r="U198" s="50"/>
      <c r="V198" s="57" t="s">
        <v>501</v>
      </c>
      <c r="W198" s="50"/>
      <c r="X198" s="53" t="s">
        <v>93</v>
      </c>
      <c r="Y198" s="53" t="s">
        <v>105</v>
      </c>
      <c r="Z198" s="53" t="s">
        <v>106</v>
      </c>
      <c r="AA198" s="53" t="s">
        <v>110</v>
      </c>
      <c r="AB198" s="53" t="s">
        <v>108</v>
      </c>
      <c r="AC198" s="53" t="s">
        <v>109</v>
      </c>
      <c r="AD198" s="53" t="s">
        <v>695</v>
      </c>
      <c r="AE198" s="53" t="s">
        <v>101</v>
      </c>
      <c r="AF198" s="53" t="s">
        <v>107</v>
      </c>
      <c r="AG198" s="50" t="s">
        <v>111</v>
      </c>
    </row>
    <row r="199" spans="1:33" ht="20" customHeight="1" x14ac:dyDescent="0.35">
      <c r="A199" s="50" t="s">
        <v>325</v>
      </c>
      <c r="B199" s="50" t="s">
        <v>369</v>
      </c>
      <c r="C199" s="50" t="s">
        <v>432</v>
      </c>
      <c r="D199" s="51" t="str">
        <f>IF(COUNTIF(X199:AG199,SETTINGS!A$1)=1,"YES","NO")</f>
        <v>YES</v>
      </c>
      <c r="E199" s="51" t="s">
        <v>232</v>
      </c>
      <c r="F199" s="50" t="s">
        <v>98</v>
      </c>
      <c r="G199" s="48">
        <v>2</v>
      </c>
      <c r="H199" s="49">
        <v>31.5</v>
      </c>
      <c r="I199" s="49">
        <v>30.378</v>
      </c>
      <c r="J199" s="47"/>
      <c r="K199" s="47"/>
      <c r="L199" s="47"/>
      <c r="M199" s="47"/>
      <c r="N199" s="47"/>
      <c r="O199" s="48"/>
      <c r="P199" s="48"/>
      <c r="Q199" s="48"/>
      <c r="R199" s="48"/>
      <c r="S199" s="48"/>
      <c r="T199" s="48"/>
      <c r="U199" s="50"/>
      <c r="V199" s="50"/>
      <c r="W199" s="50"/>
      <c r="X199" s="53" t="s">
        <v>93</v>
      </c>
      <c r="Y199" s="50" t="s">
        <v>105</v>
      </c>
      <c r="Z199" s="50" t="s">
        <v>106</v>
      </c>
      <c r="AA199" s="53" t="s">
        <v>110</v>
      </c>
      <c r="AB199" s="50"/>
      <c r="AC199" s="50" t="s">
        <v>109</v>
      </c>
      <c r="AD199" s="50" t="s">
        <v>695</v>
      </c>
      <c r="AE199" s="50" t="s">
        <v>101</v>
      </c>
      <c r="AF199" s="50"/>
      <c r="AG199" s="50" t="s">
        <v>111</v>
      </c>
    </row>
    <row r="200" spans="1:33" ht="20" customHeight="1" x14ac:dyDescent="0.35">
      <c r="A200" s="50" t="s">
        <v>325</v>
      </c>
      <c r="B200" s="50" t="s">
        <v>362</v>
      </c>
      <c r="C200" s="50" t="s">
        <v>421</v>
      </c>
      <c r="D200" s="51" t="str">
        <f>IF(COUNTIF(X200:AG200,SETTINGS!A$1)=1,"YES","NO")</f>
        <v>YES</v>
      </c>
      <c r="E200" s="51" t="s">
        <v>232</v>
      </c>
      <c r="F200" s="50" t="s">
        <v>98</v>
      </c>
      <c r="G200" s="48" t="s">
        <v>458</v>
      </c>
      <c r="H200" s="49">
        <v>31.66</v>
      </c>
      <c r="I200" s="49">
        <v>30.303000000000001</v>
      </c>
      <c r="J200" s="47">
        <v>6.5</v>
      </c>
      <c r="K200" s="47"/>
      <c r="L200" s="47"/>
      <c r="M200" s="47">
        <v>6.5</v>
      </c>
      <c r="N200" s="47"/>
      <c r="O200" s="48">
        <v>84</v>
      </c>
      <c r="P200" s="48"/>
      <c r="Q200" s="48"/>
      <c r="R200" s="48">
        <v>21</v>
      </c>
      <c r="S200" s="48"/>
      <c r="T200" s="48"/>
      <c r="U200" s="50"/>
      <c r="V200" s="57" t="s">
        <v>493</v>
      </c>
      <c r="W200" s="50"/>
      <c r="X200" s="53" t="s">
        <v>93</v>
      </c>
      <c r="Y200" s="53" t="s">
        <v>105</v>
      </c>
      <c r="Z200" s="50" t="s">
        <v>106</v>
      </c>
      <c r="AA200" s="53" t="s">
        <v>110</v>
      </c>
      <c r="AB200" s="50"/>
      <c r="AC200" s="53" t="s">
        <v>109</v>
      </c>
      <c r="AD200" s="50" t="s">
        <v>695</v>
      </c>
      <c r="AE200" s="53" t="s">
        <v>101</v>
      </c>
      <c r="AF200" s="50"/>
      <c r="AG200" s="50" t="s">
        <v>111</v>
      </c>
    </row>
    <row r="201" spans="1:33" ht="20" customHeight="1" x14ac:dyDescent="0.35">
      <c r="A201" s="50" t="s">
        <v>325</v>
      </c>
      <c r="B201" s="50" t="s">
        <v>379</v>
      </c>
      <c r="C201" s="50" t="s">
        <v>444</v>
      </c>
      <c r="D201" s="51" t="str">
        <f>IF(COUNTIF(X201:AG201,SETTINGS!A$1)=1,"YES","NO")</f>
        <v>YES</v>
      </c>
      <c r="E201" s="51" t="s">
        <v>232</v>
      </c>
      <c r="F201" s="50" t="s">
        <v>98</v>
      </c>
      <c r="G201" s="48" t="s">
        <v>482</v>
      </c>
      <c r="H201" s="49">
        <v>32.404000000000003</v>
      </c>
      <c r="I201" s="49">
        <v>30.166</v>
      </c>
      <c r="J201" s="47">
        <v>6.5</v>
      </c>
      <c r="K201" s="47">
        <v>6.5</v>
      </c>
      <c r="L201" s="47">
        <v>6.5</v>
      </c>
      <c r="M201" s="47">
        <v>6.5</v>
      </c>
      <c r="N201" s="47">
        <v>6.5</v>
      </c>
      <c r="O201" s="48">
        <v>84</v>
      </c>
      <c r="P201" s="48">
        <v>18</v>
      </c>
      <c r="Q201" s="48">
        <v>18</v>
      </c>
      <c r="R201" s="48">
        <v>18</v>
      </c>
      <c r="S201" s="48">
        <v>18</v>
      </c>
      <c r="T201" s="48"/>
      <c r="U201" s="50"/>
      <c r="V201" s="57" t="s">
        <v>502</v>
      </c>
      <c r="W201" s="50"/>
      <c r="X201" s="53" t="s">
        <v>93</v>
      </c>
      <c r="Y201" s="53" t="s">
        <v>105</v>
      </c>
      <c r="Z201" s="50" t="s">
        <v>106</v>
      </c>
      <c r="AA201" s="53" t="s">
        <v>110</v>
      </c>
      <c r="AB201" s="50" t="s">
        <v>108</v>
      </c>
      <c r="AC201" s="53" t="s">
        <v>109</v>
      </c>
      <c r="AD201" s="50" t="s">
        <v>695</v>
      </c>
      <c r="AE201" s="53" t="s">
        <v>101</v>
      </c>
      <c r="AF201" s="50" t="s">
        <v>107</v>
      </c>
      <c r="AG201" s="50" t="s">
        <v>111</v>
      </c>
    </row>
    <row r="202" spans="1:33" ht="20" customHeight="1" x14ac:dyDescent="0.35">
      <c r="A202" s="50" t="s">
        <v>325</v>
      </c>
      <c r="B202" s="50" t="s">
        <v>344</v>
      </c>
      <c r="C202" s="50" t="s">
        <v>448</v>
      </c>
      <c r="D202" s="51" t="str">
        <f>IF(COUNTIF(X202:AG202,SETTINGS!A$1)=1,"YES","NO")</f>
        <v>YES</v>
      </c>
      <c r="E202" s="51" t="s">
        <v>232</v>
      </c>
      <c r="F202" s="50" t="s">
        <v>98</v>
      </c>
      <c r="G202" s="48">
        <v>1</v>
      </c>
      <c r="H202" s="49">
        <v>30.117000000000001</v>
      </c>
      <c r="I202" s="49">
        <v>30.117000000000001</v>
      </c>
      <c r="J202" s="108">
        <v>6.5</v>
      </c>
      <c r="K202" s="109"/>
      <c r="L202" s="109"/>
      <c r="M202" s="109"/>
      <c r="N202" s="110"/>
      <c r="O202" s="111">
        <v>84</v>
      </c>
      <c r="P202" s="112"/>
      <c r="Q202" s="112"/>
      <c r="R202" s="112"/>
      <c r="S202" s="113"/>
      <c r="T202" s="48"/>
      <c r="U202" s="50"/>
      <c r="V202" s="50"/>
      <c r="W202" s="50"/>
      <c r="X202" s="53" t="s">
        <v>93</v>
      </c>
      <c r="Y202" s="50" t="s">
        <v>105</v>
      </c>
      <c r="Z202" s="50" t="s">
        <v>106</v>
      </c>
      <c r="AA202" s="53" t="s">
        <v>110</v>
      </c>
      <c r="AB202" s="50"/>
      <c r="AC202" s="50" t="s">
        <v>109</v>
      </c>
      <c r="AD202" s="50" t="s">
        <v>695</v>
      </c>
      <c r="AE202" s="50" t="s">
        <v>101</v>
      </c>
      <c r="AF202" s="50"/>
      <c r="AG202" s="50" t="s">
        <v>111</v>
      </c>
    </row>
    <row r="203" spans="1:33" ht="20" customHeight="1" x14ac:dyDescent="0.35">
      <c r="A203" s="50" t="s">
        <v>325</v>
      </c>
      <c r="B203" s="50" t="s">
        <v>363</v>
      </c>
      <c r="C203" s="50" t="s">
        <v>486</v>
      </c>
      <c r="D203" s="51" t="str">
        <f>IF(COUNTIF(X203:AG203,SETTINGS!A$1)=1,"YES","NO")</f>
        <v>NO</v>
      </c>
      <c r="E203" s="51" t="s">
        <v>88</v>
      </c>
      <c r="F203" s="50" t="s">
        <v>98</v>
      </c>
      <c r="G203" s="48" t="s">
        <v>132</v>
      </c>
      <c r="H203" s="49">
        <v>30.952000000000002</v>
      </c>
      <c r="I203" s="49">
        <v>29.35</v>
      </c>
      <c r="J203" s="47"/>
      <c r="K203" s="47"/>
      <c r="L203" s="47"/>
      <c r="M203" s="47"/>
      <c r="N203" s="47"/>
      <c r="O203" s="48"/>
      <c r="P203" s="48"/>
      <c r="Q203" s="48"/>
      <c r="R203" s="48"/>
      <c r="S203" s="48"/>
      <c r="T203" s="48"/>
      <c r="U203" s="50"/>
      <c r="V203" s="50"/>
      <c r="W203" s="50"/>
      <c r="X203" s="50"/>
      <c r="Y203" s="50"/>
      <c r="Z203" s="50"/>
      <c r="AA203" s="50"/>
      <c r="AB203" s="53" t="s">
        <v>108</v>
      </c>
      <c r="AC203" s="50"/>
      <c r="AD203" s="50" t="s">
        <v>696</v>
      </c>
      <c r="AE203" s="50"/>
      <c r="AF203" s="53" t="s">
        <v>107</v>
      </c>
      <c r="AG203" s="50"/>
    </row>
    <row r="204" spans="1:33" ht="20" customHeight="1" x14ac:dyDescent="0.35">
      <c r="A204" s="50" t="s">
        <v>325</v>
      </c>
      <c r="B204" s="50" t="s">
        <v>376</v>
      </c>
      <c r="C204" s="50" t="s">
        <v>439</v>
      </c>
      <c r="D204" s="51" t="str">
        <f>IF(COUNTIF(X204:AG204,SETTINGS!A$1)=1,"YES","NO")</f>
        <v>NO</v>
      </c>
      <c r="E204" s="51" t="s">
        <v>88</v>
      </c>
      <c r="F204" s="50" t="s">
        <v>98</v>
      </c>
      <c r="G204" s="48">
        <v>2</v>
      </c>
      <c r="H204" s="49">
        <v>30.922999999999998</v>
      </c>
      <c r="I204" s="49">
        <v>24.606000000000002</v>
      </c>
      <c r="J204" s="47"/>
      <c r="K204" s="47"/>
      <c r="L204" s="47"/>
      <c r="M204" s="47"/>
      <c r="N204" s="47"/>
      <c r="O204" s="48"/>
      <c r="P204" s="48"/>
      <c r="Q204" s="48"/>
      <c r="R204" s="48"/>
      <c r="S204" s="48"/>
      <c r="T204" s="48"/>
      <c r="U204" s="50"/>
      <c r="V204" s="50"/>
      <c r="W204" s="50"/>
      <c r="X204" s="50"/>
      <c r="Y204" s="50"/>
      <c r="Z204" s="50"/>
      <c r="AA204" s="50"/>
      <c r="AB204" s="53" t="s">
        <v>108</v>
      </c>
      <c r="AC204" s="50"/>
      <c r="AD204" s="50" t="s">
        <v>696</v>
      </c>
      <c r="AE204" s="50"/>
      <c r="AF204" s="53" t="s">
        <v>107</v>
      </c>
      <c r="AG204" s="50"/>
    </row>
    <row r="205" spans="1:33" ht="20" customHeight="1" x14ac:dyDescent="0.35">
      <c r="A205" s="50" t="s">
        <v>325</v>
      </c>
      <c r="B205" s="50" t="s">
        <v>381</v>
      </c>
      <c r="C205" s="50" t="s">
        <v>446</v>
      </c>
      <c r="D205" s="51" t="str">
        <f>IF(COUNTIF(X205:AG205,SETTINGS!A$1)=1,"YES","NO")</f>
        <v>NO</v>
      </c>
      <c r="E205" s="51" t="s">
        <v>88</v>
      </c>
      <c r="F205" s="50" t="s">
        <v>98</v>
      </c>
      <c r="G205" s="48" t="s">
        <v>200</v>
      </c>
      <c r="H205" s="49" t="s">
        <v>192</v>
      </c>
      <c r="I205" s="49" t="s">
        <v>192</v>
      </c>
      <c r="J205" s="108">
        <v>7</v>
      </c>
      <c r="K205" s="109"/>
      <c r="L205" s="109"/>
      <c r="M205" s="109"/>
      <c r="N205" s="110"/>
      <c r="O205" s="111">
        <v>92</v>
      </c>
      <c r="P205" s="112"/>
      <c r="Q205" s="112"/>
      <c r="R205" s="112"/>
      <c r="S205" s="113"/>
      <c r="T205" s="48"/>
      <c r="U205" s="50"/>
      <c r="V205" s="50"/>
      <c r="W205" s="50"/>
      <c r="X205" s="50"/>
      <c r="Y205" s="50"/>
      <c r="Z205" s="50"/>
      <c r="AA205" s="50"/>
      <c r="AB205" s="53" t="s">
        <v>108</v>
      </c>
      <c r="AC205" s="50"/>
      <c r="AD205" s="50" t="s">
        <v>696</v>
      </c>
      <c r="AE205" s="50"/>
      <c r="AF205" s="53" t="s">
        <v>107</v>
      </c>
      <c r="AG205" s="50"/>
    </row>
    <row r="206" spans="1:33" ht="20" customHeight="1" x14ac:dyDescent="0.35">
      <c r="A206" s="50" t="s">
        <v>325</v>
      </c>
      <c r="B206" s="50" t="s">
        <v>382</v>
      </c>
      <c r="C206" s="50" t="s">
        <v>455</v>
      </c>
      <c r="D206" s="51" t="str">
        <f>IF(COUNTIF(X206:AG206,SETTINGS!A$1)=1,"YES","NO")</f>
        <v>NO</v>
      </c>
      <c r="E206" s="51" t="s">
        <v>88</v>
      </c>
      <c r="F206" s="50" t="s">
        <v>98</v>
      </c>
      <c r="G206" s="48" t="s">
        <v>193</v>
      </c>
      <c r="H206" s="49" t="s">
        <v>192</v>
      </c>
      <c r="I206" s="49" t="s">
        <v>192</v>
      </c>
      <c r="J206" s="47"/>
      <c r="K206" s="47"/>
      <c r="L206" s="47"/>
      <c r="M206" s="47"/>
      <c r="N206" s="47"/>
      <c r="O206" s="48"/>
      <c r="P206" s="48"/>
      <c r="Q206" s="48"/>
      <c r="R206" s="48"/>
      <c r="S206" s="48"/>
      <c r="T206" s="48">
        <v>25</v>
      </c>
      <c r="U206" s="50"/>
      <c r="V206" s="50"/>
      <c r="W206" s="50"/>
      <c r="X206" s="50"/>
      <c r="Y206" s="50"/>
      <c r="Z206" s="50"/>
      <c r="AA206" s="50"/>
      <c r="AB206" s="53" t="s">
        <v>108</v>
      </c>
      <c r="AC206" s="50"/>
      <c r="AD206" s="50" t="s">
        <v>696</v>
      </c>
      <c r="AE206" s="50"/>
      <c r="AF206" s="53" t="s">
        <v>107</v>
      </c>
      <c r="AG206" s="50"/>
    </row>
    <row r="207" spans="1:33" ht="20" customHeight="1" thickBot="1" x14ac:dyDescent="0.4"/>
    <row r="208" spans="1:33" ht="20" customHeight="1" x14ac:dyDescent="0.35">
      <c r="A208" s="120" t="s">
        <v>506</v>
      </c>
      <c r="B208" s="121"/>
      <c r="C208" s="121"/>
      <c r="D208" s="121"/>
      <c r="E208" s="121"/>
      <c r="F208" s="121"/>
      <c r="G208" s="121"/>
      <c r="H208" s="121"/>
      <c r="I208" s="121"/>
      <c r="J208" s="121"/>
      <c r="K208" s="121"/>
      <c r="L208" s="121"/>
      <c r="M208" s="121"/>
      <c r="N208" s="121"/>
      <c r="O208" s="121"/>
      <c r="P208" s="121"/>
      <c r="Q208" s="121"/>
      <c r="R208" s="121"/>
      <c r="S208" s="121"/>
      <c r="T208" s="121"/>
      <c r="U208" s="121"/>
      <c r="V208" s="121"/>
      <c r="W208" s="121"/>
      <c r="X208" s="121"/>
      <c r="Y208" s="121"/>
      <c r="Z208" s="121"/>
      <c r="AA208" s="121"/>
      <c r="AB208" s="121"/>
      <c r="AC208" s="121"/>
      <c r="AD208" s="121"/>
      <c r="AE208" s="121"/>
      <c r="AF208" s="121"/>
      <c r="AG208" s="122"/>
    </row>
    <row r="209" spans="1:33" ht="20" customHeight="1" thickBot="1" x14ac:dyDescent="0.4">
      <c r="A209" s="123"/>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c r="Z209" s="124"/>
      <c r="AA209" s="124"/>
      <c r="AB209" s="124"/>
      <c r="AC209" s="124"/>
      <c r="AD209" s="124"/>
      <c r="AE209" s="124"/>
      <c r="AF209" s="124"/>
      <c r="AG209" s="125"/>
    </row>
    <row r="211" spans="1:33" ht="20" customHeight="1" x14ac:dyDescent="0.35">
      <c r="A211" s="50" t="s">
        <v>511</v>
      </c>
      <c r="B211" s="50" t="s">
        <v>520</v>
      </c>
      <c r="C211" s="50" t="s">
        <v>528</v>
      </c>
      <c r="D211" s="51" t="str">
        <f>IF(COUNTIF(X211:AG211,SETTINGS!A$1)=1,"YES","NO")</f>
        <v>YES</v>
      </c>
      <c r="E211" s="51" t="s">
        <v>232</v>
      </c>
      <c r="F211" s="50" t="s">
        <v>122</v>
      </c>
      <c r="G211" s="48">
        <v>3</v>
      </c>
      <c r="H211" s="49">
        <v>30.202000000000002</v>
      </c>
      <c r="I211" s="49">
        <v>29.956</v>
      </c>
      <c r="J211" s="47"/>
      <c r="K211" s="47"/>
      <c r="L211" s="47"/>
      <c r="M211" s="47"/>
      <c r="N211" s="47"/>
      <c r="O211" s="48"/>
      <c r="P211" s="48"/>
      <c r="Q211" s="48"/>
      <c r="R211" s="48"/>
      <c r="S211" s="48"/>
      <c r="T211" s="48"/>
      <c r="U211" s="50"/>
      <c r="V211" s="50"/>
      <c r="W211" s="50"/>
      <c r="X211" s="53" t="s">
        <v>93</v>
      </c>
      <c r="Y211" s="53" t="s">
        <v>105</v>
      </c>
      <c r="Z211" s="53" t="s">
        <v>106</v>
      </c>
      <c r="AA211" s="53" t="s">
        <v>110</v>
      </c>
      <c r="AB211" s="53" t="s">
        <v>108</v>
      </c>
      <c r="AC211" s="53" t="s">
        <v>109</v>
      </c>
      <c r="AD211" s="53" t="s">
        <v>695</v>
      </c>
      <c r="AE211" s="53" t="s">
        <v>101</v>
      </c>
      <c r="AF211" s="53" t="s">
        <v>107</v>
      </c>
      <c r="AG211" s="50" t="s">
        <v>111</v>
      </c>
    </row>
    <row r="212" spans="1:33" ht="20" customHeight="1" x14ac:dyDescent="0.35">
      <c r="A212" s="50" t="s">
        <v>511</v>
      </c>
      <c r="B212" s="50" t="s">
        <v>512</v>
      </c>
      <c r="C212" s="50" t="s">
        <v>529</v>
      </c>
      <c r="D212" s="51" t="str">
        <f>IF(COUNTIF(X212:AG212,SETTINGS!A$1)=1,"YES","NO")</f>
        <v>YES</v>
      </c>
      <c r="E212" s="51" t="s">
        <v>88</v>
      </c>
      <c r="F212" s="50" t="s">
        <v>122</v>
      </c>
      <c r="G212" s="48" t="s">
        <v>541</v>
      </c>
      <c r="H212" s="49">
        <v>29.919</v>
      </c>
      <c r="I212" s="49">
        <v>29.259</v>
      </c>
      <c r="J212" s="47"/>
      <c r="K212" s="47"/>
      <c r="L212" s="47"/>
      <c r="M212" s="47"/>
      <c r="N212" s="47"/>
      <c r="O212" s="48"/>
      <c r="P212" s="48"/>
      <c r="Q212" s="48"/>
      <c r="R212" s="48"/>
      <c r="S212" s="48"/>
      <c r="T212" s="48"/>
      <c r="U212" s="50"/>
      <c r="V212" s="50" t="s">
        <v>543</v>
      </c>
      <c r="W212" s="50" t="s">
        <v>545</v>
      </c>
      <c r="X212" s="50" t="s">
        <v>93</v>
      </c>
      <c r="Y212" s="50" t="s">
        <v>105</v>
      </c>
      <c r="Z212" s="50" t="s">
        <v>106</v>
      </c>
      <c r="AA212" s="50" t="s">
        <v>110</v>
      </c>
      <c r="AB212" s="50" t="s">
        <v>108</v>
      </c>
      <c r="AC212" s="50" t="s">
        <v>109</v>
      </c>
      <c r="AD212" s="50" t="s">
        <v>695</v>
      </c>
      <c r="AE212" s="50" t="s">
        <v>101</v>
      </c>
      <c r="AF212" s="50" t="s">
        <v>107</v>
      </c>
      <c r="AG212" s="50" t="s">
        <v>111</v>
      </c>
    </row>
    <row r="213" spans="1:33" ht="20" customHeight="1" x14ac:dyDescent="0.35">
      <c r="A213" s="50" t="s">
        <v>507</v>
      </c>
      <c r="B213" s="50" t="s">
        <v>514</v>
      </c>
      <c r="C213" s="50" t="s">
        <v>523</v>
      </c>
      <c r="D213" s="51" t="str">
        <f>IF(COUNTIF(X213:AG213,SETTINGS!A$1)=1,"YES","NO")</f>
        <v>YES</v>
      </c>
      <c r="E213" s="51" t="s">
        <v>232</v>
      </c>
      <c r="F213" s="50" t="s">
        <v>122</v>
      </c>
      <c r="G213" s="48">
        <v>1</v>
      </c>
      <c r="H213" s="49">
        <v>32.872</v>
      </c>
      <c r="I213" s="49">
        <v>32.872</v>
      </c>
      <c r="J213" s="47"/>
      <c r="K213" s="47"/>
      <c r="L213" s="47"/>
      <c r="M213" s="47"/>
      <c r="N213" s="47"/>
      <c r="O213" s="48"/>
      <c r="P213" s="48"/>
      <c r="Q213" s="48"/>
      <c r="R213" s="48"/>
      <c r="S213" s="48"/>
      <c r="T213" s="48"/>
      <c r="U213" s="50"/>
      <c r="V213" s="50"/>
      <c r="W213" s="50"/>
      <c r="X213" s="53" t="s">
        <v>93</v>
      </c>
      <c r="Y213" s="53" t="s">
        <v>105</v>
      </c>
      <c r="Z213" s="53" t="s">
        <v>106</v>
      </c>
      <c r="AA213" s="53" t="s">
        <v>110</v>
      </c>
      <c r="AB213" s="53" t="s">
        <v>108</v>
      </c>
      <c r="AC213" s="53" t="s">
        <v>109</v>
      </c>
      <c r="AD213" s="53" t="s">
        <v>695</v>
      </c>
      <c r="AE213" s="50" t="s">
        <v>101</v>
      </c>
      <c r="AF213" s="53" t="s">
        <v>107</v>
      </c>
      <c r="AG213" s="50" t="s">
        <v>111</v>
      </c>
    </row>
    <row r="214" spans="1:33" ht="20" customHeight="1" x14ac:dyDescent="0.35">
      <c r="A214" s="50" t="s">
        <v>507</v>
      </c>
      <c r="B214" s="50" t="s">
        <v>514</v>
      </c>
      <c r="C214" s="50" t="s">
        <v>524</v>
      </c>
      <c r="D214" s="51" t="str">
        <f>IF(COUNTIF(X214:AG214,SETTINGS!A$1)=1,"YES","NO")</f>
        <v>YES</v>
      </c>
      <c r="E214" s="51" t="s">
        <v>232</v>
      </c>
      <c r="F214" s="50" t="s">
        <v>122</v>
      </c>
      <c r="G214" s="48">
        <v>2</v>
      </c>
      <c r="H214" s="49">
        <v>32.247999999999998</v>
      </c>
      <c r="I214" s="49">
        <v>31.684999999999999</v>
      </c>
      <c r="J214" s="47"/>
      <c r="K214" s="47"/>
      <c r="L214" s="47"/>
      <c r="M214" s="47"/>
      <c r="N214" s="47"/>
      <c r="O214" s="48"/>
      <c r="P214" s="48"/>
      <c r="Q214" s="48"/>
      <c r="R214" s="48"/>
      <c r="S214" s="48"/>
      <c r="T214" s="48"/>
      <c r="U214" s="50"/>
      <c r="V214" s="50"/>
      <c r="W214" s="50"/>
      <c r="X214" s="53" t="s">
        <v>93</v>
      </c>
      <c r="Y214" s="53" t="s">
        <v>105</v>
      </c>
      <c r="Z214" s="50" t="s">
        <v>106</v>
      </c>
      <c r="AA214" s="53" t="s">
        <v>110</v>
      </c>
      <c r="AB214" s="53" t="s">
        <v>108</v>
      </c>
      <c r="AC214" s="53" t="s">
        <v>109</v>
      </c>
      <c r="AD214" s="50" t="s">
        <v>695</v>
      </c>
      <c r="AE214" s="50" t="s">
        <v>101</v>
      </c>
      <c r="AF214" s="53" t="s">
        <v>107</v>
      </c>
      <c r="AG214" s="50" t="s">
        <v>111</v>
      </c>
    </row>
    <row r="215" spans="1:33" ht="20" customHeight="1" x14ac:dyDescent="0.35">
      <c r="A215" s="50" t="s">
        <v>507</v>
      </c>
      <c r="B215" s="50" t="s">
        <v>514</v>
      </c>
      <c r="C215" s="50" t="s">
        <v>522</v>
      </c>
      <c r="D215" s="51" t="str">
        <f>IF(COUNTIF(X215:AG215,SETTINGS!A$1)=1,"YES","NO")</f>
        <v>YES</v>
      </c>
      <c r="E215" s="51" t="s">
        <v>232</v>
      </c>
      <c r="F215" s="50" t="s">
        <v>122</v>
      </c>
      <c r="G215" s="48">
        <v>10</v>
      </c>
      <c r="H215" s="49">
        <v>32.424999999999997</v>
      </c>
      <c r="I215" s="49">
        <v>31.1</v>
      </c>
      <c r="J215" s="47"/>
      <c r="K215" s="47"/>
      <c r="L215" s="47"/>
      <c r="M215" s="47"/>
      <c r="N215" s="47"/>
      <c r="O215" s="48"/>
      <c r="P215" s="48"/>
      <c r="Q215" s="48"/>
      <c r="R215" s="48"/>
      <c r="S215" s="48"/>
      <c r="T215" s="48"/>
      <c r="U215" s="50"/>
      <c r="V215" s="50"/>
      <c r="W215" s="50"/>
      <c r="X215" s="53" t="s">
        <v>93</v>
      </c>
      <c r="Y215" s="53" t="s">
        <v>105</v>
      </c>
      <c r="Z215" s="53" t="s">
        <v>106</v>
      </c>
      <c r="AA215" s="53" t="s">
        <v>110</v>
      </c>
      <c r="AB215" s="53" t="s">
        <v>108</v>
      </c>
      <c r="AC215" s="53" t="s">
        <v>109</v>
      </c>
      <c r="AD215" s="53" t="s">
        <v>695</v>
      </c>
      <c r="AE215" s="53" t="s">
        <v>101</v>
      </c>
      <c r="AF215" s="53" t="s">
        <v>107</v>
      </c>
      <c r="AG215" s="50" t="s">
        <v>111</v>
      </c>
    </row>
    <row r="216" spans="1:33" ht="20" customHeight="1" x14ac:dyDescent="0.35">
      <c r="A216" s="50" t="s">
        <v>507</v>
      </c>
      <c r="B216" s="50" t="s">
        <v>514</v>
      </c>
      <c r="C216" s="50" t="s">
        <v>530</v>
      </c>
      <c r="D216" s="51" t="str">
        <f>IF(COUNTIF(X216:AG216,SETTINGS!A$1)=1,"YES","NO")</f>
        <v>YES</v>
      </c>
      <c r="E216" s="51" t="s">
        <v>232</v>
      </c>
      <c r="F216" s="50" t="s">
        <v>122</v>
      </c>
      <c r="G216" s="48" t="s">
        <v>480</v>
      </c>
      <c r="H216" s="49">
        <v>33.011000000000003</v>
      </c>
      <c r="I216" s="49">
        <v>31.094999999999999</v>
      </c>
      <c r="J216" s="47"/>
      <c r="K216" s="47"/>
      <c r="L216" s="47"/>
      <c r="M216" s="47"/>
      <c r="N216" s="47"/>
      <c r="O216" s="48"/>
      <c r="P216" s="48"/>
      <c r="Q216" s="48"/>
      <c r="R216" s="48"/>
      <c r="S216" s="48"/>
      <c r="T216" s="48"/>
      <c r="U216" s="50"/>
      <c r="V216" s="50" t="s">
        <v>543</v>
      </c>
      <c r="W216" s="50"/>
      <c r="X216" s="53" t="s">
        <v>93</v>
      </c>
      <c r="Y216" s="53" t="s">
        <v>105</v>
      </c>
      <c r="Z216" s="53" t="s">
        <v>106</v>
      </c>
      <c r="AA216" s="53" t="s">
        <v>110</v>
      </c>
      <c r="AB216" s="53" t="s">
        <v>108</v>
      </c>
      <c r="AC216" s="53" t="s">
        <v>109</v>
      </c>
      <c r="AD216" s="53" t="s">
        <v>695</v>
      </c>
      <c r="AE216" s="53" t="s">
        <v>101</v>
      </c>
      <c r="AF216" s="53" t="s">
        <v>107</v>
      </c>
      <c r="AG216" s="50" t="s">
        <v>111</v>
      </c>
    </row>
    <row r="217" spans="1:33" ht="20" customHeight="1" x14ac:dyDescent="0.35">
      <c r="A217" s="50" t="s">
        <v>507</v>
      </c>
      <c r="B217" s="50" t="s">
        <v>515</v>
      </c>
      <c r="C217" s="50" t="s">
        <v>525</v>
      </c>
      <c r="D217" s="51" t="str">
        <f>IF(COUNTIF(X217:AG217,SETTINGS!A$1)=1,"YES","NO")</f>
        <v>YES</v>
      </c>
      <c r="E217" s="51" t="s">
        <v>232</v>
      </c>
      <c r="F217" s="50" t="s">
        <v>122</v>
      </c>
      <c r="G217" s="48" t="s">
        <v>197</v>
      </c>
      <c r="H217" s="49">
        <v>30.931999999999999</v>
      </c>
      <c r="I217" s="49">
        <v>29.920999999999999</v>
      </c>
      <c r="J217" s="47"/>
      <c r="K217" s="47"/>
      <c r="L217" s="47"/>
      <c r="M217" s="47"/>
      <c r="N217" s="47"/>
      <c r="O217" s="48"/>
      <c r="P217" s="48"/>
      <c r="Q217" s="48"/>
      <c r="R217" s="48"/>
      <c r="S217" s="48"/>
      <c r="T217" s="48"/>
      <c r="U217" s="50"/>
      <c r="V217" s="50"/>
      <c r="W217" s="50"/>
      <c r="X217" s="53" t="s">
        <v>93</v>
      </c>
      <c r="Y217" s="53" t="s">
        <v>105</v>
      </c>
      <c r="Z217" s="53" t="s">
        <v>106</v>
      </c>
      <c r="AA217" s="53" t="s">
        <v>110</v>
      </c>
      <c r="AB217" s="53" t="s">
        <v>108</v>
      </c>
      <c r="AC217" s="53" t="s">
        <v>109</v>
      </c>
      <c r="AD217" s="53" t="s">
        <v>695</v>
      </c>
      <c r="AE217" s="50" t="s">
        <v>101</v>
      </c>
      <c r="AF217" s="53" t="s">
        <v>107</v>
      </c>
      <c r="AG217" s="50" t="s">
        <v>111</v>
      </c>
    </row>
    <row r="218" spans="1:33" ht="20" customHeight="1" x14ac:dyDescent="0.35">
      <c r="A218" s="50" t="s">
        <v>508</v>
      </c>
      <c r="B218" s="50" t="s">
        <v>517</v>
      </c>
      <c r="C218" s="50" t="s">
        <v>533</v>
      </c>
      <c r="D218" s="51" t="str">
        <f>IF(COUNTIF(X218:AG218,SETTINGS!A$1)=1,"YES","NO")</f>
        <v>YES</v>
      </c>
      <c r="E218" s="51" t="s">
        <v>88</v>
      </c>
      <c r="F218" s="50" t="s">
        <v>540</v>
      </c>
      <c r="G218" s="48">
        <v>1</v>
      </c>
      <c r="H218" s="49">
        <v>35.134</v>
      </c>
      <c r="I218" s="49">
        <v>35.134</v>
      </c>
      <c r="J218" s="47"/>
      <c r="K218" s="47"/>
      <c r="L218" s="47"/>
      <c r="M218" s="47"/>
      <c r="N218" s="47"/>
      <c r="O218" s="48"/>
      <c r="P218" s="48"/>
      <c r="Q218" s="48"/>
      <c r="R218" s="48"/>
      <c r="S218" s="48"/>
      <c r="T218" s="48"/>
      <c r="U218" s="50"/>
      <c r="V218" s="50"/>
      <c r="W218" s="50"/>
      <c r="X218" s="50" t="s">
        <v>93</v>
      </c>
      <c r="Y218" s="50" t="s">
        <v>105</v>
      </c>
      <c r="Z218" s="50" t="s">
        <v>106</v>
      </c>
      <c r="AA218" s="50" t="s">
        <v>110</v>
      </c>
      <c r="AB218" s="53" t="s">
        <v>108</v>
      </c>
      <c r="AC218" s="50" t="s">
        <v>109</v>
      </c>
      <c r="AD218" s="50" t="s">
        <v>695</v>
      </c>
      <c r="AE218" s="50" t="s">
        <v>101</v>
      </c>
      <c r="AF218" s="53" t="s">
        <v>107</v>
      </c>
      <c r="AG218" s="50" t="s">
        <v>111</v>
      </c>
    </row>
    <row r="219" spans="1:33" ht="20" customHeight="1" x14ac:dyDescent="0.35">
      <c r="A219" s="50" t="s">
        <v>508</v>
      </c>
      <c r="B219" s="50" t="s">
        <v>516</v>
      </c>
      <c r="C219" s="50" t="s">
        <v>531</v>
      </c>
      <c r="D219" s="51" t="str">
        <f>IF(COUNTIF(X219:AG219,SETTINGS!A$1)=1,"YES","NO")</f>
        <v>YES</v>
      </c>
      <c r="E219" s="51" t="s">
        <v>232</v>
      </c>
      <c r="F219" s="50" t="s">
        <v>98</v>
      </c>
      <c r="G219" s="48">
        <v>4</v>
      </c>
      <c r="H219" s="49">
        <v>33.1</v>
      </c>
      <c r="I219" s="49">
        <v>31.992999999999999</v>
      </c>
      <c r="J219" s="47"/>
      <c r="K219" s="47"/>
      <c r="L219" s="47"/>
      <c r="M219" s="47"/>
      <c r="N219" s="47"/>
      <c r="O219" s="48"/>
      <c r="P219" s="48"/>
      <c r="Q219" s="48"/>
      <c r="R219" s="48"/>
      <c r="S219" s="48"/>
      <c r="T219" s="48"/>
      <c r="U219" s="50"/>
      <c r="V219" s="50"/>
      <c r="W219" s="50"/>
      <c r="X219" s="53" t="s">
        <v>93</v>
      </c>
      <c r="Y219" s="50" t="s">
        <v>105</v>
      </c>
      <c r="Z219" s="53" t="s">
        <v>106</v>
      </c>
      <c r="AA219" s="53" t="s">
        <v>110</v>
      </c>
      <c r="AB219" s="53" t="s">
        <v>108</v>
      </c>
      <c r="AC219" s="50"/>
      <c r="AD219" s="53" t="s">
        <v>695</v>
      </c>
      <c r="AE219" s="50" t="s">
        <v>101</v>
      </c>
      <c r="AF219" s="53" t="s">
        <v>107</v>
      </c>
      <c r="AG219" s="50" t="s">
        <v>111</v>
      </c>
    </row>
    <row r="220" spans="1:33" ht="20" customHeight="1" x14ac:dyDescent="0.35">
      <c r="A220" s="50" t="s">
        <v>508</v>
      </c>
      <c r="B220" s="50" t="s">
        <v>517</v>
      </c>
      <c r="C220" s="50" t="s">
        <v>532</v>
      </c>
      <c r="D220" s="51" t="str">
        <f>IF(COUNTIF(X220:AG220,SETTINGS!A$1)=1,"YES","NO")</f>
        <v>YES</v>
      </c>
      <c r="E220" s="51" t="s">
        <v>232</v>
      </c>
      <c r="F220" s="50" t="s">
        <v>539</v>
      </c>
      <c r="G220" s="48">
        <v>2</v>
      </c>
      <c r="H220" s="49">
        <v>32.570999999999998</v>
      </c>
      <c r="I220" s="49">
        <v>31.504999999999999</v>
      </c>
      <c r="J220" s="47"/>
      <c r="K220" s="47"/>
      <c r="L220" s="47"/>
      <c r="M220" s="47"/>
      <c r="N220" s="47"/>
      <c r="O220" s="48"/>
      <c r="P220" s="48"/>
      <c r="Q220" s="48"/>
      <c r="R220" s="48"/>
      <c r="S220" s="48"/>
      <c r="T220" s="48"/>
      <c r="U220" s="50"/>
      <c r="V220" s="50"/>
      <c r="W220" s="50"/>
      <c r="X220" s="53" t="s">
        <v>93</v>
      </c>
      <c r="Y220" s="50" t="s">
        <v>105</v>
      </c>
      <c r="Z220" s="50" t="s">
        <v>106</v>
      </c>
      <c r="AA220" s="53" t="s">
        <v>110</v>
      </c>
      <c r="AB220" s="50"/>
      <c r="AC220" s="50" t="s">
        <v>109</v>
      </c>
      <c r="AD220" s="50" t="s">
        <v>695</v>
      </c>
      <c r="AE220" s="50" t="s">
        <v>101</v>
      </c>
      <c r="AF220" s="50"/>
      <c r="AG220" s="50" t="s">
        <v>111</v>
      </c>
    </row>
    <row r="221" spans="1:33" ht="20" customHeight="1" x14ac:dyDescent="0.35">
      <c r="A221" s="50" t="s">
        <v>508</v>
      </c>
      <c r="B221" s="50" t="s">
        <v>516</v>
      </c>
      <c r="C221" s="50" t="s">
        <v>534</v>
      </c>
      <c r="D221" s="51" t="str">
        <f>IF(COUNTIF(X221:AG221,SETTINGS!A$1)=1,"YES","NO")</f>
        <v>YES</v>
      </c>
      <c r="E221" s="51" t="s">
        <v>232</v>
      </c>
      <c r="F221" s="50" t="s">
        <v>540</v>
      </c>
      <c r="G221" s="48">
        <v>2</v>
      </c>
      <c r="H221" s="49">
        <v>31.815999999999999</v>
      </c>
      <c r="I221" s="49">
        <v>30.614999999999998</v>
      </c>
      <c r="J221" s="47"/>
      <c r="K221" s="47"/>
      <c r="L221" s="47"/>
      <c r="M221" s="47"/>
      <c r="N221" s="47"/>
      <c r="O221" s="48"/>
      <c r="P221" s="48"/>
      <c r="Q221" s="48"/>
      <c r="R221" s="48"/>
      <c r="S221" s="48"/>
      <c r="T221" s="48"/>
      <c r="U221" s="50"/>
      <c r="V221" s="50"/>
      <c r="W221" s="50"/>
      <c r="X221" s="53" t="s">
        <v>93</v>
      </c>
      <c r="Y221" s="53" t="s">
        <v>105</v>
      </c>
      <c r="Z221" s="53" t="s">
        <v>106</v>
      </c>
      <c r="AA221" s="53" t="s">
        <v>110</v>
      </c>
      <c r="AB221" s="53" t="s">
        <v>108</v>
      </c>
      <c r="AC221" s="53" t="s">
        <v>109</v>
      </c>
      <c r="AD221" s="53" t="s">
        <v>695</v>
      </c>
      <c r="AE221" s="50" t="s">
        <v>101</v>
      </c>
      <c r="AF221" s="53" t="s">
        <v>107</v>
      </c>
      <c r="AG221" s="50" t="s">
        <v>111</v>
      </c>
    </row>
    <row r="222" spans="1:33" ht="20" customHeight="1" x14ac:dyDescent="0.35">
      <c r="A222" s="50" t="s">
        <v>508</v>
      </c>
      <c r="B222" s="50" t="s">
        <v>516</v>
      </c>
      <c r="C222" s="50" t="s">
        <v>535</v>
      </c>
      <c r="D222" s="51" t="str">
        <f>IF(COUNTIF(X222:AG222,SETTINGS!A$1)=1,"YES","NO")</f>
        <v>YES</v>
      </c>
      <c r="E222" s="51" t="s">
        <v>232</v>
      </c>
      <c r="F222" s="50" t="s">
        <v>540</v>
      </c>
      <c r="G222" s="48">
        <v>2</v>
      </c>
      <c r="H222" s="49">
        <v>30.585000000000001</v>
      </c>
      <c r="I222" s="49">
        <v>30.555</v>
      </c>
      <c r="J222" s="47"/>
      <c r="K222" s="47"/>
      <c r="L222" s="47"/>
      <c r="M222" s="47"/>
      <c r="N222" s="47"/>
      <c r="O222" s="48"/>
      <c r="P222" s="48"/>
      <c r="Q222" s="48"/>
      <c r="R222" s="48"/>
      <c r="S222" s="48"/>
      <c r="T222" s="48"/>
      <c r="U222" s="50"/>
      <c r="V222" s="50"/>
      <c r="W222" s="50"/>
      <c r="X222" s="53" t="s">
        <v>93</v>
      </c>
      <c r="Y222" s="53" t="s">
        <v>105</v>
      </c>
      <c r="Z222" s="53" t="s">
        <v>106</v>
      </c>
      <c r="AA222" s="53" t="s">
        <v>110</v>
      </c>
      <c r="AB222" s="53" t="s">
        <v>108</v>
      </c>
      <c r="AC222" s="53" t="s">
        <v>109</v>
      </c>
      <c r="AD222" s="53" t="s">
        <v>695</v>
      </c>
      <c r="AE222" s="50" t="s">
        <v>101</v>
      </c>
      <c r="AF222" s="53" t="s">
        <v>107</v>
      </c>
      <c r="AG222" s="50" t="s">
        <v>111</v>
      </c>
    </row>
    <row r="223" spans="1:33" ht="20" customHeight="1" x14ac:dyDescent="0.35">
      <c r="A223" s="50" t="s">
        <v>509</v>
      </c>
      <c r="B223" s="50" t="s">
        <v>521</v>
      </c>
      <c r="C223" s="50" t="s">
        <v>537</v>
      </c>
      <c r="D223" s="51" t="str">
        <f>IF(COUNTIF(X223:AG223,SETTINGS!A$1)=1,"YES","NO")</f>
        <v>YES</v>
      </c>
      <c r="E223" s="51" t="s">
        <v>232</v>
      </c>
      <c r="F223" s="50" t="s">
        <v>122</v>
      </c>
      <c r="G223" s="48">
        <v>4</v>
      </c>
      <c r="H223" s="49">
        <v>32.898000000000003</v>
      </c>
      <c r="I223" s="49">
        <v>30.864000000000001</v>
      </c>
      <c r="J223" s="47"/>
      <c r="K223" s="47"/>
      <c r="L223" s="47"/>
      <c r="M223" s="47"/>
      <c r="N223" s="47"/>
      <c r="O223" s="48"/>
      <c r="P223" s="48"/>
      <c r="Q223" s="48"/>
      <c r="R223" s="48"/>
      <c r="S223" s="48"/>
      <c r="T223" s="48"/>
      <c r="U223" s="50"/>
      <c r="V223" s="50"/>
      <c r="W223" s="50"/>
      <c r="X223" s="53" t="s">
        <v>93</v>
      </c>
      <c r="Y223" s="53" t="s">
        <v>105</v>
      </c>
      <c r="Z223" s="53" t="s">
        <v>106</v>
      </c>
      <c r="AA223" s="53" t="s">
        <v>110</v>
      </c>
      <c r="AB223" s="53" t="s">
        <v>108</v>
      </c>
      <c r="AC223" s="53" t="s">
        <v>109</v>
      </c>
      <c r="AD223" s="53" t="s">
        <v>695</v>
      </c>
      <c r="AE223" s="50" t="s">
        <v>101</v>
      </c>
      <c r="AF223" s="53" t="s">
        <v>107</v>
      </c>
      <c r="AG223" s="50" t="s">
        <v>111</v>
      </c>
    </row>
    <row r="224" spans="1:33" ht="20" customHeight="1" x14ac:dyDescent="0.35">
      <c r="A224" s="50" t="s">
        <v>509</v>
      </c>
      <c r="B224" s="50" t="s">
        <v>519</v>
      </c>
      <c r="C224" s="50" t="s">
        <v>526</v>
      </c>
      <c r="D224" s="51" t="str">
        <f>IF(COUNTIF(X224:AG224,SETTINGS!A$1)=1,"YES","NO")</f>
        <v>YES</v>
      </c>
      <c r="E224" s="51" t="s">
        <v>232</v>
      </c>
      <c r="F224" s="50" t="s">
        <v>122</v>
      </c>
      <c r="G224" s="48">
        <v>4</v>
      </c>
      <c r="H224" s="49">
        <v>29.919</v>
      </c>
      <c r="I224" s="49">
        <v>29.091999999999999</v>
      </c>
      <c r="J224" s="47"/>
      <c r="K224" s="47"/>
      <c r="L224" s="47"/>
      <c r="M224" s="47"/>
      <c r="N224" s="47"/>
      <c r="O224" s="48"/>
      <c r="P224" s="48"/>
      <c r="Q224" s="48"/>
      <c r="R224" s="48"/>
      <c r="S224" s="48"/>
      <c r="T224" s="48"/>
      <c r="U224" s="50" t="s">
        <v>546</v>
      </c>
      <c r="V224" s="50"/>
      <c r="W224" s="50"/>
      <c r="X224" s="53" t="s">
        <v>93</v>
      </c>
      <c r="Y224" s="53" t="s">
        <v>105</v>
      </c>
      <c r="Z224" s="50" t="s">
        <v>106</v>
      </c>
      <c r="AA224" s="53" t="s">
        <v>110</v>
      </c>
      <c r="AB224" s="50" t="s">
        <v>108</v>
      </c>
      <c r="AC224" s="53" t="s">
        <v>109</v>
      </c>
      <c r="AD224" s="50" t="s">
        <v>695</v>
      </c>
      <c r="AE224" s="53" t="s">
        <v>101</v>
      </c>
      <c r="AF224" s="50" t="s">
        <v>107</v>
      </c>
      <c r="AG224" s="50" t="s">
        <v>111</v>
      </c>
    </row>
    <row r="225" spans="1:33" ht="20" customHeight="1" x14ac:dyDescent="0.35">
      <c r="A225" s="50" t="s">
        <v>509</v>
      </c>
      <c r="B225" s="50" t="s">
        <v>518</v>
      </c>
      <c r="C225" s="50" t="s">
        <v>536</v>
      </c>
      <c r="D225" s="51" t="str">
        <f>IF(COUNTIF(X225:AG225,SETTINGS!A$1)=1,"YES","NO")</f>
        <v>YES</v>
      </c>
      <c r="E225" s="51" t="s">
        <v>88</v>
      </c>
      <c r="F225" s="50" t="s">
        <v>122</v>
      </c>
      <c r="G225" s="48">
        <v>2</v>
      </c>
      <c r="H225" s="49">
        <v>29.167999999999999</v>
      </c>
      <c r="I225" s="49">
        <v>29.055</v>
      </c>
      <c r="J225" s="47"/>
      <c r="K225" s="47"/>
      <c r="L225" s="47"/>
      <c r="M225" s="47"/>
      <c r="N225" s="47"/>
      <c r="O225" s="48"/>
      <c r="P225" s="48"/>
      <c r="Q225" s="48"/>
      <c r="R225" s="48"/>
      <c r="S225" s="48"/>
      <c r="T225" s="48"/>
      <c r="U225" s="50"/>
      <c r="V225" s="50"/>
      <c r="W225" s="50"/>
      <c r="X225" s="50" t="s">
        <v>93</v>
      </c>
      <c r="Y225" s="50" t="s">
        <v>105</v>
      </c>
      <c r="Z225" s="50" t="s">
        <v>106</v>
      </c>
      <c r="AA225" s="50" t="s">
        <v>110</v>
      </c>
      <c r="AB225" s="50" t="s">
        <v>108</v>
      </c>
      <c r="AC225" s="50" t="s">
        <v>109</v>
      </c>
      <c r="AD225" s="50" t="s">
        <v>695</v>
      </c>
      <c r="AE225" s="50" t="s">
        <v>101</v>
      </c>
      <c r="AF225" s="50" t="s">
        <v>107</v>
      </c>
      <c r="AG225" s="50" t="s">
        <v>111</v>
      </c>
    </row>
    <row r="226" spans="1:33" ht="20" customHeight="1" x14ac:dyDescent="0.35">
      <c r="A226" s="50" t="s">
        <v>509</v>
      </c>
      <c r="B226" s="50" t="s">
        <v>518</v>
      </c>
      <c r="C226" s="50" t="s">
        <v>538</v>
      </c>
      <c r="D226" s="51" t="str">
        <f>IF(COUNTIF(X226:AG226,SETTINGS!A$1)=1,"YES","NO")</f>
        <v>YES</v>
      </c>
      <c r="E226" s="51" t="s">
        <v>232</v>
      </c>
      <c r="F226" s="50" t="s">
        <v>122</v>
      </c>
      <c r="G226" s="48" t="s">
        <v>542</v>
      </c>
      <c r="H226" s="49">
        <v>30.992999999999999</v>
      </c>
      <c r="I226" s="49">
        <v>28.788</v>
      </c>
      <c r="J226" s="47"/>
      <c r="K226" s="47"/>
      <c r="L226" s="47"/>
      <c r="M226" s="47"/>
      <c r="N226" s="47"/>
      <c r="O226" s="48"/>
      <c r="P226" s="48"/>
      <c r="Q226" s="48"/>
      <c r="R226" s="48"/>
      <c r="S226" s="48"/>
      <c r="T226" s="48"/>
      <c r="U226" s="50"/>
      <c r="V226" s="50" t="s">
        <v>544</v>
      </c>
      <c r="W226" s="50"/>
      <c r="X226" s="53" t="s">
        <v>93</v>
      </c>
      <c r="Y226" s="53" t="s">
        <v>105</v>
      </c>
      <c r="Z226" s="53" t="s">
        <v>106</v>
      </c>
      <c r="AA226" s="53" t="s">
        <v>110</v>
      </c>
      <c r="AB226" s="53" t="s">
        <v>108</v>
      </c>
      <c r="AC226" s="53" t="s">
        <v>109</v>
      </c>
      <c r="AD226" s="53" t="s">
        <v>695</v>
      </c>
      <c r="AE226" s="53" t="s">
        <v>101</v>
      </c>
      <c r="AF226" s="53" t="s">
        <v>107</v>
      </c>
      <c r="AG226" s="50" t="s">
        <v>111</v>
      </c>
    </row>
    <row r="227" spans="1:33" ht="20" customHeight="1" x14ac:dyDescent="0.35">
      <c r="A227" s="50" t="s">
        <v>510</v>
      </c>
      <c r="B227" s="50" t="s">
        <v>513</v>
      </c>
      <c r="C227" s="50" t="s">
        <v>527</v>
      </c>
      <c r="D227" s="51" t="str">
        <f>IF(COUNTIF(X227:AG227,SETTINGS!A$1)=1,"YES","NO")</f>
        <v>YES</v>
      </c>
      <c r="E227" s="51" t="s">
        <v>232</v>
      </c>
      <c r="F227" s="50" t="s">
        <v>122</v>
      </c>
      <c r="G227" s="48">
        <v>2</v>
      </c>
      <c r="H227" s="49">
        <v>29.614999999999998</v>
      </c>
      <c r="I227" s="49">
        <v>29.213000000000001</v>
      </c>
      <c r="J227" s="47"/>
      <c r="K227" s="47"/>
      <c r="L227" s="47"/>
      <c r="M227" s="47"/>
      <c r="N227" s="47"/>
      <c r="O227" s="48"/>
      <c r="P227" s="48"/>
      <c r="Q227" s="48"/>
      <c r="R227" s="48"/>
      <c r="S227" s="48"/>
      <c r="T227" s="48"/>
      <c r="U227" s="50"/>
      <c r="V227" s="50"/>
      <c r="W227" s="50"/>
      <c r="X227" s="53" t="s">
        <v>93</v>
      </c>
      <c r="Y227" s="53" t="s">
        <v>105</v>
      </c>
      <c r="Z227" s="53" t="s">
        <v>106</v>
      </c>
      <c r="AA227" s="53" t="s">
        <v>110</v>
      </c>
      <c r="AB227" s="53" t="s">
        <v>108</v>
      </c>
      <c r="AC227" s="53" t="s">
        <v>109</v>
      </c>
      <c r="AD227" s="53" t="s">
        <v>695</v>
      </c>
      <c r="AE227" s="50" t="s">
        <v>101</v>
      </c>
      <c r="AF227" s="53" t="s">
        <v>107</v>
      </c>
      <c r="AG227" s="50" t="s">
        <v>111</v>
      </c>
    </row>
    <row r="228" spans="1:33" ht="20" customHeight="1" thickBot="1" x14ac:dyDescent="0.4"/>
    <row r="229" spans="1:33" ht="20" customHeight="1" x14ac:dyDescent="0.35">
      <c r="A229" s="126" t="s">
        <v>547</v>
      </c>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8"/>
    </row>
    <row r="230" spans="1:33" ht="20" customHeight="1" thickBot="1" x14ac:dyDescent="0.4">
      <c r="A230" s="129"/>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1"/>
    </row>
    <row r="232" spans="1:33" ht="20" customHeight="1" x14ac:dyDescent="0.35">
      <c r="A232" s="50" t="s">
        <v>548</v>
      </c>
      <c r="B232" s="50" t="s">
        <v>555</v>
      </c>
      <c r="C232" s="50" t="s">
        <v>606</v>
      </c>
      <c r="D232" s="51" t="str">
        <f>IF(COUNTIF(X232:AG232,SETTINGS!A$1)=1,"YES","NO")</f>
        <v>YES</v>
      </c>
      <c r="E232" s="51" t="s">
        <v>232</v>
      </c>
      <c r="F232" s="50" t="s">
        <v>98</v>
      </c>
      <c r="G232" s="48" t="s">
        <v>612</v>
      </c>
      <c r="H232" s="49">
        <v>34.970999999999997</v>
      </c>
      <c r="I232" s="49">
        <v>34.613</v>
      </c>
      <c r="J232" s="47"/>
      <c r="K232" s="47"/>
      <c r="L232" s="47"/>
      <c r="M232" s="47"/>
      <c r="N232" s="47"/>
      <c r="O232" s="48"/>
      <c r="P232" s="48"/>
      <c r="Q232" s="48"/>
      <c r="R232" s="48"/>
      <c r="S232" s="48"/>
      <c r="T232" s="48"/>
      <c r="U232" s="50"/>
      <c r="V232" s="50" t="s">
        <v>615</v>
      </c>
      <c r="W232" s="50"/>
      <c r="X232" s="53" t="s">
        <v>93</v>
      </c>
      <c r="Y232" s="53" t="s">
        <v>105</v>
      </c>
      <c r="Z232" s="50" t="s">
        <v>106</v>
      </c>
      <c r="AA232" s="53" t="s">
        <v>110</v>
      </c>
      <c r="AB232" s="50"/>
      <c r="AC232" s="53" t="s">
        <v>109</v>
      </c>
      <c r="AD232" s="50" t="s">
        <v>695</v>
      </c>
      <c r="AE232" s="53" t="s">
        <v>101</v>
      </c>
      <c r="AF232" s="50"/>
      <c r="AG232" s="53" t="s">
        <v>111</v>
      </c>
    </row>
    <row r="233" spans="1:33" ht="20" customHeight="1" x14ac:dyDescent="0.35">
      <c r="A233" s="50" t="s">
        <v>548</v>
      </c>
      <c r="B233" s="50" t="s">
        <v>555</v>
      </c>
      <c r="C233" s="50" t="s">
        <v>574</v>
      </c>
      <c r="D233" s="51" t="str">
        <f>IF(COUNTIF(X233:AG233,SETTINGS!A$1)=1,"YES","NO")</f>
        <v>YES</v>
      </c>
      <c r="E233" s="51" t="s">
        <v>232</v>
      </c>
      <c r="F233" s="50" t="s">
        <v>98</v>
      </c>
      <c r="G233" s="48">
        <v>9</v>
      </c>
      <c r="H233" s="49">
        <v>35.707000000000001</v>
      </c>
      <c r="I233" s="49">
        <v>34.542000000000002</v>
      </c>
      <c r="J233" s="108">
        <v>6.5</v>
      </c>
      <c r="K233" s="109"/>
      <c r="L233" s="109"/>
      <c r="M233" s="109"/>
      <c r="N233" s="110"/>
      <c r="O233" s="111">
        <v>96</v>
      </c>
      <c r="P233" s="112"/>
      <c r="Q233" s="112"/>
      <c r="R233" s="112"/>
      <c r="S233" s="113"/>
      <c r="T233" s="48"/>
      <c r="U233" s="50"/>
      <c r="V233" s="50"/>
      <c r="W233" s="50"/>
      <c r="X233" s="53" t="s">
        <v>93</v>
      </c>
      <c r="Y233" s="53" t="s">
        <v>105</v>
      </c>
      <c r="Z233" s="50" t="s">
        <v>106</v>
      </c>
      <c r="AA233" s="53" t="s">
        <v>110</v>
      </c>
      <c r="AB233" s="53" t="s">
        <v>108</v>
      </c>
      <c r="AC233" s="53" t="s">
        <v>109</v>
      </c>
      <c r="AD233" s="50" t="s">
        <v>695</v>
      </c>
      <c r="AE233" s="50" t="s">
        <v>101</v>
      </c>
      <c r="AF233" s="53" t="s">
        <v>107</v>
      </c>
      <c r="AG233" s="53" t="s">
        <v>111</v>
      </c>
    </row>
    <row r="234" spans="1:33" ht="20" customHeight="1" x14ac:dyDescent="0.35">
      <c r="A234" s="50" t="s">
        <v>548</v>
      </c>
      <c r="B234" s="50" t="s">
        <v>558</v>
      </c>
      <c r="C234" s="50" t="s">
        <v>582</v>
      </c>
      <c r="D234" s="51" t="str">
        <f>IF(COUNTIF(X234:AG234,SETTINGS!A$1)=1,"YES","NO")</f>
        <v>YES</v>
      </c>
      <c r="E234" s="51" t="s">
        <v>88</v>
      </c>
      <c r="F234" s="50" t="s">
        <v>98</v>
      </c>
      <c r="G234" s="48">
        <v>2</v>
      </c>
      <c r="H234" s="49">
        <v>34.908999999999999</v>
      </c>
      <c r="I234" s="49">
        <v>33.954000000000001</v>
      </c>
      <c r="J234" s="47"/>
      <c r="K234" s="47"/>
      <c r="L234" s="47"/>
      <c r="M234" s="47"/>
      <c r="N234" s="47"/>
      <c r="O234" s="48"/>
      <c r="P234" s="48"/>
      <c r="Q234" s="48"/>
      <c r="R234" s="48"/>
      <c r="S234" s="48"/>
      <c r="T234" s="48"/>
      <c r="U234" s="50" t="s">
        <v>619</v>
      </c>
      <c r="V234" s="50"/>
      <c r="W234" s="50"/>
      <c r="X234" s="50" t="s">
        <v>93</v>
      </c>
      <c r="Y234" s="50" t="s">
        <v>105</v>
      </c>
      <c r="Z234" s="50"/>
      <c r="AA234" s="50" t="s">
        <v>110</v>
      </c>
      <c r="AB234" s="50" t="s">
        <v>108</v>
      </c>
      <c r="AC234" s="50" t="s">
        <v>109</v>
      </c>
      <c r="AD234" s="50" t="s">
        <v>696</v>
      </c>
      <c r="AE234" s="50" t="s">
        <v>101</v>
      </c>
      <c r="AF234" s="50" t="s">
        <v>107</v>
      </c>
      <c r="AG234" s="50" t="s">
        <v>111</v>
      </c>
    </row>
    <row r="235" spans="1:33" ht="20" customHeight="1" x14ac:dyDescent="0.35">
      <c r="A235" s="50" t="s">
        <v>548</v>
      </c>
      <c r="B235" s="50" t="s">
        <v>558</v>
      </c>
      <c r="C235" s="50" t="s">
        <v>579</v>
      </c>
      <c r="D235" s="51" t="str">
        <f>IF(COUNTIF(X235:AG235,SETTINGS!A$1)=1,"YES","NO")</f>
        <v>YES</v>
      </c>
      <c r="E235" s="51" t="s">
        <v>88</v>
      </c>
      <c r="F235" s="50" t="s">
        <v>98</v>
      </c>
      <c r="G235" s="48">
        <v>1</v>
      </c>
      <c r="H235" s="49">
        <v>33.847999999999999</v>
      </c>
      <c r="I235" s="49">
        <v>33.847999999999999</v>
      </c>
      <c r="J235" s="47"/>
      <c r="K235" s="47"/>
      <c r="L235" s="47"/>
      <c r="M235" s="47"/>
      <c r="N235" s="47"/>
      <c r="O235" s="48"/>
      <c r="P235" s="48"/>
      <c r="Q235" s="48"/>
      <c r="R235" s="48"/>
      <c r="S235" s="48"/>
      <c r="T235" s="48"/>
      <c r="U235" s="50" t="s">
        <v>618</v>
      </c>
      <c r="V235" s="50"/>
      <c r="W235" s="50"/>
      <c r="X235" s="50" t="s">
        <v>93</v>
      </c>
      <c r="Y235" s="50" t="s">
        <v>105</v>
      </c>
      <c r="Z235" s="50" t="s">
        <v>106</v>
      </c>
      <c r="AA235" s="50" t="s">
        <v>110</v>
      </c>
      <c r="AB235" s="50" t="s">
        <v>108</v>
      </c>
      <c r="AC235" s="50" t="s">
        <v>109</v>
      </c>
      <c r="AD235" s="50" t="s">
        <v>695</v>
      </c>
      <c r="AE235" s="50" t="s">
        <v>101</v>
      </c>
      <c r="AF235" s="50" t="s">
        <v>107</v>
      </c>
      <c r="AG235" s="50" t="s">
        <v>111</v>
      </c>
    </row>
    <row r="236" spans="1:33" ht="20" customHeight="1" x14ac:dyDescent="0.35">
      <c r="A236" s="50" t="s">
        <v>548</v>
      </c>
      <c r="B236" s="50" t="s">
        <v>555</v>
      </c>
      <c r="C236" s="50" t="s">
        <v>575</v>
      </c>
      <c r="D236" s="51" t="str">
        <f>IF(COUNTIF(X236:AG236,SETTINGS!A$1)=1,"YES","NO")</f>
        <v>YES</v>
      </c>
      <c r="E236" s="51" t="s">
        <v>232</v>
      </c>
      <c r="F236" s="50" t="s">
        <v>98</v>
      </c>
      <c r="G236" s="48">
        <v>3</v>
      </c>
      <c r="H236" s="49">
        <v>34.177999999999997</v>
      </c>
      <c r="I236" s="49">
        <v>33.82</v>
      </c>
      <c r="J236" s="47"/>
      <c r="K236" s="47"/>
      <c r="L236" s="47"/>
      <c r="M236" s="47"/>
      <c r="N236" s="47"/>
      <c r="O236" s="48"/>
      <c r="P236" s="48"/>
      <c r="Q236" s="48"/>
      <c r="R236" s="48"/>
      <c r="S236" s="48"/>
      <c r="T236" s="48"/>
      <c r="U236" s="50"/>
      <c r="V236" s="50"/>
      <c r="W236" s="50"/>
      <c r="X236" s="53" t="s">
        <v>93</v>
      </c>
      <c r="Y236" s="50" t="s">
        <v>105</v>
      </c>
      <c r="Z236" s="50" t="s">
        <v>106</v>
      </c>
      <c r="AA236" s="53" t="s">
        <v>110</v>
      </c>
      <c r="AB236" s="50"/>
      <c r="AC236" s="50" t="s">
        <v>109</v>
      </c>
      <c r="AD236" s="50" t="s">
        <v>695</v>
      </c>
      <c r="AE236" s="50" t="s">
        <v>101</v>
      </c>
      <c r="AF236" s="50"/>
      <c r="AG236" s="50" t="s">
        <v>111</v>
      </c>
    </row>
    <row r="237" spans="1:33" ht="20" customHeight="1" x14ac:dyDescent="0.35">
      <c r="A237" s="50" t="s">
        <v>548</v>
      </c>
      <c r="B237" s="50" t="s">
        <v>555</v>
      </c>
      <c r="C237" s="50" t="s">
        <v>571</v>
      </c>
      <c r="D237" s="51" t="str">
        <f>IF(COUNTIF(X237:AG237,SETTINGS!A$1)=1,"YES","NO")</f>
        <v>YES</v>
      </c>
      <c r="E237" s="51" t="s">
        <v>232</v>
      </c>
      <c r="F237" s="50" t="s">
        <v>98</v>
      </c>
      <c r="G237" s="48" t="s">
        <v>611</v>
      </c>
      <c r="H237" s="49">
        <v>34.247</v>
      </c>
      <c r="I237" s="49">
        <v>33.624000000000002</v>
      </c>
      <c r="J237" s="47"/>
      <c r="K237" s="47"/>
      <c r="L237" s="47"/>
      <c r="M237" s="47"/>
      <c r="N237" s="47"/>
      <c r="O237" s="48"/>
      <c r="P237" s="48"/>
      <c r="Q237" s="48"/>
      <c r="R237" s="48"/>
      <c r="S237" s="48"/>
      <c r="T237" s="48"/>
      <c r="U237" s="50" t="s">
        <v>618</v>
      </c>
      <c r="V237" s="50" t="s">
        <v>614</v>
      </c>
      <c r="W237" s="50"/>
      <c r="X237" s="53" t="s">
        <v>93</v>
      </c>
      <c r="Y237" s="53" t="s">
        <v>105</v>
      </c>
      <c r="Z237" s="53" t="s">
        <v>106</v>
      </c>
      <c r="AA237" s="53" t="s">
        <v>110</v>
      </c>
      <c r="AB237" s="50"/>
      <c r="AC237" s="53" t="s">
        <v>109</v>
      </c>
      <c r="AD237" s="53" t="s">
        <v>695</v>
      </c>
      <c r="AE237" s="50" t="s">
        <v>101</v>
      </c>
      <c r="AF237" s="50"/>
      <c r="AG237" s="53" t="s">
        <v>111</v>
      </c>
    </row>
    <row r="238" spans="1:33" ht="20" customHeight="1" x14ac:dyDescent="0.35">
      <c r="A238" s="50" t="s">
        <v>548</v>
      </c>
      <c r="B238" s="50" t="s">
        <v>555</v>
      </c>
      <c r="C238" s="50" t="s">
        <v>605</v>
      </c>
      <c r="D238" s="51" t="str">
        <f>IF(COUNTIF(X238:AG238,SETTINGS!A$1)=1,"YES","NO")</f>
        <v>YES</v>
      </c>
      <c r="E238" s="51" t="s">
        <v>232</v>
      </c>
      <c r="F238" s="50" t="s">
        <v>98</v>
      </c>
      <c r="G238" s="48">
        <v>3</v>
      </c>
      <c r="H238" s="49">
        <v>34.097000000000001</v>
      </c>
      <c r="I238" s="49">
        <v>33.265000000000001</v>
      </c>
      <c r="J238" s="47"/>
      <c r="K238" s="47"/>
      <c r="L238" s="47"/>
      <c r="M238" s="47"/>
      <c r="N238" s="47"/>
      <c r="O238" s="48"/>
      <c r="P238" s="48"/>
      <c r="Q238" s="48"/>
      <c r="R238" s="48"/>
      <c r="S238" s="48"/>
      <c r="T238" s="48"/>
      <c r="U238" s="50"/>
      <c r="V238" s="50"/>
      <c r="W238" s="50"/>
      <c r="X238" s="53" t="s">
        <v>93</v>
      </c>
      <c r="Y238" s="50" t="s">
        <v>105</v>
      </c>
      <c r="Z238" s="50" t="s">
        <v>106</v>
      </c>
      <c r="AA238" s="53" t="s">
        <v>110</v>
      </c>
      <c r="AB238" s="50"/>
      <c r="AC238" s="50" t="s">
        <v>109</v>
      </c>
      <c r="AD238" s="50" t="s">
        <v>695</v>
      </c>
      <c r="AE238" s="50" t="s">
        <v>101</v>
      </c>
      <c r="AF238" s="50"/>
      <c r="AG238" s="50" t="s">
        <v>111</v>
      </c>
    </row>
    <row r="239" spans="1:33" ht="20" customHeight="1" x14ac:dyDescent="0.35">
      <c r="A239" s="50" t="s">
        <v>548</v>
      </c>
      <c r="B239" s="50" t="s">
        <v>555</v>
      </c>
      <c r="C239" s="50" t="s">
        <v>573</v>
      </c>
      <c r="D239" s="51" t="str">
        <f>IF(COUNTIF(X239:AG239,SETTINGS!A$1)=1,"YES","NO")</f>
        <v>YES</v>
      </c>
      <c r="E239" s="51" t="s">
        <v>232</v>
      </c>
      <c r="F239" s="50" t="s">
        <v>98</v>
      </c>
      <c r="G239" s="48">
        <v>2</v>
      </c>
      <c r="H239" s="49">
        <v>33.707000000000001</v>
      </c>
      <c r="I239" s="49">
        <v>33.213000000000001</v>
      </c>
      <c r="J239" s="47"/>
      <c r="K239" s="47"/>
      <c r="L239" s="47"/>
      <c r="M239" s="47"/>
      <c r="N239" s="47"/>
      <c r="O239" s="48"/>
      <c r="P239" s="48"/>
      <c r="Q239" s="48"/>
      <c r="R239" s="48"/>
      <c r="S239" s="48"/>
      <c r="T239" s="48">
        <v>25</v>
      </c>
      <c r="U239" s="50"/>
      <c r="V239" s="50"/>
      <c r="W239" s="50"/>
      <c r="X239" s="53" t="s">
        <v>93</v>
      </c>
      <c r="Y239" s="53" t="s">
        <v>105</v>
      </c>
      <c r="Z239" s="50" t="s">
        <v>106</v>
      </c>
      <c r="AA239" s="53" t="s">
        <v>110</v>
      </c>
      <c r="AB239" s="50" t="s">
        <v>108</v>
      </c>
      <c r="AC239" s="50" t="s">
        <v>109</v>
      </c>
      <c r="AD239" s="50" t="s">
        <v>695</v>
      </c>
      <c r="AE239" s="50" t="s">
        <v>101</v>
      </c>
      <c r="AF239" s="50" t="s">
        <v>107</v>
      </c>
      <c r="AG239" s="50" t="s">
        <v>111</v>
      </c>
    </row>
    <row r="240" spans="1:33" ht="20" customHeight="1" x14ac:dyDescent="0.35">
      <c r="A240" s="50" t="s">
        <v>548</v>
      </c>
      <c r="B240" s="50" t="s">
        <v>557</v>
      </c>
      <c r="C240" s="50" t="s">
        <v>572</v>
      </c>
      <c r="D240" s="51" t="str">
        <f>IF(COUNTIF(X240:AG240,SETTINGS!A$1)=1,"YES","NO")</f>
        <v>YES</v>
      </c>
      <c r="E240" s="51" t="s">
        <v>88</v>
      </c>
      <c r="F240" s="50" t="s">
        <v>98</v>
      </c>
      <c r="G240" s="48">
        <v>3</v>
      </c>
      <c r="H240" s="49">
        <v>33.707000000000001</v>
      </c>
      <c r="I240" s="49">
        <v>32.954000000000001</v>
      </c>
      <c r="J240" s="47"/>
      <c r="K240" s="47"/>
      <c r="L240" s="47"/>
      <c r="M240" s="47"/>
      <c r="N240" s="47"/>
      <c r="O240" s="48"/>
      <c r="P240" s="48"/>
      <c r="Q240" s="48"/>
      <c r="R240" s="48"/>
      <c r="S240" s="48"/>
      <c r="T240" s="48"/>
      <c r="U240" s="50" t="s">
        <v>619</v>
      </c>
      <c r="V240" s="50"/>
      <c r="W240" s="50"/>
      <c r="X240" s="50" t="s">
        <v>93</v>
      </c>
      <c r="Y240" s="50" t="s">
        <v>105</v>
      </c>
      <c r="Z240" s="50" t="s">
        <v>106</v>
      </c>
      <c r="AA240" s="50" t="s">
        <v>110</v>
      </c>
      <c r="AB240" s="50" t="s">
        <v>108</v>
      </c>
      <c r="AC240" s="50" t="s">
        <v>109</v>
      </c>
      <c r="AD240" s="50" t="s">
        <v>695</v>
      </c>
      <c r="AE240" s="50" t="s">
        <v>101</v>
      </c>
      <c r="AF240" s="50" t="s">
        <v>107</v>
      </c>
      <c r="AG240" s="50" t="s">
        <v>111</v>
      </c>
    </row>
    <row r="241" spans="1:33" ht="20" customHeight="1" x14ac:dyDescent="0.35">
      <c r="A241" s="50" t="s">
        <v>548</v>
      </c>
      <c r="B241" s="50" t="s">
        <v>556</v>
      </c>
      <c r="C241" s="50" t="s">
        <v>570</v>
      </c>
      <c r="D241" s="51" t="str">
        <f>IF(COUNTIF(X241:AG241,SETTINGS!A$1)=1,"YES","NO")</f>
        <v>YES</v>
      </c>
      <c r="E241" s="51" t="s">
        <v>232</v>
      </c>
      <c r="F241" s="50" t="s">
        <v>98</v>
      </c>
      <c r="G241" s="48" t="s">
        <v>610</v>
      </c>
      <c r="H241" s="49">
        <v>32.823999999999998</v>
      </c>
      <c r="I241" s="49">
        <v>32.765999999999998</v>
      </c>
      <c r="J241" s="108">
        <v>6</v>
      </c>
      <c r="K241" s="109"/>
      <c r="L241" s="109"/>
      <c r="M241" s="109"/>
      <c r="N241" s="110"/>
      <c r="O241" s="111">
        <v>84</v>
      </c>
      <c r="P241" s="112"/>
      <c r="Q241" s="112"/>
      <c r="R241" s="112"/>
      <c r="S241" s="113"/>
      <c r="T241" s="48"/>
      <c r="U241" s="50"/>
      <c r="V241" s="50" t="s">
        <v>613</v>
      </c>
      <c r="W241" s="50"/>
      <c r="X241" s="53" t="s">
        <v>93</v>
      </c>
      <c r="Y241" s="50"/>
      <c r="Z241" s="50" t="s">
        <v>106</v>
      </c>
      <c r="AA241" s="53" t="s">
        <v>110</v>
      </c>
      <c r="AB241" s="50" t="s">
        <v>108</v>
      </c>
      <c r="AC241" s="50"/>
      <c r="AD241" s="50" t="s">
        <v>695</v>
      </c>
      <c r="AE241" s="53" t="s">
        <v>101</v>
      </c>
      <c r="AF241" s="50" t="s">
        <v>107</v>
      </c>
      <c r="AG241" s="50" t="s">
        <v>111</v>
      </c>
    </row>
    <row r="242" spans="1:33" ht="20" customHeight="1" x14ac:dyDescent="0.35">
      <c r="A242" s="50" t="s">
        <v>548</v>
      </c>
      <c r="B242" s="50" t="s">
        <v>557</v>
      </c>
      <c r="C242" s="50" t="s">
        <v>581</v>
      </c>
      <c r="D242" s="51" t="str">
        <f>IF(COUNTIF(X242:AG242,SETTINGS!A$1)=1,"YES","NO")</f>
        <v>YES</v>
      </c>
      <c r="E242" s="51" t="s">
        <v>88</v>
      </c>
      <c r="F242" s="50" t="s">
        <v>98</v>
      </c>
      <c r="G242" s="48">
        <v>1</v>
      </c>
      <c r="H242" s="49">
        <v>32.572000000000003</v>
      </c>
      <c r="I242" s="49">
        <v>32.572000000000003</v>
      </c>
      <c r="J242" s="47"/>
      <c r="K242" s="47"/>
      <c r="L242" s="47"/>
      <c r="M242" s="47"/>
      <c r="N242" s="47"/>
      <c r="O242" s="48"/>
      <c r="P242" s="48"/>
      <c r="Q242" s="48"/>
      <c r="R242" s="48"/>
      <c r="S242" s="48"/>
      <c r="T242" s="48"/>
      <c r="U242" s="50"/>
      <c r="V242" s="50"/>
      <c r="W242" s="50"/>
      <c r="X242" s="50" t="s">
        <v>93</v>
      </c>
      <c r="Y242" s="50" t="s">
        <v>105</v>
      </c>
      <c r="Z242" s="50" t="s">
        <v>106</v>
      </c>
      <c r="AA242" s="50" t="s">
        <v>110</v>
      </c>
      <c r="AB242" s="50"/>
      <c r="AC242" s="50"/>
      <c r="AD242" s="50" t="s">
        <v>695</v>
      </c>
      <c r="AE242" s="50" t="s">
        <v>101</v>
      </c>
      <c r="AF242" s="50" t="s">
        <v>107</v>
      </c>
      <c r="AG242" s="50" t="s">
        <v>111</v>
      </c>
    </row>
    <row r="243" spans="1:33" ht="20" customHeight="1" x14ac:dyDescent="0.35">
      <c r="A243" s="50" t="s">
        <v>548</v>
      </c>
      <c r="B243" s="50" t="s">
        <v>557</v>
      </c>
      <c r="C243" s="50" t="s">
        <v>577</v>
      </c>
      <c r="D243" s="51" t="str">
        <f>IF(COUNTIF(X243:AG243,SETTINGS!A$1)=1,"YES","NO")</f>
        <v>YES</v>
      </c>
      <c r="E243" s="51" t="s">
        <v>88</v>
      </c>
      <c r="F243" s="50" t="s">
        <v>98</v>
      </c>
      <c r="G243" s="48">
        <v>2</v>
      </c>
      <c r="H243" s="49">
        <v>32.561</v>
      </c>
      <c r="I243" s="49">
        <v>32.472000000000001</v>
      </c>
      <c r="J243" s="47"/>
      <c r="K243" s="47"/>
      <c r="L243" s="47"/>
      <c r="M243" s="47"/>
      <c r="N243" s="47"/>
      <c r="O243" s="48"/>
      <c r="P243" s="48"/>
      <c r="Q243" s="48"/>
      <c r="R243" s="48"/>
      <c r="S243" s="48"/>
      <c r="T243" s="48"/>
      <c r="U243" s="50" t="s">
        <v>618</v>
      </c>
      <c r="V243" s="50"/>
      <c r="W243" s="50"/>
      <c r="X243" s="50" t="s">
        <v>93</v>
      </c>
      <c r="Y243" s="50" t="s">
        <v>105</v>
      </c>
      <c r="Z243" s="50"/>
      <c r="AA243" s="50" t="s">
        <v>110</v>
      </c>
      <c r="AB243" s="50" t="s">
        <v>108</v>
      </c>
      <c r="AC243" s="50" t="s">
        <v>109</v>
      </c>
      <c r="AD243" s="50" t="s">
        <v>696</v>
      </c>
      <c r="AE243" s="50" t="s">
        <v>101</v>
      </c>
      <c r="AF243" s="50" t="s">
        <v>107</v>
      </c>
      <c r="AG243" s="50" t="s">
        <v>111</v>
      </c>
    </row>
    <row r="244" spans="1:33" ht="20" customHeight="1" x14ac:dyDescent="0.35">
      <c r="A244" s="50" t="s">
        <v>548</v>
      </c>
      <c r="B244" s="50" t="s">
        <v>555</v>
      </c>
      <c r="C244" s="50" t="s">
        <v>578</v>
      </c>
      <c r="D244" s="51" t="str">
        <f>IF(COUNTIF(X244:AG244,SETTINGS!A$1)=1,"YES","NO")</f>
        <v>YES</v>
      </c>
      <c r="E244" s="51" t="s">
        <v>232</v>
      </c>
      <c r="F244" s="50" t="s">
        <v>98</v>
      </c>
      <c r="G244" s="48">
        <v>2</v>
      </c>
      <c r="H244" s="49">
        <v>31.954000000000001</v>
      </c>
      <c r="I244" s="49">
        <v>31.797000000000001</v>
      </c>
      <c r="J244" s="108">
        <v>6</v>
      </c>
      <c r="K244" s="109"/>
      <c r="L244" s="109"/>
      <c r="M244" s="109"/>
      <c r="N244" s="110"/>
      <c r="O244" s="111">
        <v>84</v>
      </c>
      <c r="P244" s="112"/>
      <c r="Q244" s="112"/>
      <c r="R244" s="112"/>
      <c r="S244" s="113"/>
      <c r="T244" s="48"/>
      <c r="U244" s="50"/>
      <c r="V244" s="50"/>
      <c r="W244" s="50"/>
      <c r="X244" s="53" t="s">
        <v>93</v>
      </c>
      <c r="Y244" s="50" t="s">
        <v>105</v>
      </c>
      <c r="Z244" s="50" t="s">
        <v>106</v>
      </c>
      <c r="AA244" s="53" t="s">
        <v>110</v>
      </c>
      <c r="AB244" s="50"/>
      <c r="AC244" s="50" t="s">
        <v>109</v>
      </c>
      <c r="AD244" s="50" t="s">
        <v>695</v>
      </c>
      <c r="AE244" s="50" t="s">
        <v>101</v>
      </c>
      <c r="AF244" s="50"/>
      <c r="AG244" s="50" t="s">
        <v>111</v>
      </c>
    </row>
    <row r="245" spans="1:33" ht="20" customHeight="1" x14ac:dyDescent="0.35">
      <c r="A245" s="50" t="s">
        <v>548</v>
      </c>
      <c r="B245" s="50" t="s">
        <v>558</v>
      </c>
      <c r="C245" s="50" t="s">
        <v>580</v>
      </c>
      <c r="D245" s="51" t="str">
        <f>IF(COUNTIF(X245:AG245,SETTINGS!A$1)=1,"YES","NO")</f>
        <v>YES</v>
      </c>
      <c r="E245" s="51" t="s">
        <v>88</v>
      </c>
      <c r="F245" s="50" t="s">
        <v>98</v>
      </c>
      <c r="G245" s="48">
        <v>1</v>
      </c>
      <c r="H245" s="49">
        <v>31.707000000000001</v>
      </c>
      <c r="I245" s="49">
        <v>31.707000000000001</v>
      </c>
      <c r="J245" s="47"/>
      <c r="K245" s="47"/>
      <c r="L245" s="47"/>
      <c r="M245" s="47"/>
      <c r="N245" s="47"/>
      <c r="O245" s="48"/>
      <c r="P245" s="48"/>
      <c r="Q245" s="48"/>
      <c r="R245" s="48"/>
      <c r="S245" s="48"/>
      <c r="T245" s="48">
        <v>25</v>
      </c>
      <c r="U245" s="50" t="s">
        <v>619</v>
      </c>
      <c r="V245" s="50"/>
      <c r="W245" s="50"/>
      <c r="X245" s="50" t="s">
        <v>93</v>
      </c>
      <c r="Y245" s="50" t="s">
        <v>105</v>
      </c>
      <c r="Z245" s="50"/>
      <c r="AA245" s="50" t="s">
        <v>110</v>
      </c>
      <c r="AB245" s="50" t="s">
        <v>108</v>
      </c>
      <c r="AC245" s="50" t="s">
        <v>109</v>
      </c>
      <c r="AD245" s="50" t="s">
        <v>696</v>
      </c>
      <c r="AE245" s="50" t="s">
        <v>101</v>
      </c>
      <c r="AF245" s="50" t="s">
        <v>107</v>
      </c>
      <c r="AG245" s="50" t="s">
        <v>111</v>
      </c>
    </row>
    <row r="246" spans="1:33" ht="20" customHeight="1" x14ac:dyDescent="0.35">
      <c r="A246" s="50" t="s">
        <v>548</v>
      </c>
      <c r="B246" s="50" t="s">
        <v>559</v>
      </c>
      <c r="C246" s="50" t="s">
        <v>623</v>
      </c>
      <c r="D246" s="51" t="str">
        <f>IF(COUNTIF(X246:AG246,SETTINGS!A$1)=1,"YES","NO")</f>
        <v>YES</v>
      </c>
      <c r="E246" s="51" t="s">
        <v>232</v>
      </c>
      <c r="F246" s="50" t="s">
        <v>98</v>
      </c>
      <c r="G246" s="48">
        <v>2</v>
      </c>
      <c r="H246" s="49">
        <v>31.74</v>
      </c>
      <c r="I246" s="49">
        <v>31.510999999999999</v>
      </c>
      <c r="J246" s="47"/>
      <c r="K246" s="47"/>
      <c r="L246" s="47"/>
      <c r="M246" s="47"/>
      <c r="N246" s="47"/>
      <c r="O246" s="48"/>
      <c r="P246" s="48"/>
      <c r="Q246" s="48"/>
      <c r="R246" s="48"/>
      <c r="S246" s="48"/>
      <c r="T246" s="48"/>
      <c r="U246" s="50" t="s">
        <v>619</v>
      </c>
      <c r="V246" s="50"/>
      <c r="W246" s="50"/>
      <c r="X246" s="53" t="s">
        <v>93</v>
      </c>
      <c r="Y246" s="50" t="s">
        <v>105</v>
      </c>
      <c r="Z246" s="50" t="s">
        <v>106</v>
      </c>
      <c r="AA246" s="53" t="s">
        <v>110</v>
      </c>
      <c r="AB246" s="50"/>
      <c r="AC246" s="50" t="s">
        <v>109</v>
      </c>
      <c r="AD246" s="50" t="s">
        <v>695</v>
      </c>
      <c r="AE246" s="50" t="s">
        <v>101</v>
      </c>
      <c r="AF246" s="50"/>
      <c r="AG246" s="50" t="s">
        <v>111</v>
      </c>
    </row>
    <row r="247" spans="1:33" ht="20" customHeight="1" x14ac:dyDescent="0.35">
      <c r="A247" s="50" t="s">
        <v>548</v>
      </c>
      <c r="B247" s="50" t="s">
        <v>558</v>
      </c>
      <c r="C247" s="50" t="s">
        <v>576</v>
      </c>
      <c r="D247" s="51" t="str">
        <f>IF(COUNTIF(X247:AG247,SETTINGS!A$1)=1,"YES","NO")</f>
        <v>YES</v>
      </c>
      <c r="E247" s="51" t="s">
        <v>232</v>
      </c>
      <c r="F247" s="50" t="s">
        <v>98</v>
      </c>
      <c r="G247" s="48">
        <v>2</v>
      </c>
      <c r="H247" s="49">
        <v>32.729999999999997</v>
      </c>
      <c r="I247" s="49">
        <v>31.46</v>
      </c>
      <c r="J247" s="47"/>
      <c r="K247" s="47"/>
      <c r="L247" s="47"/>
      <c r="M247" s="47"/>
      <c r="N247" s="47"/>
      <c r="O247" s="48"/>
      <c r="P247" s="48"/>
      <c r="Q247" s="48"/>
      <c r="R247" s="48"/>
      <c r="S247" s="48"/>
      <c r="T247" s="48"/>
      <c r="U247" s="50"/>
      <c r="V247" s="50"/>
      <c r="W247" s="50"/>
      <c r="X247" s="53" t="s">
        <v>93</v>
      </c>
      <c r="Y247" s="50" t="s">
        <v>105</v>
      </c>
      <c r="Z247" s="50" t="s">
        <v>106</v>
      </c>
      <c r="AA247" s="53" t="s">
        <v>110</v>
      </c>
      <c r="AB247" s="50" t="s">
        <v>108</v>
      </c>
      <c r="AC247" s="50" t="s">
        <v>109</v>
      </c>
      <c r="AD247" s="50" t="s">
        <v>695</v>
      </c>
      <c r="AE247" s="50" t="s">
        <v>101</v>
      </c>
      <c r="AF247" s="50" t="s">
        <v>107</v>
      </c>
      <c r="AG247" s="50" t="s">
        <v>111</v>
      </c>
    </row>
    <row r="248" spans="1:33" ht="20" customHeight="1" x14ac:dyDescent="0.35">
      <c r="A248" s="50" t="s">
        <v>548</v>
      </c>
      <c r="B248" s="50" t="s">
        <v>560</v>
      </c>
      <c r="C248" s="50" t="s">
        <v>607</v>
      </c>
      <c r="D248" s="51" t="str">
        <f>IF(COUNTIF(X248:AG248,SETTINGS!A$1)=1,"YES","NO")</f>
        <v>YES</v>
      </c>
      <c r="E248" s="51" t="s">
        <v>232</v>
      </c>
      <c r="F248" s="50" t="s">
        <v>98</v>
      </c>
      <c r="G248" s="48">
        <v>2</v>
      </c>
      <c r="H248" s="49">
        <v>32.064999999999998</v>
      </c>
      <c r="I248" s="49">
        <v>30.518999999999998</v>
      </c>
      <c r="J248" s="47"/>
      <c r="K248" s="47"/>
      <c r="L248" s="47"/>
      <c r="M248" s="47"/>
      <c r="N248" s="47"/>
      <c r="O248" s="48"/>
      <c r="P248" s="48"/>
      <c r="Q248" s="48"/>
      <c r="R248" s="48"/>
      <c r="S248" s="48"/>
      <c r="T248" s="48"/>
      <c r="U248" s="50"/>
      <c r="V248" s="50"/>
      <c r="W248" s="50"/>
      <c r="X248" s="53" t="s">
        <v>93</v>
      </c>
      <c r="Y248" s="50"/>
      <c r="Z248" s="50" t="s">
        <v>106</v>
      </c>
      <c r="AA248" s="53" t="s">
        <v>110</v>
      </c>
      <c r="AB248" s="50"/>
      <c r="AC248" s="50"/>
      <c r="AD248" s="50" t="s">
        <v>695</v>
      </c>
      <c r="AE248" s="50" t="s">
        <v>101</v>
      </c>
      <c r="AF248" s="50"/>
      <c r="AG248" s="50" t="s">
        <v>111</v>
      </c>
    </row>
    <row r="249" spans="1:33" ht="20" customHeight="1" x14ac:dyDescent="0.35">
      <c r="A249" s="50" t="s">
        <v>549</v>
      </c>
      <c r="B249" s="50" t="s">
        <v>561</v>
      </c>
      <c r="C249" s="50" t="s">
        <v>587</v>
      </c>
      <c r="D249" s="51" t="str">
        <f>IF(COUNTIF(X249:AG249,SETTINGS!A$1)=1,"YES","NO")</f>
        <v>YES</v>
      </c>
      <c r="E249" s="51" t="s">
        <v>88</v>
      </c>
      <c r="F249" s="50" t="s">
        <v>98</v>
      </c>
      <c r="G249" s="48">
        <v>3</v>
      </c>
      <c r="H249" s="49">
        <v>34.134</v>
      </c>
      <c r="I249" s="49">
        <v>33.853000000000002</v>
      </c>
      <c r="J249" s="47"/>
      <c r="K249" s="47"/>
      <c r="L249" s="47"/>
      <c r="M249" s="47"/>
      <c r="N249" s="47"/>
      <c r="O249" s="48"/>
      <c r="P249" s="48"/>
      <c r="Q249" s="48"/>
      <c r="R249" s="48"/>
      <c r="S249" s="48"/>
      <c r="T249" s="48"/>
      <c r="U249" s="50"/>
      <c r="V249" s="50"/>
      <c r="W249" s="50"/>
      <c r="X249" s="50" t="s">
        <v>93</v>
      </c>
      <c r="Y249" s="50" t="s">
        <v>105</v>
      </c>
      <c r="Z249" s="50" t="s">
        <v>106</v>
      </c>
      <c r="AA249" s="50" t="s">
        <v>110</v>
      </c>
      <c r="AB249" s="50"/>
      <c r="AC249" s="50" t="s">
        <v>109</v>
      </c>
      <c r="AD249" s="50" t="s">
        <v>695</v>
      </c>
      <c r="AE249" s="50" t="s">
        <v>101</v>
      </c>
      <c r="AF249" s="50"/>
      <c r="AG249" s="50" t="s">
        <v>111</v>
      </c>
    </row>
    <row r="250" spans="1:33" ht="20" customHeight="1" x14ac:dyDescent="0.35">
      <c r="A250" s="50" t="s">
        <v>549</v>
      </c>
      <c r="B250" s="50" t="s">
        <v>561</v>
      </c>
      <c r="C250" s="50" t="s">
        <v>584</v>
      </c>
      <c r="D250" s="51" t="str">
        <f>IF(COUNTIF(X250:AG250,SETTINGS!A$1)=1,"YES","NO")</f>
        <v>YES</v>
      </c>
      <c r="E250" s="51" t="s">
        <v>88</v>
      </c>
      <c r="F250" s="50" t="s">
        <v>98</v>
      </c>
      <c r="G250" s="48">
        <v>2</v>
      </c>
      <c r="H250" s="49">
        <v>34.301000000000002</v>
      </c>
      <c r="I250" s="49">
        <v>33.85</v>
      </c>
      <c r="J250" s="47"/>
      <c r="K250" s="47"/>
      <c r="L250" s="47"/>
      <c r="M250" s="47"/>
      <c r="N250" s="47"/>
      <c r="O250" s="48"/>
      <c r="P250" s="48"/>
      <c r="Q250" s="48"/>
      <c r="R250" s="48"/>
      <c r="S250" s="48"/>
      <c r="T250" s="48">
        <v>26</v>
      </c>
      <c r="U250" s="50"/>
      <c r="V250" s="50"/>
      <c r="W250" s="50"/>
      <c r="X250" s="50" t="s">
        <v>93</v>
      </c>
      <c r="Y250" s="50" t="s">
        <v>105</v>
      </c>
      <c r="Z250" s="50" t="s">
        <v>106</v>
      </c>
      <c r="AA250" s="50" t="s">
        <v>110</v>
      </c>
      <c r="AB250" s="50"/>
      <c r="AC250" s="50" t="s">
        <v>109</v>
      </c>
      <c r="AD250" s="50" t="s">
        <v>695</v>
      </c>
      <c r="AE250" s="50" t="s">
        <v>101</v>
      </c>
      <c r="AF250" s="50"/>
      <c r="AG250" s="50" t="s">
        <v>111</v>
      </c>
    </row>
    <row r="251" spans="1:33" ht="20" customHeight="1" x14ac:dyDescent="0.35">
      <c r="A251" s="50" t="s">
        <v>549</v>
      </c>
      <c r="B251" s="50" t="s">
        <v>561</v>
      </c>
      <c r="C251" s="50" t="s">
        <v>588</v>
      </c>
      <c r="D251" s="51" t="str">
        <f>IF(COUNTIF(X251:AG251,SETTINGS!A$1)=1,"YES","NO")</f>
        <v>NO</v>
      </c>
      <c r="E251" s="51" t="s">
        <v>88</v>
      </c>
      <c r="F251" s="50" t="s">
        <v>98</v>
      </c>
      <c r="G251" s="48">
        <v>1</v>
      </c>
      <c r="H251" s="49">
        <v>33.685000000000002</v>
      </c>
      <c r="I251" s="49">
        <v>33.685000000000002</v>
      </c>
      <c r="J251" s="47"/>
      <c r="K251" s="47"/>
      <c r="L251" s="47"/>
      <c r="M251" s="47"/>
      <c r="N251" s="47"/>
      <c r="O251" s="48"/>
      <c r="P251" s="48"/>
      <c r="Q251" s="48"/>
      <c r="R251" s="48"/>
      <c r="S251" s="48"/>
      <c r="T251" s="48">
        <v>25</v>
      </c>
      <c r="U251" s="50" t="s">
        <v>620</v>
      </c>
      <c r="V251" s="50"/>
      <c r="W251" s="50"/>
      <c r="X251" s="50"/>
      <c r="Y251" s="50"/>
      <c r="Z251" s="50"/>
      <c r="AA251" s="50"/>
      <c r="AB251" s="53" t="s">
        <v>108</v>
      </c>
      <c r="AC251" s="50"/>
      <c r="AD251" s="50" t="s">
        <v>696</v>
      </c>
      <c r="AE251" s="50"/>
      <c r="AF251" s="53" t="s">
        <v>107</v>
      </c>
      <c r="AG251" s="50"/>
    </row>
    <row r="252" spans="1:33" ht="20" customHeight="1" x14ac:dyDescent="0.35">
      <c r="A252" s="50" t="s">
        <v>549</v>
      </c>
      <c r="B252" s="50" t="s">
        <v>562</v>
      </c>
      <c r="C252" s="50" t="s">
        <v>585</v>
      </c>
      <c r="D252" s="51" t="str">
        <f>IF(COUNTIF(X252:AG252,SETTINGS!A$1)=1,"YES","NO")</f>
        <v>YES</v>
      </c>
      <c r="E252" s="51" t="s">
        <v>232</v>
      </c>
      <c r="F252" s="50" t="s">
        <v>98</v>
      </c>
      <c r="G252" s="48">
        <v>1</v>
      </c>
      <c r="H252" s="49">
        <v>32.762999999999998</v>
      </c>
      <c r="I252" s="49">
        <v>32.762999999999998</v>
      </c>
      <c r="J252" s="47">
        <v>6</v>
      </c>
      <c r="K252" s="47">
        <v>5.5</v>
      </c>
      <c r="L252" s="47">
        <v>5.5</v>
      </c>
      <c r="M252" s="47">
        <v>5.5</v>
      </c>
      <c r="N252" s="47">
        <v>5.5</v>
      </c>
      <c r="O252" s="111">
        <v>84</v>
      </c>
      <c r="P252" s="112"/>
      <c r="Q252" s="112"/>
      <c r="R252" s="112"/>
      <c r="S252" s="113"/>
      <c r="T252" s="48"/>
      <c r="U252" s="50"/>
      <c r="V252" s="50"/>
      <c r="W252" s="50"/>
      <c r="X252" s="53" t="s">
        <v>93</v>
      </c>
      <c r="Y252" s="50" t="s">
        <v>105</v>
      </c>
      <c r="Z252" s="50" t="s">
        <v>106</v>
      </c>
      <c r="AA252" s="53" t="s">
        <v>110</v>
      </c>
      <c r="AB252" s="50"/>
      <c r="AC252" s="50" t="s">
        <v>109</v>
      </c>
      <c r="AD252" s="50" t="s">
        <v>695</v>
      </c>
      <c r="AE252" s="50" t="s">
        <v>101</v>
      </c>
      <c r="AF252" s="50"/>
      <c r="AG252" s="50" t="s">
        <v>111</v>
      </c>
    </row>
    <row r="253" spans="1:33" ht="20" customHeight="1" x14ac:dyDescent="0.35">
      <c r="A253" s="50" t="s">
        <v>549</v>
      </c>
      <c r="B253" s="50" t="s">
        <v>563</v>
      </c>
      <c r="C253" s="50" t="s">
        <v>586</v>
      </c>
      <c r="D253" s="51" t="str">
        <f>IF(COUNTIF(X253:AG253,SETTINGS!A$1)=1,"YES","NO")</f>
        <v>YES</v>
      </c>
      <c r="E253" s="51" t="s">
        <v>232</v>
      </c>
      <c r="F253" s="50" t="s">
        <v>98</v>
      </c>
      <c r="G253" s="48">
        <v>1</v>
      </c>
      <c r="H253" s="49">
        <v>32.426000000000002</v>
      </c>
      <c r="I253" s="49">
        <v>32.426000000000002</v>
      </c>
      <c r="J253" s="108">
        <v>6</v>
      </c>
      <c r="K253" s="109"/>
      <c r="L253" s="109"/>
      <c r="M253" s="109"/>
      <c r="N253" s="110"/>
      <c r="O253" s="111">
        <v>84</v>
      </c>
      <c r="P253" s="112"/>
      <c r="Q253" s="112"/>
      <c r="R253" s="112"/>
      <c r="S253" s="113"/>
      <c r="T253" s="48"/>
      <c r="U253" s="50"/>
      <c r="V253" s="50"/>
      <c r="W253" s="50"/>
      <c r="X253" s="53" t="s">
        <v>93</v>
      </c>
      <c r="Y253" s="50" t="s">
        <v>105</v>
      </c>
      <c r="Z253" s="50" t="s">
        <v>106</v>
      </c>
      <c r="AA253" s="53" t="s">
        <v>110</v>
      </c>
      <c r="AB253" s="50"/>
      <c r="AC253" s="50" t="s">
        <v>109</v>
      </c>
      <c r="AD253" s="50" t="s">
        <v>695</v>
      </c>
      <c r="AE253" s="50" t="s">
        <v>101</v>
      </c>
      <c r="AF253" s="50"/>
      <c r="AG253" s="50" t="s">
        <v>111</v>
      </c>
    </row>
    <row r="254" spans="1:33" ht="20" customHeight="1" x14ac:dyDescent="0.35">
      <c r="A254" s="50" t="s">
        <v>549</v>
      </c>
      <c r="B254" s="50" t="s">
        <v>561</v>
      </c>
      <c r="C254" s="50" t="s">
        <v>583</v>
      </c>
      <c r="D254" s="51" t="str">
        <f>IF(COUNTIF(X254:AG254,SETTINGS!A$1)=1,"YES","NO")</f>
        <v>NO</v>
      </c>
      <c r="E254" s="51" t="s">
        <v>88</v>
      </c>
      <c r="F254" s="50" t="s">
        <v>98</v>
      </c>
      <c r="G254" s="48">
        <v>2</v>
      </c>
      <c r="H254" s="49">
        <v>33.600999999999999</v>
      </c>
      <c r="I254" s="49">
        <v>31.491</v>
      </c>
      <c r="J254" s="47"/>
      <c r="K254" s="47"/>
      <c r="L254" s="47"/>
      <c r="M254" s="47"/>
      <c r="N254" s="47"/>
      <c r="O254" s="48"/>
      <c r="P254" s="48"/>
      <c r="Q254" s="48"/>
      <c r="R254" s="48"/>
      <c r="S254" s="48"/>
      <c r="T254" s="48">
        <v>26</v>
      </c>
      <c r="U254" s="50"/>
      <c r="V254" s="50"/>
      <c r="W254" s="50"/>
      <c r="X254" s="50"/>
      <c r="Y254" s="50"/>
      <c r="Z254" s="50"/>
      <c r="AA254" s="50"/>
      <c r="AB254" s="53" t="s">
        <v>108</v>
      </c>
      <c r="AC254" s="50"/>
      <c r="AD254" s="50" t="s">
        <v>696</v>
      </c>
      <c r="AE254" s="50"/>
      <c r="AF254" s="53" t="s">
        <v>107</v>
      </c>
      <c r="AG254" s="50"/>
    </row>
    <row r="255" spans="1:33" ht="20" customHeight="1" x14ac:dyDescent="0.35">
      <c r="A255" s="50" t="s">
        <v>550</v>
      </c>
      <c r="B255" s="50" t="s">
        <v>564</v>
      </c>
      <c r="C255" s="50" t="s">
        <v>592</v>
      </c>
      <c r="D255" s="51" t="str">
        <f>IF(COUNTIF(X255:AG255,SETTINGS!A$1)=1,"YES","NO")</f>
        <v>YES</v>
      </c>
      <c r="E255" s="51" t="s">
        <v>232</v>
      </c>
      <c r="F255" s="50" t="s">
        <v>98</v>
      </c>
      <c r="G255" s="48">
        <v>1</v>
      </c>
      <c r="H255" s="49">
        <v>34.28</v>
      </c>
      <c r="I255" s="49">
        <v>34.28</v>
      </c>
      <c r="J255" s="47"/>
      <c r="K255" s="47"/>
      <c r="L255" s="47"/>
      <c r="M255" s="47"/>
      <c r="N255" s="47"/>
      <c r="O255" s="48"/>
      <c r="P255" s="48"/>
      <c r="Q255" s="48"/>
      <c r="R255" s="48"/>
      <c r="S255" s="48"/>
      <c r="T255" s="48"/>
      <c r="U255" s="50"/>
      <c r="V255" s="50"/>
      <c r="W255" s="50"/>
      <c r="X255" s="53" t="s">
        <v>93</v>
      </c>
      <c r="Y255" s="53" t="s">
        <v>105</v>
      </c>
      <c r="Z255" s="50" t="s">
        <v>106</v>
      </c>
      <c r="AA255" s="53" t="s">
        <v>110</v>
      </c>
      <c r="AB255" s="50"/>
      <c r="AC255" s="53" t="s">
        <v>109</v>
      </c>
      <c r="AD255" s="50" t="s">
        <v>695</v>
      </c>
      <c r="AE255" s="50" t="s">
        <v>101</v>
      </c>
      <c r="AF255" s="50"/>
      <c r="AG255" s="50" t="s">
        <v>111</v>
      </c>
    </row>
    <row r="256" spans="1:33" ht="20" customHeight="1" x14ac:dyDescent="0.35">
      <c r="A256" s="50" t="s">
        <v>550</v>
      </c>
      <c r="B256" s="50" t="s">
        <v>564</v>
      </c>
      <c r="C256" s="50" t="s">
        <v>594</v>
      </c>
      <c r="D256" s="51" t="str">
        <f>IF(COUNTIF(X256:AG256,SETTINGS!A$1)=1,"YES","NO")</f>
        <v>YES</v>
      </c>
      <c r="E256" s="51" t="s">
        <v>232</v>
      </c>
      <c r="F256" s="50" t="s">
        <v>98</v>
      </c>
      <c r="G256" s="48">
        <v>4</v>
      </c>
      <c r="H256" s="49">
        <v>34.619999999999997</v>
      </c>
      <c r="I256" s="49">
        <v>34.021999999999998</v>
      </c>
      <c r="J256" s="108">
        <v>6.5</v>
      </c>
      <c r="K256" s="109"/>
      <c r="L256" s="109"/>
      <c r="M256" s="109"/>
      <c r="N256" s="110"/>
      <c r="O256" s="111">
        <v>84</v>
      </c>
      <c r="P256" s="112"/>
      <c r="Q256" s="112"/>
      <c r="R256" s="112"/>
      <c r="S256" s="113"/>
      <c r="T256" s="48">
        <v>25</v>
      </c>
      <c r="U256" s="50"/>
      <c r="V256" s="50"/>
      <c r="W256" s="50"/>
      <c r="X256" s="53" t="s">
        <v>93</v>
      </c>
      <c r="Y256" s="50" t="s">
        <v>105</v>
      </c>
      <c r="Z256" s="50" t="s">
        <v>106</v>
      </c>
      <c r="AA256" s="53" t="s">
        <v>110</v>
      </c>
      <c r="AB256" s="50" t="s">
        <v>108</v>
      </c>
      <c r="AC256" s="50" t="s">
        <v>109</v>
      </c>
      <c r="AD256" s="50" t="s">
        <v>695</v>
      </c>
      <c r="AE256" s="50" t="s">
        <v>101</v>
      </c>
      <c r="AF256" s="50" t="s">
        <v>107</v>
      </c>
      <c r="AG256" s="50" t="s">
        <v>111</v>
      </c>
    </row>
    <row r="257" spans="1:33" ht="20" customHeight="1" x14ac:dyDescent="0.35">
      <c r="A257" s="50" t="s">
        <v>550</v>
      </c>
      <c r="B257" s="50" t="s">
        <v>564</v>
      </c>
      <c r="C257" s="50" t="s">
        <v>590</v>
      </c>
      <c r="D257" s="51" t="str">
        <f>IF(COUNTIF(X257:AG257,SETTINGS!A$1)=1,"YES","NO")</f>
        <v>YES</v>
      </c>
      <c r="E257" s="51" t="s">
        <v>232</v>
      </c>
      <c r="F257" s="50" t="s">
        <v>98</v>
      </c>
      <c r="G257" s="48">
        <v>1</v>
      </c>
      <c r="H257" s="49">
        <v>33.398000000000003</v>
      </c>
      <c r="I257" s="49">
        <v>33.398000000000003</v>
      </c>
      <c r="J257" s="108">
        <v>6</v>
      </c>
      <c r="K257" s="109"/>
      <c r="L257" s="109"/>
      <c r="M257" s="109"/>
      <c r="N257" s="110"/>
      <c r="O257" s="111">
        <v>84</v>
      </c>
      <c r="P257" s="112"/>
      <c r="Q257" s="112"/>
      <c r="R257" s="112"/>
      <c r="S257" s="113"/>
      <c r="T257" s="48">
        <v>25</v>
      </c>
      <c r="U257" s="50"/>
      <c r="V257" s="50"/>
      <c r="W257" s="50"/>
      <c r="X257" s="53" t="s">
        <v>93</v>
      </c>
      <c r="Y257" s="50" t="s">
        <v>105</v>
      </c>
      <c r="Z257" s="50" t="s">
        <v>106</v>
      </c>
      <c r="AA257" s="53" t="s">
        <v>110</v>
      </c>
      <c r="AB257" s="50"/>
      <c r="AC257" s="50" t="s">
        <v>109</v>
      </c>
      <c r="AD257" s="50" t="s">
        <v>695</v>
      </c>
      <c r="AE257" s="50" t="s">
        <v>101</v>
      </c>
      <c r="AF257" s="50"/>
      <c r="AG257" s="50" t="s">
        <v>111</v>
      </c>
    </row>
    <row r="258" spans="1:33" ht="20" customHeight="1" x14ac:dyDescent="0.35">
      <c r="A258" s="50" t="s">
        <v>550</v>
      </c>
      <c r="B258" s="50" t="s">
        <v>564</v>
      </c>
      <c r="C258" s="50" t="s">
        <v>593</v>
      </c>
      <c r="D258" s="51" t="str">
        <f>IF(COUNTIF(X258:AG258,SETTINGS!A$1)=1,"YES","NO")</f>
        <v>NO</v>
      </c>
      <c r="E258" s="51" t="s">
        <v>232</v>
      </c>
      <c r="F258" s="50" t="s">
        <v>98</v>
      </c>
      <c r="G258" s="48">
        <v>2</v>
      </c>
      <c r="H258" s="49">
        <v>32.920999999999999</v>
      </c>
      <c r="I258" s="49">
        <v>32.802</v>
      </c>
      <c r="J258" s="47"/>
      <c r="K258" s="47"/>
      <c r="L258" s="47"/>
      <c r="M258" s="47"/>
      <c r="N258" s="47"/>
      <c r="O258" s="48"/>
      <c r="P258" s="48"/>
      <c r="Q258" s="48"/>
      <c r="R258" s="48"/>
      <c r="S258" s="48"/>
      <c r="T258" s="48">
        <v>25</v>
      </c>
      <c r="U258" s="50"/>
      <c r="V258" s="50"/>
      <c r="W258" s="50"/>
      <c r="X258" s="53" t="s">
        <v>93</v>
      </c>
      <c r="Y258" s="50"/>
      <c r="Z258" s="50"/>
      <c r="AA258" s="53" t="s">
        <v>110</v>
      </c>
      <c r="AB258" s="50"/>
      <c r="AC258" s="50"/>
      <c r="AD258" s="50" t="s">
        <v>696</v>
      </c>
      <c r="AE258" s="50"/>
      <c r="AF258" s="50"/>
      <c r="AG258" s="50"/>
    </row>
    <row r="259" spans="1:33" ht="20" customHeight="1" x14ac:dyDescent="0.35">
      <c r="A259" s="50" t="s">
        <v>550</v>
      </c>
      <c r="B259" s="50" t="s">
        <v>564</v>
      </c>
      <c r="C259" s="50" t="s">
        <v>589</v>
      </c>
      <c r="D259" s="51" t="str">
        <f>IF(COUNTIF(X259:AG259,SETTINGS!A$1)=1,"YES","NO")</f>
        <v>YES</v>
      </c>
      <c r="E259" s="51" t="s">
        <v>232</v>
      </c>
      <c r="F259" s="50" t="s">
        <v>98</v>
      </c>
      <c r="G259" s="48">
        <v>2</v>
      </c>
      <c r="H259" s="49">
        <v>34.505000000000003</v>
      </c>
      <c r="I259" s="49">
        <v>32.792000000000002</v>
      </c>
      <c r="J259" s="108">
        <v>6</v>
      </c>
      <c r="K259" s="109"/>
      <c r="L259" s="109"/>
      <c r="M259" s="109"/>
      <c r="N259" s="110"/>
      <c r="O259" s="111">
        <v>84</v>
      </c>
      <c r="P259" s="112"/>
      <c r="Q259" s="112"/>
      <c r="R259" s="112"/>
      <c r="S259" s="113"/>
      <c r="T259" s="48">
        <v>25</v>
      </c>
      <c r="U259" s="50"/>
      <c r="V259" s="50"/>
      <c r="W259" s="50"/>
      <c r="X259" s="53" t="s">
        <v>93</v>
      </c>
      <c r="Y259" s="50" t="s">
        <v>105</v>
      </c>
      <c r="Z259" s="50" t="s">
        <v>106</v>
      </c>
      <c r="AA259" s="53" t="s">
        <v>110</v>
      </c>
      <c r="AB259" s="53" t="s">
        <v>108</v>
      </c>
      <c r="AC259" s="50" t="s">
        <v>109</v>
      </c>
      <c r="AD259" s="50" t="s">
        <v>695</v>
      </c>
      <c r="AE259" s="53" t="s">
        <v>101</v>
      </c>
      <c r="AF259" s="53" t="s">
        <v>107</v>
      </c>
      <c r="AG259" s="53" t="s">
        <v>111</v>
      </c>
    </row>
    <row r="260" spans="1:33" ht="20" customHeight="1" x14ac:dyDescent="0.35">
      <c r="A260" s="50" t="s">
        <v>550</v>
      </c>
      <c r="B260" s="50" t="s">
        <v>564</v>
      </c>
      <c r="C260" s="50" t="s">
        <v>591</v>
      </c>
      <c r="D260" s="51" t="str">
        <f>IF(COUNTIF(X260:AG260,SETTINGS!A$1)=1,"YES","NO")</f>
        <v>NO</v>
      </c>
      <c r="E260" s="51" t="s">
        <v>88</v>
      </c>
      <c r="F260" s="50" t="s">
        <v>98</v>
      </c>
      <c r="G260" s="48">
        <v>2</v>
      </c>
      <c r="H260" s="49">
        <v>31.4</v>
      </c>
      <c r="I260" s="49">
        <v>31.234999999999999</v>
      </c>
      <c r="J260" s="47"/>
      <c r="K260" s="47"/>
      <c r="L260" s="47"/>
      <c r="M260" s="47"/>
      <c r="N260" s="47"/>
      <c r="O260" s="48"/>
      <c r="P260" s="48"/>
      <c r="Q260" s="48"/>
      <c r="R260" s="48"/>
      <c r="S260" s="48"/>
      <c r="T260" s="48"/>
      <c r="U260" s="50"/>
      <c r="V260" s="50"/>
      <c r="W260" s="50"/>
      <c r="X260" s="50"/>
      <c r="Y260" s="50"/>
      <c r="Z260" s="50"/>
      <c r="AA260" s="50"/>
      <c r="AB260" s="53" t="s">
        <v>108</v>
      </c>
      <c r="AC260" s="50"/>
      <c r="AD260" s="50" t="s">
        <v>696</v>
      </c>
      <c r="AE260" s="50"/>
      <c r="AF260" s="53" t="s">
        <v>107</v>
      </c>
      <c r="AG260" s="50"/>
    </row>
    <row r="261" spans="1:33" ht="20" customHeight="1" x14ac:dyDescent="0.35">
      <c r="A261" s="50" t="s">
        <v>551</v>
      </c>
      <c r="B261" s="50" t="s">
        <v>566</v>
      </c>
      <c r="C261" s="50" t="s">
        <v>622</v>
      </c>
      <c r="D261" s="51" t="str">
        <f>IF(COUNTIF(X261:AG261,SETTINGS!A$1)=1,"YES","NO")</f>
        <v>YES</v>
      </c>
      <c r="E261" s="51" t="s">
        <v>232</v>
      </c>
      <c r="F261" s="50" t="s">
        <v>98</v>
      </c>
      <c r="G261" s="48">
        <v>2</v>
      </c>
      <c r="H261" s="49">
        <v>31.539000000000001</v>
      </c>
      <c r="I261" s="49">
        <v>30.82</v>
      </c>
      <c r="J261" s="47"/>
      <c r="K261" s="47"/>
      <c r="L261" s="47"/>
      <c r="M261" s="47"/>
      <c r="N261" s="47"/>
      <c r="O261" s="48"/>
      <c r="P261" s="48"/>
      <c r="Q261" s="48"/>
      <c r="R261" s="48"/>
      <c r="S261" s="48"/>
      <c r="T261" s="48"/>
      <c r="U261" s="50"/>
      <c r="V261" s="50"/>
      <c r="W261" s="50"/>
      <c r="X261" s="53" t="s">
        <v>93</v>
      </c>
      <c r="Y261" s="50" t="s">
        <v>105</v>
      </c>
      <c r="Z261" s="50" t="s">
        <v>106</v>
      </c>
      <c r="AA261" s="53" t="s">
        <v>110</v>
      </c>
      <c r="AB261" s="50"/>
      <c r="AC261" s="50" t="s">
        <v>109</v>
      </c>
      <c r="AD261" s="50" t="s">
        <v>695</v>
      </c>
      <c r="AE261" s="50" t="s">
        <v>101</v>
      </c>
      <c r="AF261" s="50"/>
      <c r="AG261" s="50" t="s">
        <v>111</v>
      </c>
    </row>
    <row r="262" spans="1:33" ht="20" customHeight="1" x14ac:dyDescent="0.35">
      <c r="A262" s="50" t="s">
        <v>551</v>
      </c>
      <c r="B262" s="50" t="s">
        <v>567</v>
      </c>
      <c r="C262" s="50" t="s">
        <v>608</v>
      </c>
      <c r="D262" s="51" t="str">
        <f>IF(COUNTIF(X262:AG262,SETTINGS!A$1)=1,"YES","NO")</f>
        <v>YES</v>
      </c>
      <c r="E262" s="51" t="s">
        <v>232</v>
      </c>
      <c r="F262" s="50" t="s">
        <v>98</v>
      </c>
      <c r="G262" s="48">
        <v>1</v>
      </c>
      <c r="H262" s="49">
        <v>30.759</v>
      </c>
      <c r="I262" s="49">
        <v>30.759</v>
      </c>
      <c r="J262" s="47"/>
      <c r="K262" s="47"/>
      <c r="L262" s="47"/>
      <c r="M262" s="47"/>
      <c r="N262" s="47"/>
      <c r="O262" s="48"/>
      <c r="P262" s="48"/>
      <c r="Q262" s="48"/>
      <c r="R262" s="48"/>
      <c r="S262" s="48"/>
      <c r="T262" s="48"/>
      <c r="U262" s="50"/>
      <c r="V262" s="50"/>
      <c r="W262" s="50"/>
      <c r="X262" s="53" t="s">
        <v>93</v>
      </c>
      <c r="Y262" s="53" t="s">
        <v>105</v>
      </c>
      <c r="Z262" s="50" t="s">
        <v>106</v>
      </c>
      <c r="AA262" s="53" t="s">
        <v>110</v>
      </c>
      <c r="AB262" s="50"/>
      <c r="AC262" s="53" t="s">
        <v>109</v>
      </c>
      <c r="AD262" s="50" t="s">
        <v>695</v>
      </c>
      <c r="AE262" s="50" t="s">
        <v>101</v>
      </c>
      <c r="AF262" s="50"/>
      <c r="AG262" s="50" t="s">
        <v>111</v>
      </c>
    </row>
    <row r="263" spans="1:33" ht="20" customHeight="1" x14ac:dyDescent="0.35">
      <c r="A263" s="50" t="s">
        <v>551</v>
      </c>
      <c r="B263" s="50" t="s">
        <v>565</v>
      </c>
      <c r="C263" s="50" t="s">
        <v>595</v>
      </c>
      <c r="D263" s="51" t="str">
        <f>IF(COUNTIF(X263:AG263,SETTINGS!A$1)=1,"YES","NO")</f>
        <v>YES</v>
      </c>
      <c r="E263" s="51" t="s">
        <v>232</v>
      </c>
      <c r="F263" s="50" t="s">
        <v>98</v>
      </c>
      <c r="G263" s="48">
        <v>2</v>
      </c>
      <c r="H263" s="49">
        <v>30.702999999999999</v>
      </c>
      <c r="I263" s="49">
        <v>30.044</v>
      </c>
      <c r="J263" s="47">
        <v>6</v>
      </c>
      <c r="K263" s="47">
        <v>6</v>
      </c>
      <c r="L263" s="47">
        <v>6</v>
      </c>
      <c r="M263" s="47">
        <v>6</v>
      </c>
      <c r="N263" s="47">
        <v>6</v>
      </c>
      <c r="O263" s="111">
        <v>84</v>
      </c>
      <c r="P263" s="112"/>
      <c r="Q263" s="112"/>
      <c r="R263" s="112"/>
      <c r="S263" s="113"/>
      <c r="T263" s="48">
        <v>24</v>
      </c>
      <c r="U263" s="50"/>
      <c r="V263" s="50"/>
      <c r="W263" s="50"/>
      <c r="X263" s="53" t="s">
        <v>93</v>
      </c>
      <c r="Y263" s="50" t="s">
        <v>105</v>
      </c>
      <c r="Z263" s="50" t="s">
        <v>106</v>
      </c>
      <c r="AA263" s="53" t="s">
        <v>110</v>
      </c>
      <c r="AB263" s="50" t="s">
        <v>108</v>
      </c>
      <c r="AC263" s="50" t="s">
        <v>109</v>
      </c>
      <c r="AD263" s="50" t="s">
        <v>695</v>
      </c>
      <c r="AE263" s="50" t="s">
        <v>101</v>
      </c>
      <c r="AF263" s="50" t="s">
        <v>107</v>
      </c>
      <c r="AG263" s="50" t="s">
        <v>111</v>
      </c>
    </row>
    <row r="264" spans="1:33" ht="20" customHeight="1" x14ac:dyDescent="0.35">
      <c r="A264" s="50" t="s">
        <v>552</v>
      </c>
      <c r="B264" s="50" t="s">
        <v>552</v>
      </c>
      <c r="C264" s="50" t="s">
        <v>609</v>
      </c>
      <c r="D264" s="51" t="str">
        <f>IF(COUNTIF(X264:AG264,SETTINGS!A$1)=1,"YES","NO")</f>
        <v>NO</v>
      </c>
      <c r="E264" s="51" t="s">
        <v>88</v>
      </c>
      <c r="F264" s="50" t="s">
        <v>98</v>
      </c>
      <c r="G264" s="48">
        <v>1</v>
      </c>
      <c r="H264" s="49">
        <v>35.234999999999999</v>
      </c>
      <c r="I264" s="49">
        <v>35.234999999999999</v>
      </c>
      <c r="J264" s="47"/>
      <c r="K264" s="47"/>
      <c r="L264" s="47"/>
      <c r="M264" s="47"/>
      <c r="N264" s="47"/>
      <c r="O264" s="48"/>
      <c r="P264" s="48"/>
      <c r="Q264" s="48"/>
      <c r="R264" s="48"/>
      <c r="S264" s="48"/>
      <c r="T264" s="48">
        <v>27</v>
      </c>
      <c r="U264" s="50"/>
      <c r="V264" s="50"/>
      <c r="W264" s="50"/>
      <c r="X264" s="50"/>
      <c r="Y264" s="50"/>
      <c r="Z264" s="50"/>
      <c r="AA264" s="50"/>
      <c r="AB264" s="53" t="s">
        <v>108</v>
      </c>
      <c r="AC264" s="50"/>
      <c r="AD264" s="50" t="s">
        <v>696</v>
      </c>
      <c r="AE264" s="50"/>
      <c r="AF264" s="53" t="s">
        <v>107</v>
      </c>
      <c r="AG264" s="50"/>
    </row>
    <row r="265" spans="1:33" ht="20" customHeight="1" x14ac:dyDescent="0.35">
      <c r="A265" s="50" t="s">
        <v>552</v>
      </c>
      <c r="B265" s="50" t="s">
        <v>552</v>
      </c>
      <c r="C265" s="50" t="s">
        <v>598</v>
      </c>
      <c r="D265" s="51" t="str">
        <f>IF(COUNTIF(X265:AG265,SETTINGS!A$1)=1,"YES","NO")</f>
        <v>YES</v>
      </c>
      <c r="E265" s="51" t="s">
        <v>232</v>
      </c>
      <c r="F265" s="50" t="s">
        <v>98</v>
      </c>
      <c r="G265" s="48" t="s">
        <v>456</v>
      </c>
      <c r="H265" s="49">
        <v>35.729999999999997</v>
      </c>
      <c r="I265" s="49">
        <v>35.156999999999996</v>
      </c>
      <c r="J265" s="47"/>
      <c r="K265" s="47"/>
      <c r="L265" s="47"/>
      <c r="M265" s="47"/>
      <c r="N265" s="47"/>
      <c r="O265" s="48"/>
      <c r="P265" s="48"/>
      <c r="Q265" s="48"/>
      <c r="R265" s="48"/>
      <c r="S265" s="48"/>
      <c r="T265" s="48"/>
      <c r="U265" s="50" t="s">
        <v>621</v>
      </c>
      <c r="V265" s="50" t="s">
        <v>617</v>
      </c>
      <c r="W265" s="50"/>
      <c r="X265" s="53" t="s">
        <v>93</v>
      </c>
      <c r="Y265" s="50" t="s">
        <v>105</v>
      </c>
      <c r="Z265" s="50" t="s">
        <v>106</v>
      </c>
      <c r="AA265" s="53" t="s">
        <v>110</v>
      </c>
      <c r="AB265" s="50"/>
      <c r="AC265" s="50" t="s">
        <v>109</v>
      </c>
      <c r="AD265" s="50" t="s">
        <v>695</v>
      </c>
      <c r="AE265" s="53" t="s">
        <v>101</v>
      </c>
      <c r="AF265" s="50"/>
      <c r="AG265" s="50" t="s">
        <v>111</v>
      </c>
    </row>
    <row r="266" spans="1:33" ht="20" customHeight="1" x14ac:dyDescent="0.35">
      <c r="A266" s="50" t="s">
        <v>552</v>
      </c>
      <c r="B266" s="50" t="s">
        <v>552</v>
      </c>
      <c r="C266" s="50" t="s">
        <v>597</v>
      </c>
      <c r="D266" s="51" t="str">
        <f>IF(COUNTIF(X266:AG266,SETTINGS!A$1)=1,"YES","NO")</f>
        <v>YES</v>
      </c>
      <c r="E266" s="51" t="s">
        <v>232</v>
      </c>
      <c r="F266" s="50" t="s">
        <v>98</v>
      </c>
      <c r="G266" s="48" t="s">
        <v>479</v>
      </c>
      <c r="H266" s="49">
        <v>34.898000000000003</v>
      </c>
      <c r="I266" s="49">
        <v>34.707000000000001</v>
      </c>
      <c r="J266" s="47"/>
      <c r="K266" s="47"/>
      <c r="L266" s="47"/>
      <c r="M266" s="47"/>
      <c r="N266" s="47"/>
      <c r="O266" s="48"/>
      <c r="P266" s="48"/>
      <c r="Q266" s="48"/>
      <c r="R266" s="48"/>
      <c r="S266" s="48"/>
      <c r="T266" s="48"/>
      <c r="U266" s="50" t="s">
        <v>621</v>
      </c>
      <c r="V266" s="50" t="s">
        <v>616</v>
      </c>
      <c r="W266" s="50"/>
      <c r="X266" s="53" t="s">
        <v>93</v>
      </c>
      <c r="Y266" s="50" t="s">
        <v>105</v>
      </c>
      <c r="Z266" s="50" t="s">
        <v>106</v>
      </c>
      <c r="AA266" s="53" t="s">
        <v>110</v>
      </c>
      <c r="AB266" s="50"/>
      <c r="AC266" s="50" t="s">
        <v>109</v>
      </c>
      <c r="AD266" s="50" t="s">
        <v>695</v>
      </c>
      <c r="AE266" s="50" t="s">
        <v>101</v>
      </c>
      <c r="AF266" s="50"/>
      <c r="AG266" s="53" t="s">
        <v>111</v>
      </c>
    </row>
    <row r="267" spans="1:33" ht="20" customHeight="1" x14ac:dyDescent="0.35">
      <c r="A267" s="50" t="s">
        <v>552</v>
      </c>
      <c r="B267" s="50" t="s">
        <v>552</v>
      </c>
      <c r="C267" s="50" t="s">
        <v>596</v>
      </c>
      <c r="D267" s="51" t="str">
        <f>IF(COUNTIF(X267:AG267,SETTINGS!A$1)=1,"YES","NO")</f>
        <v>NO</v>
      </c>
      <c r="E267" s="51" t="s">
        <v>88</v>
      </c>
      <c r="F267" s="50" t="s">
        <v>98</v>
      </c>
      <c r="G267" s="48">
        <v>2</v>
      </c>
      <c r="H267" s="49">
        <v>34.158000000000001</v>
      </c>
      <c r="I267" s="49">
        <v>33.927</v>
      </c>
      <c r="J267" s="47"/>
      <c r="K267" s="47"/>
      <c r="L267" s="47"/>
      <c r="M267" s="47"/>
      <c r="N267" s="47"/>
      <c r="O267" s="48"/>
      <c r="P267" s="48"/>
      <c r="Q267" s="48"/>
      <c r="R267" s="48"/>
      <c r="S267" s="48"/>
      <c r="T267" s="48"/>
      <c r="U267" s="50" t="s">
        <v>621</v>
      </c>
      <c r="V267" s="50"/>
      <c r="W267" s="50"/>
      <c r="X267" s="50"/>
      <c r="Y267" s="50"/>
      <c r="Z267" s="50"/>
      <c r="AA267" s="50"/>
      <c r="AB267" s="53" t="s">
        <v>108</v>
      </c>
      <c r="AC267" s="50"/>
      <c r="AD267" s="50" t="s">
        <v>696</v>
      </c>
      <c r="AE267" s="50"/>
      <c r="AF267" s="53" t="s">
        <v>107</v>
      </c>
      <c r="AG267" s="50"/>
    </row>
    <row r="268" spans="1:33" ht="20" customHeight="1" x14ac:dyDescent="0.35">
      <c r="A268" s="50" t="s">
        <v>552</v>
      </c>
      <c r="B268" s="50" t="s">
        <v>552</v>
      </c>
      <c r="C268" s="50" t="s">
        <v>599</v>
      </c>
      <c r="D268" s="51" t="str">
        <f>IF(COUNTIF(X268:AG268,SETTINGS!A$1)=1,"YES","NO")</f>
        <v>YES</v>
      </c>
      <c r="E268" s="51" t="s">
        <v>232</v>
      </c>
      <c r="F268" s="50" t="s">
        <v>98</v>
      </c>
      <c r="G268" s="48">
        <v>14</v>
      </c>
      <c r="H268" s="49">
        <v>34.853000000000002</v>
      </c>
      <c r="I268" s="49">
        <v>33.731000000000002</v>
      </c>
      <c r="J268" s="47"/>
      <c r="K268" s="47"/>
      <c r="L268" s="47"/>
      <c r="M268" s="47"/>
      <c r="N268" s="47"/>
      <c r="O268" s="48"/>
      <c r="P268" s="48"/>
      <c r="Q268" s="48"/>
      <c r="R268" s="48"/>
      <c r="S268" s="48"/>
      <c r="T268" s="48"/>
      <c r="U268" s="50"/>
      <c r="V268" s="50"/>
      <c r="W268" s="50"/>
      <c r="X268" s="53" t="s">
        <v>93</v>
      </c>
      <c r="Y268" s="53" t="s">
        <v>105</v>
      </c>
      <c r="Z268" s="53" t="s">
        <v>106</v>
      </c>
      <c r="AA268" s="53" t="s">
        <v>110</v>
      </c>
      <c r="AB268" s="53" t="s">
        <v>108</v>
      </c>
      <c r="AC268" s="53" t="s">
        <v>109</v>
      </c>
      <c r="AD268" s="53" t="s">
        <v>695</v>
      </c>
      <c r="AE268" s="53" t="s">
        <v>101</v>
      </c>
      <c r="AF268" s="53" t="s">
        <v>107</v>
      </c>
      <c r="AG268" s="50" t="s">
        <v>111</v>
      </c>
    </row>
    <row r="269" spans="1:33" ht="20" customHeight="1" x14ac:dyDescent="0.35">
      <c r="A269" s="50" t="s">
        <v>553</v>
      </c>
      <c r="B269" s="50" t="s">
        <v>568</v>
      </c>
      <c r="C269" s="50" t="s">
        <v>600</v>
      </c>
      <c r="D269" s="51" t="str">
        <f>IF(COUNTIF(X269:AG269,SETTINGS!A$1)=1,"YES","NO")</f>
        <v>YES</v>
      </c>
      <c r="E269" s="51" t="s">
        <v>232</v>
      </c>
      <c r="F269" s="50" t="s">
        <v>98</v>
      </c>
      <c r="G269" s="48">
        <v>3</v>
      </c>
      <c r="H269" s="49">
        <v>33.515999999999998</v>
      </c>
      <c r="I269" s="49">
        <v>32.707000000000001</v>
      </c>
      <c r="J269" s="47"/>
      <c r="K269" s="47"/>
      <c r="L269" s="47"/>
      <c r="M269" s="47"/>
      <c r="N269" s="47"/>
      <c r="O269" s="48"/>
      <c r="P269" s="48"/>
      <c r="Q269" s="48"/>
      <c r="R269" s="48"/>
      <c r="S269" s="48"/>
      <c r="T269" s="48"/>
      <c r="U269" s="50"/>
      <c r="V269" s="50"/>
      <c r="W269" s="50"/>
      <c r="X269" s="53" t="s">
        <v>93</v>
      </c>
      <c r="Y269" s="50" t="s">
        <v>105</v>
      </c>
      <c r="Z269" s="50" t="s">
        <v>106</v>
      </c>
      <c r="AA269" s="53" t="s">
        <v>110</v>
      </c>
      <c r="AB269" s="50" t="s">
        <v>108</v>
      </c>
      <c r="AC269" s="50" t="s">
        <v>109</v>
      </c>
      <c r="AD269" s="50" t="s">
        <v>695</v>
      </c>
      <c r="AE269" s="50" t="s">
        <v>101</v>
      </c>
      <c r="AF269" s="50" t="s">
        <v>107</v>
      </c>
      <c r="AG269" s="50" t="s">
        <v>111</v>
      </c>
    </row>
    <row r="270" spans="1:33" ht="20" customHeight="1" x14ac:dyDescent="0.35">
      <c r="A270" s="50" t="s">
        <v>554</v>
      </c>
      <c r="B270" s="50" t="s">
        <v>569</v>
      </c>
      <c r="C270" s="50" t="s">
        <v>601</v>
      </c>
      <c r="D270" s="51" t="str">
        <f>IF(COUNTIF(X270:AG270,SETTINGS!A$1)=1,"YES","NO")</f>
        <v>YES</v>
      </c>
      <c r="E270" s="51" t="s">
        <v>232</v>
      </c>
      <c r="F270" s="50" t="s">
        <v>98</v>
      </c>
      <c r="G270" s="48">
        <v>2</v>
      </c>
      <c r="H270" s="49">
        <v>34.072000000000003</v>
      </c>
      <c r="I270" s="49">
        <v>32.539000000000001</v>
      </c>
      <c r="J270" s="108">
        <v>6</v>
      </c>
      <c r="K270" s="109"/>
      <c r="L270" s="109"/>
      <c r="M270" s="109"/>
      <c r="N270" s="110"/>
      <c r="O270" s="111">
        <v>84</v>
      </c>
      <c r="P270" s="112"/>
      <c r="Q270" s="112"/>
      <c r="R270" s="112"/>
      <c r="S270" s="113"/>
      <c r="T270" s="48"/>
      <c r="U270" s="50"/>
      <c r="V270" s="50"/>
      <c r="W270" s="50"/>
      <c r="X270" s="53" t="s">
        <v>93</v>
      </c>
      <c r="Y270" s="50" t="s">
        <v>105</v>
      </c>
      <c r="Z270" s="50" t="s">
        <v>106</v>
      </c>
      <c r="AA270" s="53" t="s">
        <v>110</v>
      </c>
      <c r="AB270" s="50"/>
      <c r="AC270" s="50" t="s">
        <v>109</v>
      </c>
      <c r="AD270" s="50" t="s">
        <v>695</v>
      </c>
      <c r="AE270" s="50" t="s">
        <v>101</v>
      </c>
      <c r="AF270" s="50"/>
      <c r="AG270" s="50" t="s">
        <v>111</v>
      </c>
    </row>
    <row r="271" spans="1:33" ht="20" customHeight="1" x14ac:dyDescent="0.35">
      <c r="A271" s="50" t="s">
        <v>554</v>
      </c>
      <c r="B271" s="50" t="s">
        <v>569</v>
      </c>
      <c r="C271" s="50" t="s">
        <v>603</v>
      </c>
      <c r="D271" s="51" t="str">
        <f>IF(COUNTIF(X271:AG271,SETTINGS!A$1)=1,"YES","NO")</f>
        <v>YES</v>
      </c>
      <c r="E271" s="51" t="s">
        <v>232</v>
      </c>
      <c r="F271" s="50" t="s">
        <v>98</v>
      </c>
      <c r="G271" s="48">
        <v>1</v>
      </c>
      <c r="H271" s="49">
        <v>32.472999999999999</v>
      </c>
      <c r="I271" s="49">
        <v>32.472999999999999</v>
      </c>
      <c r="J271" s="47"/>
      <c r="K271" s="47"/>
      <c r="L271" s="47"/>
      <c r="M271" s="47"/>
      <c r="N271" s="47"/>
      <c r="O271" s="48"/>
      <c r="P271" s="48"/>
      <c r="Q271" s="48"/>
      <c r="R271" s="48"/>
      <c r="S271" s="48"/>
      <c r="T271" s="48"/>
      <c r="U271" s="50"/>
      <c r="V271" s="50"/>
      <c r="W271" s="50"/>
      <c r="X271" s="53" t="s">
        <v>93</v>
      </c>
      <c r="Y271" s="50" t="s">
        <v>105</v>
      </c>
      <c r="Z271" s="53" t="s">
        <v>106</v>
      </c>
      <c r="AA271" s="50" t="s">
        <v>110</v>
      </c>
      <c r="AB271" s="50" t="s">
        <v>108</v>
      </c>
      <c r="AC271" s="50" t="s">
        <v>109</v>
      </c>
      <c r="AD271" s="53" t="s">
        <v>695</v>
      </c>
      <c r="AE271" s="50" t="s">
        <v>101</v>
      </c>
      <c r="AF271" s="50" t="s">
        <v>107</v>
      </c>
      <c r="AG271" s="50" t="s">
        <v>111</v>
      </c>
    </row>
    <row r="272" spans="1:33" ht="20" customHeight="1" x14ac:dyDescent="0.35">
      <c r="A272" s="50" t="s">
        <v>554</v>
      </c>
      <c r="B272" s="50" t="s">
        <v>569</v>
      </c>
      <c r="C272" s="50" t="s">
        <v>604</v>
      </c>
      <c r="D272" s="51" t="str">
        <f>IF(COUNTIF(X272:AG272,SETTINGS!A$1)=1,"YES","NO")</f>
        <v>YES</v>
      </c>
      <c r="E272" s="51" t="s">
        <v>232</v>
      </c>
      <c r="F272" s="50" t="s">
        <v>98</v>
      </c>
      <c r="G272" s="48">
        <v>4</v>
      </c>
      <c r="H272" s="49">
        <v>32.718000000000004</v>
      </c>
      <c r="I272" s="49">
        <v>31.303000000000001</v>
      </c>
      <c r="J272" s="108">
        <v>6.5</v>
      </c>
      <c r="K272" s="109"/>
      <c r="L272" s="109"/>
      <c r="M272" s="109"/>
      <c r="N272" s="110"/>
      <c r="O272" s="111">
        <v>84</v>
      </c>
      <c r="P272" s="112"/>
      <c r="Q272" s="112"/>
      <c r="R272" s="112"/>
      <c r="S272" s="113"/>
      <c r="T272" s="48"/>
      <c r="U272" s="50"/>
      <c r="V272" s="50"/>
      <c r="W272" s="50"/>
      <c r="X272" s="53" t="s">
        <v>93</v>
      </c>
      <c r="Y272" s="53" t="s">
        <v>105</v>
      </c>
      <c r="Z272" s="53" t="s">
        <v>106</v>
      </c>
      <c r="AA272" s="53" t="s">
        <v>110</v>
      </c>
      <c r="AB272" s="50"/>
      <c r="AC272" s="53" t="s">
        <v>109</v>
      </c>
      <c r="AD272" s="53" t="s">
        <v>695</v>
      </c>
      <c r="AE272" s="50" t="s">
        <v>101</v>
      </c>
      <c r="AF272" s="50"/>
      <c r="AG272" s="50" t="s">
        <v>111</v>
      </c>
    </row>
    <row r="273" spans="1:33" ht="20" customHeight="1" x14ac:dyDescent="0.35">
      <c r="A273" s="50" t="s">
        <v>554</v>
      </c>
      <c r="B273" s="50" t="s">
        <v>569</v>
      </c>
      <c r="C273" s="50" t="s">
        <v>602</v>
      </c>
      <c r="D273" s="51" t="str">
        <f>IF(COUNTIF(X273:AG273,SETTINGS!A$1)=1,"YES","NO")</f>
        <v>NO</v>
      </c>
      <c r="E273" s="51" t="s">
        <v>88</v>
      </c>
      <c r="F273" s="50" t="s">
        <v>98</v>
      </c>
      <c r="G273" s="48">
        <v>1</v>
      </c>
      <c r="H273" s="49">
        <v>31.158000000000001</v>
      </c>
      <c r="I273" s="49">
        <v>31.158000000000001</v>
      </c>
      <c r="J273" s="47"/>
      <c r="K273" s="47"/>
      <c r="L273" s="47"/>
      <c r="M273" s="47"/>
      <c r="N273" s="47"/>
      <c r="O273" s="48"/>
      <c r="P273" s="48"/>
      <c r="Q273" s="48"/>
      <c r="R273" s="48"/>
      <c r="S273" s="48"/>
      <c r="T273" s="48"/>
      <c r="U273" s="50"/>
      <c r="V273" s="50"/>
      <c r="W273" s="50"/>
      <c r="X273" s="50"/>
      <c r="Y273" s="50"/>
      <c r="Z273" s="50"/>
      <c r="AA273" s="50"/>
      <c r="AB273" s="53" t="s">
        <v>108</v>
      </c>
      <c r="AC273" s="50"/>
      <c r="AD273" s="50" t="s">
        <v>696</v>
      </c>
      <c r="AE273" s="50"/>
      <c r="AF273" s="53" t="s">
        <v>107</v>
      </c>
      <c r="AG273" s="50"/>
    </row>
    <row r="274" spans="1:33" ht="20" customHeight="1" thickBot="1" x14ac:dyDescent="0.4"/>
    <row r="275" spans="1:33" ht="20" customHeight="1" x14ac:dyDescent="0.35">
      <c r="A275" s="132" t="s">
        <v>624</v>
      </c>
      <c r="B275" s="133"/>
      <c r="C275" s="133"/>
      <c r="D275" s="133"/>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4"/>
    </row>
    <row r="276" spans="1:33" ht="20" customHeight="1" thickBot="1" x14ac:dyDescent="0.4">
      <c r="A276" s="135"/>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36"/>
      <c r="AC276" s="136"/>
      <c r="AD276" s="136"/>
      <c r="AE276" s="136"/>
      <c r="AF276" s="136"/>
      <c r="AG276" s="137"/>
    </row>
    <row r="278" spans="1:33" ht="20" customHeight="1" x14ac:dyDescent="0.35">
      <c r="A278" s="50" t="s">
        <v>625</v>
      </c>
      <c r="B278" s="50" t="s">
        <v>631</v>
      </c>
      <c r="C278" s="50" t="s">
        <v>647</v>
      </c>
      <c r="D278" s="51" t="str">
        <f>IF(COUNTIF(X278:AG278,SETTINGS!A$1)=1,"YES","NO")</f>
        <v>YES</v>
      </c>
      <c r="E278" s="51" t="s">
        <v>232</v>
      </c>
      <c r="F278" s="50" t="s">
        <v>98</v>
      </c>
      <c r="G278" s="48" t="s">
        <v>610</v>
      </c>
      <c r="H278" s="49">
        <v>35.762999999999998</v>
      </c>
      <c r="I278" s="49">
        <v>35.673000000000002</v>
      </c>
      <c r="J278" s="108">
        <v>6.5</v>
      </c>
      <c r="K278" s="109"/>
      <c r="L278" s="109"/>
      <c r="M278" s="109"/>
      <c r="N278" s="110"/>
      <c r="O278" s="111">
        <v>92</v>
      </c>
      <c r="P278" s="112"/>
      <c r="Q278" s="112"/>
      <c r="R278" s="112"/>
      <c r="S278" s="113"/>
      <c r="T278" s="48"/>
      <c r="U278" s="50"/>
      <c r="V278" s="50" t="s">
        <v>655</v>
      </c>
      <c r="W278" s="50"/>
      <c r="X278" s="53" t="s">
        <v>93</v>
      </c>
      <c r="Y278" s="53" t="s">
        <v>105</v>
      </c>
      <c r="Z278" s="53" t="s">
        <v>106</v>
      </c>
      <c r="AA278" s="53" t="s">
        <v>110</v>
      </c>
      <c r="AB278" s="53" t="s">
        <v>108</v>
      </c>
      <c r="AC278" s="53" t="s">
        <v>109</v>
      </c>
      <c r="AD278" s="53" t="s">
        <v>695</v>
      </c>
      <c r="AE278" s="53" t="s">
        <v>101</v>
      </c>
      <c r="AF278" s="53" t="s">
        <v>107</v>
      </c>
      <c r="AG278" s="50" t="s">
        <v>111</v>
      </c>
    </row>
    <row r="279" spans="1:33" ht="20" customHeight="1" x14ac:dyDescent="0.35">
      <c r="A279" s="50" t="s">
        <v>625</v>
      </c>
      <c r="B279" s="50" t="s">
        <v>631</v>
      </c>
      <c r="C279" s="50" t="s">
        <v>641</v>
      </c>
      <c r="D279" s="51" t="str">
        <f>IF(COUNTIF(X279:AG279,SETTINGS!A$1)=1,"YES","NO")</f>
        <v>YES</v>
      </c>
      <c r="E279" s="51" t="s">
        <v>88</v>
      </c>
      <c r="F279" s="50" t="s">
        <v>98</v>
      </c>
      <c r="G279" s="48" t="s">
        <v>541</v>
      </c>
      <c r="H279" s="49">
        <v>35.015000000000001</v>
      </c>
      <c r="I279" s="49">
        <v>34.923999999999999</v>
      </c>
      <c r="J279" s="47">
        <v>6.5</v>
      </c>
      <c r="K279" s="47">
        <v>6</v>
      </c>
      <c r="L279" s="47">
        <v>6</v>
      </c>
      <c r="M279" s="47">
        <v>6</v>
      </c>
      <c r="N279" s="47">
        <v>6</v>
      </c>
      <c r="O279" s="48">
        <v>88</v>
      </c>
      <c r="P279" s="48">
        <v>21</v>
      </c>
      <c r="Q279" s="48">
        <v>21</v>
      </c>
      <c r="R279" s="48">
        <v>21</v>
      </c>
      <c r="S279" s="48">
        <v>21</v>
      </c>
      <c r="T279" s="48"/>
      <c r="U279" s="50"/>
      <c r="V279" s="50" t="s">
        <v>657</v>
      </c>
      <c r="W279" s="50" t="s">
        <v>656</v>
      </c>
      <c r="X279" s="50" t="s">
        <v>93</v>
      </c>
      <c r="Y279" s="50" t="s">
        <v>105</v>
      </c>
      <c r="Z279" s="50" t="s">
        <v>106</v>
      </c>
      <c r="AA279" s="50" t="s">
        <v>110</v>
      </c>
      <c r="AB279" s="50"/>
      <c r="AC279" s="50" t="s">
        <v>109</v>
      </c>
      <c r="AD279" s="50" t="s">
        <v>695</v>
      </c>
      <c r="AE279" s="50" t="s">
        <v>101</v>
      </c>
      <c r="AF279" s="50"/>
      <c r="AG279" s="50" t="s">
        <v>111</v>
      </c>
    </row>
    <row r="280" spans="1:33" ht="20" customHeight="1" x14ac:dyDescent="0.35">
      <c r="A280" s="50" t="s">
        <v>625</v>
      </c>
      <c r="B280" s="50" t="s">
        <v>631</v>
      </c>
      <c r="C280" s="50" t="s">
        <v>642</v>
      </c>
      <c r="D280" s="51" t="str">
        <f>IF(COUNTIF(X280:AG280,SETTINGS!A$1)=1,"YES","NO")</f>
        <v>NO</v>
      </c>
      <c r="E280" s="51" t="s">
        <v>88</v>
      </c>
      <c r="F280" s="50" t="s">
        <v>98</v>
      </c>
      <c r="G280" s="48">
        <v>1</v>
      </c>
      <c r="H280" s="49">
        <v>34.893999999999998</v>
      </c>
      <c r="I280" s="49">
        <v>34.893999999999998</v>
      </c>
      <c r="J280" s="47"/>
      <c r="K280" s="47"/>
      <c r="L280" s="47"/>
      <c r="M280" s="47"/>
      <c r="N280" s="47"/>
      <c r="O280" s="48"/>
      <c r="P280" s="48"/>
      <c r="Q280" s="48"/>
      <c r="R280" s="48"/>
      <c r="S280" s="48"/>
      <c r="T280" s="48"/>
      <c r="U280" s="50"/>
      <c r="V280" s="50"/>
      <c r="W280" s="50"/>
      <c r="X280" s="50"/>
      <c r="Y280" s="50"/>
      <c r="Z280" s="50"/>
      <c r="AA280" s="50"/>
      <c r="AB280" s="53" t="s">
        <v>108</v>
      </c>
      <c r="AC280" s="50"/>
      <c r="AD280" s="50" t="s">
        <v>696</v>
      </c>
      <c r="AE280" s="50"/>
      <c r="AF280" s="53" t="s">
        <v>107</v>
      </c>
      <c r="AG280" s="50"/>
    </row>
    <row r="281" spans="1:33" ht="20" customHeight="1" x14ac:dyDescent="0.35">
      <c r="A281" s="50" t="s">
        <v>625</v>
      </c>
      <c r="B281" s="50" t="s">
        <v>631</v>
      </c>
      <c r="C281" s="50" t="s">
        <v>651</v>
      </c>
      <c r="D281" s="51" t="str">
        <f>IF(COUNTIF(X281:AG281,SETTINGS!A$1)=1,"YES","NO")</f>
        <v>YES</v>
      </c>
      <c r="E281" s="51" t="s">
        <v>232</v>
      </c>
      <c r="F281" s="50" t="s">
        <v>98</v>
      </c>
      <c r="G281" s="48" t="s">
        <v>541</v>
      </c>
      <c r="H281" s="49">
        <v>34.695999999999998</v>
      </c>
      <c r="I281" s="49">
        <v>34.695999999999998</v>
      </c>
      <c r="J281" s="47">
        <v>6.5</v>
      </c>
      <c r="K281" s="47"/>
      <c r="L281" s="47"/>
      <c r="M281" s="47">
        <v>6</v>
      </c>
      <c r="N281" s="47"/>
      <c r="O281" s="48">
        <v>84</v>
      </c>
      <c r="P281" s="48"/>
      <c r="Q281" s="48"/>
      <c r="R281" s="48">
        <v>21</v>
      </c>
      <c r="S281" s="48"/>
      <c r="T281" s="48"/>
      <c r="U281" s="50"/>
      <c r="V281" s="50" t="s">
        <v>658</v>
      </c>
      <c r="W281" s="50" t="s">
        <v>659</v>
      </c>
      <c r="X281" s="53" t="s">
        <v>93</v>
      </c>
      <c r="Y281" s="50" t="s">
        <v>105</v>
      </c>
      <c r="Z281" s="53" t="s">
        <v>106</v>
      </c>
      <c r="AA281" s="53" t="s">
        <v>110</v>
      </c>
      <c r="AB281" s="50" t="s">
        <v>108</v>
      </c>
      <c r="AC281" s="50" t="s">
        <v>109</v>
      </c>
      <c r="AD281" s="53" t="s">
        <v>695</v>
      </c>
      <c r="AE281" s="53" t="s">
        <v>101</v>
      </c>
      <c r="AF281" s="50" t="s">
        <v>107</v>
      </c>
      <c r="AG281" s="53" t="s">
        <v>111</v>
      </c>
    </row>
    <row r="282" spans="1:33" ht="20" customHeight="1" x14ac:dyDescent="0.35">
      <c r="A282" s="50" t="s">
        <v>625</v>
      </c>
      <c r="B282" s="50" t="s">
        <v>629</v>
      </c>
      <c r="C282" s="50" t="s">
        <v>646</v>
      </c>
      <c r="D282" s="51" t="str">
        <f>IF(COUNTIF(X282:AG282,SETTINGS!A$1)=1,"YES","NO")</f>
        <v>YES</v>
      </c>
      <c r="E282" s="51" t="s">
        <v>232</v>
      </c>
      <c r="F282" s="50" t="s">
        <v>98</v>
      </c>
      <c r="G282" s="48">
        <v>4</v>
      </c>
      <c r="H282" s="49">
        <v>34.898000000000003</v>
      </c>
      <c r="I282" s="49">
        <v>34.381</v>
      </c>
      <c r="J282" s="47"/>
      <c r="K282" s="47"/>
      <c r="L282" s="47"/>
      <c r="M282" s="47"/>
      <c r="N282" s="47"/>
      <c r="O282" s="48"/>
      <c r="P282" s="48"/>
      <c r="Q282" s="48"/>
      <c r="R282" s="48"/>
      <c r="S282" s="48"/>
      <c r="T282" s="48"/>
      <c r="U282" s="50"/>
      <c r="V282" s="50"/>
      <c r="W282" s="50"/>
      <c r="X282" s="53" t="s">
        <v>93</v>
      </c>
      <c r="Y282" s="53" t="s">
        <v>105</v>
      </c>
      <c r="Z282" s="53" t="s">
        <v>106</v>
      </c>
      <c r="AA282" s="53" t="s">
        <v>110</v>
      </c>
      <c r="AB282" s="53" t="s">
        <v>108</v>
      </c>
      <c r="AC282" s="53" t="s">
        <v>109</v>
      </c>
      <c r="AD282" s="53" t="s">
        <v>695</v>
      </c>
      <c r="AE282" s="53" t="s">
        <v>101</v>
      </c>
      <c r="AF282" s="53" t="s">
        <v>107</v>
      </c>
      <c r="AG282" s="50" t="s">
        <v>111</v>
      </c>
    </row>
    <row r="283" spans="1:33" ht="20" customHeight="1" x14ac:dyDescent="0.35">
      <c r="A283" s="50" t="s">
        <v>625</v>
      </c>
      <c r="B283" s="50" t="s">
        <v>632</v>
      </c>
      <c r="C283" s="50" t="s">
        <v>639</v>
      </c>
      <c r="D283" s="51" t="str">
        <f>IF(COUNTIF(X283:AG283,SETTINGS!A$1)=1,"YES","NO")</f>
        <v>YES</v>
      </c>
      <c r="E283" s="51" t="s">
        <v>232</v>
      </c>
      <c r="F283" s="50" t="s">
        <v>98</v>
      </c>
      <c r="G283" s="48">
        <v>3</v>
      </c>
      <c r="H283" s="49">
        <v>34.561</v>
      </c>
      <c r="I283" s="49">
        <v>34.1</v>
      </c>
      <c r="J283" s="47">
        <v>6.5</v>
      </c>
      <c r="K283" s="47">
        <v>6</v>
      </c>
      <c r="L283" s="47">
        <v>6</v>
      </c>
      <c r="M283" s="47">
        <v>6</v>
      </c>
      <c r="N283" s="47">
        <v>6</v>
      </c>
      <c r="O283" s="48">
        <v>88</v>
      </c>
      <c r="P283" s="48">
        <v>21</v>
      </c>
      <c r="Q283" s="48">
        <v>21</v>
      </c>
      <c r="R283" s="48">
        <v>21</v>
      </c>
      <c r="S283" s="48">
        <v>21</v>
      </c>
      <c r="T283" s="48"/>
      <c r="U283" s="50"/>
      <c r="V283" s="50"/>
      <c r="W283" s="50"/>
      <c r="X283" s="53" t="s">
        <v>93</v>
      </c>
      <c r="Y283" s="53" t="s">
        <v>105</v>
      </c>
      <c r="Z283" s="50" t="s">
        <v>106</v>
      </c>
      <c r="AA283" s="53" t="s">
        <v>110</v>
      </c>
      <c r="AB283" s="53" t="s">
        <v>108</v>
      </c>
      <c r="AC283" s="53" t="s">
        <v>109</v>
      </c>
      <c r="AD283" s="50" t="s">
        <v>695</v>
      </c>
      <c r="AE283" s="53" t="s">
        <v>101</v>
      </c>
      <c r="AF283" s="53" t="s">
        <v>107</v>
      </c>
      <c r="AG283" s="50" t="s">
        <v>111</v>
      </c>
    </row>
    <row r="284" spans="1:33" ht="20" customHeight="1" x14ac:dyDescent="0.35">
      <c r="A284" s="50" t="s">
        <v>625</v>
      </c>
      <c r="B284" s="50" t="s">
        <v>632</v>
      </c>
      <c r="C284" s="50" t="s">
        <v>640</v>
      </c>
      <c r="D284" s="51" t="str">
        <f>IF(COUNTIF(X284:AG284,SETTINGS!A$1)=1,"YES","NO")</f>
        <v>YES</v>
      </c>
      <c r="E284" s="51" t="s">
        <v>232</v>
      </c>
      <c r="F284" s="50" t="s">
        <v>98</v>
      </c>
      <c r="G284" s="48">
        <v>4</v>
      </c>
      <c r="H284" s="49">
        <v>34.527000000000001</v>
      </c>
      <c r="I284" s="49">
        <v>33.634999999999998</v>
      </c>
      <c r="J284" s="47">
        <v>6.5</v>
      </c>
      <c r="K284" s="47">
        <v>6</v>
      </c>
      <c r="L284" s="47">
        <v>6</v>
      </c>
      <c r="M284" s="47">
        <v>6</v>
      </c>
      <c r="N284" s="47">
        <v>6</v>
      </c>
      <c r="O284" s="48">
        <v>84</v>
      </c>
      <c r="P284" s="48">
        <v>18</v>
      </c>
      <c r="Q284" s="48">
        <v>18</v>
      </c>
      <c r="R284" s="48">
        <v>21</v>
      </c>
      <c r="S284" s="48">
        <v>21</v>
      </c>
      <c r="T284" s="48"/>
      <c r="U284" s="50" t="s">
        <v>660</v>
      </c>
      <c r="V284" s="50"/>
      <c r="W284" s="50"/>
      <c r="X284" s="53" t="s">
        <v>93</v>
      </c>
      <c r="Y284" s="53" t="s">
        <v>105</v>
      </c>
      <c r="Z284" s="53" t="s">
        <v>106</v>
      </c>
      <c r="AA284" s="53" t="s">
        <v>110</v>
      </c>
      <c r="AB284" s="53" t="s">
        <v>108</v>
      </c>
      <c r="AC284" s="53" t="s">
        <v>109</v>
      </c>
      <c r="AD284" s="53" t="s">
        <v>695</v>
      </c>
      <c r="AE284" s="50" t="s">
        <v>101</v>
      </c>
      <c r="AF284" s="53" t="s">
        <v>107</v>
      </c>
      <c r="AG284" s="50" t="s">
        <v>111</v>
      </c>
    </row>
    <row r="285" spans="1:33" ht="20" customHeight="1" x14ac:dyDescent="0.35">
      <c r="A285" s="50" t="s">
        <v>625</v>
      </c>
      <c r="B285" s="50" t="s">
        <v>630</v>
      </c>
      <c r="C285" s="50" t="s">
        <v>638</v>
      </c>
      <c r="D285" s="51" t="str">
        <f>IF(COUNTIF(X285:AG285,SETTINGS!A$1)=1,"YES","NO")</f>
        <v>YES</v>
      </c>
      <c r="E285" s="51" t="s">
        <v>232</v>
      </c>
      <c r="F285" s="50" t="s">
        <v>98</v>
      </c>
      <c r="G285" s="48">
        <v>4</v>
      </c>
      <c r="H285" s="49">
        <v>34.213000000000001</v>
      </c>
      <c r="I285" s="49">
        <v>33.393000000000001</v>
      </c>
      <c r="J285" s="47">
        <v>6.5</v>
      </c>
      <c r="K285" s="47">
        <v>6</v>
      </c>
      <c r="L285" s="47">
        <v>6</v>
      </c>
      <c r="M285" s="47">
        <v>6</v>
      </c>
      <c r="N285" s="47">
        <v>6</v>
      </c>
      <c r="O285" s="48">
        <v>92</v>
      </c>
      <c r="P285" s="48">
        <v>21</v>
      </c>
      <c r="Q285" s="48">
        <v>21</v>
      </c>
      <c r="R285" s="48">
        <v>24</v>
      </c>
      <c r="S285" s="48">
        <v>24</v>
      </c>
      <c r="T285" s="48"/>
      <c r="U285" s="50"/>
      <c r="V285" s="50"/>
      <c r="W285" s="50"/>
      <c r="X285" s="53" t="s">
        <v>93</v>
      </c>
      <c r="Y285" s="53" t="s">
        <v>105</v>
      </c>
      <c r="Z285" s="50" t="s">
        <v>106</v>
      </c>
      <c r="AA285" s="53" t="s">
        <v>110</v>
      </c>
      <c r="AB285" s="53" t="s">
        <v>108</v>
      </c>
      <c r="AC285" s="53" t="s">
        <v>109</v>
      </c>
      <c r="AD285" s="50" t="s">
        <v>695</v>
      </c>
      <c r="AE285" s="50" t="s">
        <v>101</v>
      </c>
      <c r="AF285" s="53" t="s">
        <v>107</v>
      </c>
      <c r="AG285" s="50" t="s">
        <v>111</v>
      </c>
    </row>
    <row r="286" spans="1:33" ht="20" customHeight="1" x14ac:dyDescent="0.35">
      <c r="A286" s="50" t="s">
        <v>625</v>
      </c>
      <c r="B286" s="50" t="s">
        <v>629</v>
      </c>
      <c r="C286" s="50" t="s">
        <v>648</v>
      </c>
      <c r="D286" s="51" t="str">
        <f>IF(COUNTIF(X286:AG286,SETTINGS!A$1)=1,"YES","NO")</f>
        <v>YES</v>
      </c>
      <c r="E286" s="51" t="s">
        <v>232</v>
      </c>
      <c r="F286" s="50" t="s">
        <v>98</v>
      </c>
      <c r="G286" s="48">
        <v>4</v>
      </c>
      <c r="H286" s="49">
        <v>34.179000000000002</v>
      </c>
      <c r="I286" s="49">
        <v>33.235999999999997</v>
      </c>
      <c r="J286" s="47"/>
      <c r="K286" s="47"/>
      <c r="L286" s="47"/>
      <c r="M286" s="47"/>
      <c r="N286" s="47"/>
      <c r="O286" s="48"/>
      <c r="P286" s="48"/>
      <c r="Q286" s="48"/>
      <c r="R286" s="48"/>
      <c r="S286" s="48"/>
      <c r="T286" s="48"/>
      <c r="U286" s="50"/>
      <c r="V286" s="50"/>
      <c r="W286" s="50"/>
      <c r="X286" s="53" t="s">
        <v>93</v>
      </c>
      <c r="Y286" s="50" t="s">
        <v>105</v>
      </c>
      <c r="Z286" s="50" t="s">
        <v>106</v>
      </c>
      <c r="AA286" s="53" t="s">
        <v>110</v>
      </c>
      <c r="AB286" s="50" t="s">
        <v>108</v>
      </c>
      <c r="AC286" s="50" t="s">
        <v>109</v>
      </c>
      <c r="AD286" s="50" t="s">
        <v>695</v>
      </c>
      <c r="AE286" s="53" t="s">
        <v>101</v>
      </c>
      <c r="AF286" s="50" t="s">
        <v>107</v>
      </c>
      <c r="AG286" s="50" t="s">
        <v>111</v>
      </c>
    </row>
    <row r="287" spans="1:33" ht="20" customHeight="1" x14ac:dyDescent="0.35">
      <c r="A287" s="50" t="s">
        <v>625</v>
      </c>
      <c r="B287" s="50" t="s">
        <v>627</v>
      </c>
      <c r="C287" s="50" t="s">
        <v>645</v>
      </c>
      <c r="D287" s="51" t="str">
        <f>IF(COUNTIF(X287:AG287,SETTINGS!A$1)=1,"YES","NO")</f>
        <v>YES</v>
      </c>
      <c r="E287" s="51" t="s">
        <v>232</v>
      </c>
      <c r="F287" s="50" t="s">
        <v>98</v>
      </c>
      <c r="G287" s="48">
        <v>4</v>
      </c>
      <c r="H287" s="49">
        <v>33.347999999999999</v>
      </c>
      <c r="I287" s="49">
        <v>33.195</v>
      </c>
      <c r="J287" s="47">
        <v>6.5</v>
      </c>
      <c r="K287" s="47">
        <v>6</v>
      </c>
      <c r="L287" s="47">
        <v>6</v>
      </c>
      <c r="M287" s="47">
        <v>6</v>
      </c>
      <c r="N287" s="47">
        <v>6</v>
      </c>
      <c r="O287" s="48">
        <v>84</v>
      </c>
      <c r="P287" s="48">
        <v>18</v>
      </c>
      <c r="Q287" s="48">
        <v>18</v>
      </c>
      <c r="R287" s="48">
        <v>21</v>
      </c>
      <c r="S287" s="48">
        <v>21</v>
      </c>
      <c r="T287" s="48"/>
      <c r="U287" s="50"/>
      <c r="V287" s="50"/>
      <c r="W287" s="50"/>
      <c r="X287" s="53" t="s">
        <v>93</v>
      </c>
      <c r="Y287" s="53" t="s">
        <v>105</v>
      </c>
      <c r="Z287" s="53" t="s">
        <v>106</v>
      </c>
      <c r="AA287" s="53" t="s">
        <v>110</v>
      </c>
      <c r="AB287" s="53" t="s">
        <v>108</v>
      </c>
      <c r="AC287" s="53" t="s">
        <v>109</v>
      </c>
      <c r="AD287" s="53" t="s">
        <v>695</v>
      </c>
      <c r="AE287" s="50" t="s">
        <v>101</v>
      </c>
      <c r="AF287" s="53" t="s">
        <v>107</v>
      </c>
      <c r="AG287" s="50" t="s">
        <v>111</v>
      </c>
    </row>
    <row r="288" spans="1:33" ht="20" customHeight="1" x14ac:dyDescent="0.35">
      <c r="A288" s="50" t="s">
        <v>625</v>
      </c>
      <c r="B288" s="50" t="s">
        <v>628</v>
      </c>
      <c r="C288" s="50" t="s">
        <v>637</v>
      </c>
      <c r="D288" s="51" t="str">
        <f>IF(COUNTIF(X288:AG288,SETTINGS!A$1)=1,"YES","NO")</f>
        <v>YES</v>
      </c>
      <c r="E288" s="51" t="s">
        <v>232</v>
      </c>
      <c r="F288" s="50" t="s">
        <v>98</v>
      </c>
      <c r="G288" s="48" t="s">
        <v>610</v>
      </c>
      <c r="H288" s="49">
        <v>32.752000000000002</v>
      </c>
      <c r="I288" s="49">
        <v>32.054000000000002</v>
      </c>
      <c r="J288" s="47">
        <v>7</v>
      </c>
      <c r="K288" s="47">
        <v>6</v>
      </c>
      <c r="L288" s="47">
        <v>6</v>
      </c>
      <c r="M288" s="47">
        <v>6</v>
      </c>
      <c r="N288" s="47">
        <v>6</v>
      </c>
      <c r="O288" s="48">
        <v>84</v>
      </c>
      <c r="P288" s="48">
        <v>21</v>
      </c>
      <c r="Q288" s="48">
        <v>21</v>
      </c>
      <c r="R288" s="48">
        <v>21</v>
      </c>
      <c r="S288" s="48">
        <v>21</v>
      </c>
      <c r="T288" s="48"/>
      <c r="U288" s="50"/>
      <c r="V288" s="50" t="s">
        <v>654</v>
      </c>
      <c r="W288" s="50"/>
      <c r="X288" s="53" t="s">
        <v>93</v>
      </c>
      <c r="Y288" s="53" t="s">
        <v>105</v>
      </c>
      <c r="Z288" s="50" t="s">
        <v>106</v>
      </c>
      <c r="AA288" s="53" t="s">
        <v>110</v>
      </c>
      <c r="AB288" s="53" t="s">
        <v>108</v>
      </c>
      <c r="AC288" s="53" t="s">
        <v>109</v>
      </c>
      <c r="AD288" s="50" t="s">
        <v>695</v>
      </c>
      <c r="AE288" s="53" t="s">
        <v>101</v>
      </c>
      <c r="AF288" s="53" t="s">
        <v>107</v>
      </c>
      <c r="AG288" s="53" t="s">
        <v>111</v>
      </c>
    </row>
    <row r="289" spans="1:33" ht="20" customHeight="1" x14ac:dyDescent="0.35">
      <c r="A289" s="50" t="s">
        <v>625</v>
      </c>
      <c r="B289" s="50" t="s">
        <v>633</v>
      </c>
      <c r="C289" s="50" t="s">
        <v>643</v>
      </c>
      <c r="D289" s="51" t="str">
        <f>IF(COUNTIF(X289:AG289,SETTINGS!A$1)=1,"YES","NO")</f>
        <v>YES</v>
      </c>
      <c r="E289" s="51" t="s">
        <v>232</v>
      </c>
      <c r="F289" s="50" t="s">
        <v>98</v>
      </c>
      <c r="G289" s="48">
        <v>3</v>
      </c>
      <c r="H289" s="49">
        <v>32.134</v>
      </c>
      <c r="I289" s="49">
        <v>31.538</v>
      </c>
      <c r="J289" s="47">
        <v>6.5</v>
      </c>
      <c r="K289" s="47">
        <v>6</v>
      </c>
      <c r="L289" s="47">
        <v>6</v>
      </c>
      <c r="M289" s="47">
        <v>6</v>
      </c>
      <c r="N289" s="47">
        <v>6</v>
      </c>
      <c r="O289" s="48">
        <v>84</v>
      </c>
      <c r="P289" s="48">
        <v>21</v>
      </c>
      <c r="Q289" s="48">
        <v>21</v>
      </c>
      <c r="R289" s="48">
        <v>24</v>
      </c>
      <c r="S289" s="48">
        <v>24</v>
      </c>
      <c r="T289" s="48">
        <v>25</v>
      </c>
      <c r="U289" s="50"/>
      <c r="V289" s="50"/>
      <c r="W289" s="50"/>
      <c r="X289" s="53" t="s">
        <v>93</v>
      </c>
      <c r="Y289" s="53" t="s">
        <v>105</v>
      </c>
      <c r="Z289" s="53" t="s">
        <v>106</v>
      </c>
      <c r="AA289" s="53" t="s">
        <v>110</v>
      </c>
      <c r="AB289" s="53" t="s">
        <v>108</v>
      </c>
      <c r="AC289" s="53" t="s">
        <v>109</v>
      </c>
      <c r="AD289" s="53" t="s">
        <v>695</v>
      </c>
      <c r="AE289" s="50" t="s">
        <v>101</v>
      </c>
      <c r="AF289" s="53" t="s">
        <v>107</v>
      </c>
      <c r="AG289" s="50" t="s">
        <v>111</v>
      </c>
    </row>
    <row r="290" spans="1:33" ht="20" customHeight="1" x14ac:dyDescent="0.35">
      <c r="A290" s="50" t="s">
        <v>626</v>
      </c>
      <c r="B290" s="50" t="s">
        <v>634</v>
      </c>
      <c r="C290" s="50" t="s">
        <v>644</v>
      </c>
      <c r="D290" s="51" t="str">
        <f>IF(COUNTIF(X290:AG290,SETTINGS!A$1)=1,"YES","NO")</f>
        <v>YES</v>
      </c>
      <c r="E290" s="51" t="s">
        <v>232</v>
      </c>
      <c r="F290" s="50" t="s">
        <v>98</v>
      </c>
      <c r="G290" s="48">
        <v>2</v>
      </c>
      <c r="H290" s="49">
        <v>32.978000000000002</v>
      </c>
      <c r="I290" s="49">
        <v>32.942999999999998</v>
      </c>
      <c r="J290" s="47">
        <v>6</v>
      </c>
      <c r="K290" s="47">
        <v>5.5</v>
      </c>
      <c r="L290" s="47">
        <v>5.5</v>
      </c>
      <c r="M290" s="47">
        <v>5.5</v>
      </c>
      <c r="N290" s="47">
        <v>5.5</v>
      </c>
      <c r="O290" s="48">
        <v>84</v>
      </c>
      <c r="P290" s="48"/>
      <c r="Q290" s="48"/>
      <c r="R290" s="48">
        <v>21</v>
      </c>
      <c r="S290" s="48"/>
      <c r="T290" s="48">
        <v>24</v>
      </c>
      <c r="U290" s="50"/>
      <c r="V290" s="50"/>
      <c r="W290" s="50"/>
      <c r="X290" s="53" t="s">
        <v>93</v>
      </c>
      <c r="Y290" s="53" t="s">
        <v>105</v>
      </c>
      <c r="Z290" s="50" t="s">
        <v>106</v>
      </c>
      <c r="AA290" s="53" t="s">
        <v>110</v>
      </c>
      <c r="AB290" s="53" t="s">
        <v>108</v>
      </c>
      <c r="AC290" s="53" t="s">
        <v>109</v>
      </c>
      <c r="AD290" s="50" t="s">
        <v>695</v>
      </c>
      <c r="AE290" s="53" t="s">
        <v>101</v>
      </c>
      <c r="AF290" s="53" t="s">
        <v>107</v>
      </c>
      <c r="AG290" s="50" t="s">
        <v>111</v>
      </c>
    </row>
    <row r="291" spans="1:33" ht="20" customHeight="1" x14ac:dyDescent="0.35">
      <c r="A291" s="50" t="s">
        <v>626</v>
      </c>
      <c r="B291" s="50" t="s">
        <v>636</v>
      </c>
      <c r="C291" s="50" t="s">
        <v>650</v>
      </c>
      <c r="D291" s="51" t="str">
        <f>IF(COUNTIF(X291:AG291,SETTINGS!A$1)=1,"YES","NO")</f>
        <v>YES</v>
      </c>
      <c r="E291" s="51" t="s">
        <v>232</v>
      </c>
      <c r="F291" s="50" t="s">
        <v>98</v>
      </c>
      <c r="G291" s="48">
        <v>2</v>
      </c>
      <c r="H291" s="49">
        <v>32.616999999999997</v>
      </c>
      <c r="I291" s="49">
        <v>31.940999999999999</v>
      </c>
      <c r="J291" s="47"/>
      <c r="K291" s="47"/>
      <c r="L291" s="47"/>
      <c r="M291" s="47"/>
      <c r="N291" s="47"/>
      <c r="O291" s="48"/>
      <c r="P291" s="48"/>
      <c r="Q291" s="48"/>
      <c r="R291" s="48"/>
      <c r="S291" s="48"/>
      <c r="T291" s="48">
        <v>26</v>
      </c>
      <c r="U291" s="50"/>
      <c r="V291" s="50"/>
      <c r="W291" s="50"/>
      <c r="X291" s="53" t="s">
        <v>93</v>
      </c>
      <c r="Y291" s="53" t="s">
        <v>105</v>
      </c>
      <c r="Z291" s="53" t="s">
        <v>106</v>
      </c>
      <c r="AA291" s="53" t="s">
        <v>110</v>
      </c>
      <c r="AB291" s="53" t="s">
        <v>108</v>
      </c>
      <c r="AC291" s="53" t="s">
        <v>109</v>
      </c>
      <c r="AD291" s="53" t="s">
        <v>695</v>
      </c>
      <c r="AE291" s="53" t="s">
        <v>101</v>
      </c>
      <c r="AF291" s="53" t="s">
        <v>107</v>
      </c>
      <c r="AG291" s="50" t="s">
        <v>111</v>
      </c>
    </row>
    <row r="292" spans="1:33" ht="20" customHeight="1" x14ac:dyDescent="0.35">
      <c r="A292" s="50" t="s">
        <v>626</v>
      </c>
      <c r="B292" s="50" t="s">
        <v>635</v>
      </c>
      <c r="C292" s="50" t="s">
        <v>649</v>
      </c>
      <c r="D292" s="51" t="str">
        <f>IF(COUNTIF(X292:AG292,SETTINGS!A$1)=1,"YES","NO")</f>
        <v>YES</v>
      </c>
      <c r="E292" s="51" t="s">
        <v>232</v>
      </c>
      <c r="F292" s="50" t="s">
        <v>98</v>
      </c>
      <c r="G292" s="48" t="s">
        <v>478</v>
      </c>
      <c r="H292" s="49">
        <v>30.158000000000001</v>
      </c>
      <c r="I292" s="49">
        <v>30.158000000000001</v>
      </c>
      <c r="J292" s="47"/>
      <c r="K292" s="47"/>
      <c r="L292" s="47"/>
      <c r="M292" s="47"/>
      <c r="N292" s="47"/>
      <c r="O292" s="48"/>
      <c r="P292" s="48"/>
      <c r="Q292" s="48"/>
      <c r="R292" s="48"/>
      <c r="S292" s="48"/>
      <c r="T292" s="48">
        <v>27</v>
      </c>
      <c r="U292" s="50"/>
      <c r="V292" s="50" t="s">
        <v>543</v>
      </c>
      <c r="W292" s="50"/>
      <c r="X292" s="53" t="s">
        <v>93</v>
      </c>
      <c r="Y292" s="53" t="s">
        <v>105</v>
      </c>
      <c r="Z292" s="53" t="s">
        <v>106</v>
      </c>
      <c r="AA292" s="53" t="s">
        <v>110</v>
      </c>
      <c r="AB292" s="53" t="s">
        <v>108</v>
      </c>
      <c r="AC292" s="53" t="s">
        <v>109</v>
      </c>
      <c r="AD292" s="53" t="s">
        <v>695</v>
      </c>
      <c r="AE292" s="53" t="s">
        <v>101</v>
      </c>
      <c r="AF292" s="53" t="s">
        <v>107</v>
      </c>
      <c r="AG292" s="50" t="s">
        <v>111</v>
      </c>
    </row>
    <row r="293" spans="1:33" ht="20" customHeight="1" thickBot="1" x14ac:dyDescent="0.4"/>
    <row r="294" spans="1:33" ht="20" customHeight="1" x14ac:dyDescent="0.35">
      <c r="A294" s="114" t="s">
        <v>661</v>
      </c>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6"/>
    </row>
    <row r="295" spans="1:33" ht="20" customHeight="1" thickBot="1" x14ac:dyDescent="0.4">
      <c r="A295" s="117"/>
      <c r="B295" s="118"/>
      <c r="C295" s="118"/>
      <c r="D295" s="118"/>
      <c r="E295" s="118"/>
      <c r="F295" s="118"/>
      <c r="G295" s="118"/>
      <c r="H295" s="118"/>
      <c r="I295" s="118"/>
      <c r="J295" s="118"/>
      <c r="K295" s="118"/>
      <c r="L295" s="118"/>
      <c r="M295" s="118"/>
      <c r="N295" s="118"/>
      <c r="O295" s="118"/>
      <c r="P295" s="118"/>
      <c r="Q295" s="118"/>
      <c r="R295" s="118"/>
      <c r="S295" s="118"/>
      <c r="T295" s="118"/>
      <c r="U295" s="118"/>
      <c r="V295" s="118"/>
      <c r="W295" s="118"/>
      <c r="X295" s="118"/>
      <c r="Y295" s="118"/>
      <c r="Z295" s="118"/>
      <c r="AA295" s="118"/>
      <c r="AB295" s="118"/>
      <c r="AC295" s="118"/>
      <c r="AD295" s="118"/>
      <c r="AE295" s="118"/>
      <c r="AF295" s="118"/>
      <c r="AG295" s="119"/>
    </row>
    <row r="297" spans="1:33" ht="20" customHeight="1" x14ac:dyDescent="0.35">
      <c r="A297" s="50" t="s">
        <v>662</v>
      </c>
      <c r="B297" s="50" t="s">
        <v>664</v>
      </c>
      <c r="C297" s="50" t="s">
        <v>666</v>
      </c>
      <c r="D297" s="51" t="str">
        <f>IF(COUNTIF(X297:AG297,SETTINGS!A$1)=1,"YES","NO")</f>
        <v>YES</v>
      </c>
      <c r="E297" s="51" t="s">
        <v>88</v>
      </c>
      <c r="F297" s="50" t="s">
        <v>98</v>
      </c>
      <c r="G297" s="48">
        <v>2</v>
      </c>
      <c r="H297" s="49">
        <v>30.677</v>
      </c>
      <c r="I297" s="49">
        <v>30.157</v>
      </c>
      <c r="J297" s="47"/>
      <c r="K297" s="47"/>
      <c r="L297" s="47"/>
      <c r="M297" s="47"/>
      <c r="N297" s="47"/>
      <c r="O297" s="48"/>
      <c r="P297" s="48"/>
      <c r="Q297" s="48"/>
      <c r="R297" s="48"/>
      <c r="S297" s="48"/>
      <c r="T297" s="48"/>
      <c r="U297" s="50"/>
      <c r="V297" s="50"/>
      <c r="W297" s="50"/>
      <c r="X297" s="50" t="s">
        <v>93</v>
      </c>
      <c r="Y297" s="50" t="s">
        <v>105</v>
      </c>
      <c r="Z297" s="50" t="s">
        <v>106</v>
      </c>
      <c r="AA297" s="50" t="s">
        <v>110</v>
      </c>
      <c r="AB297" s="50" t="s">
        <v>108</v>
      </c>
      <c r="AC297" s="50" t="s">
        <v>109</v>
      </c>
      <c r="AD297" s="50" t="s">
        <v>695</v>
      </c>
      <c r="AE297" s="50" t="s">
        <v>101</v>
      </c>
      <c r="AF297" s="50" t="s">
        <v>107</v>
      </c>
      <c r="AG297" s="50" t="s">
        <v>111</v>
      </c>
    </row>
    <row r="298" spans="1:33" ht="20" customHeight="1" x14ac:dyDescent="0.35">
      <c r="A298" s="50" t="s">
        <v>663</v>
      </c>
      <c r="B298" s="50" t="s">
        <v>665</v>
      </c>
      <c r="C298" s="50" t="s">
        <v>667</v>
      </c>
      <c r="D298" s="51" t="str">
        <f>IF(COUNTIF(X298:AG298,SETTINGS!A$1)=1,"YES","NO")</f>
        <v>YES</v>
      </c>
      <c r="E298" s="51" t="s">
        <v>232</v>
      </c>
      <c r="F298" s="50" t="s">
        <v>98</v>
      </c>
      <c r="G298" s="48">
        <v>2</v>
      </c>
      <c r="H298" s="49">
        <v>32.167999999999999</v>
      </c>
      <c r="I298" s="49">
        <v>32.119</v>
      </c>
      <c r="J298" s="47"/>
      <c r="K298" s="47"/>
      <c r="L298" s="47"/>
      <c r="M298" s="47"/>
      <c r="N298" s="47"/>
      <c r="O298" s="48"/>
      <c r="P298" s="48"/>
      <c r="Q298" s="48"/>
      <c r="R298" s="48"/>
      <c r="S298" s="48"/>
      <c r="T298" s="48"/>
      <c r="U298" s="50"/>
      <c r="V298" s="50"/>
      <c r="W298" s="50"/>
      <c r="X298" s="53" t="s">
        <v>93</v>
      </c>
      <c r="Y298" s="50" t="s">
        <v>105</v>
      </c>
      <c r="Z298" s="50" t="s">
        <v>106</v>
      </c>
      <c r="AA298" s="53" t="s">
        <v>110</v>
      </c>
      <c r="AB298" s="50" t="s">
        <v>108</v>
      </c>
      <c r="AC298" s="50" t="s">
        <v>109</v>
      </c>
      <c r="AD298" s="50" t="s">
        <v>695</v>
      </c>
      <c r="AE298" s="50" t="s">
        <v>101</v>
      </c>
      <c r="AF298" s="50" t="s">
        <v>107</v>
      </c>
      <c r="AG298" s="50" t="s">
        <v>111</v>
      </c>
    </row>
  </sheetData>
  <sheetProtection algorithmName="SHA-512" hashValue="GNXffOPr/L8xqelj+4cICwTxe9hWnS7ogHqb4SqVpJKD2/HiePGRecC1nwmFDOH9k1Bd9NM30AMTU98ERskfMA==" saltValue="qKJF2e/UDdkIW1x8Z5llKg==" spinCount="100000" sheet="1" objects="1" scenarios="1" selectLockedCells="1"/>
  <sortState xmlns:xlrd2="http://schemas.microsoft.com/office/spreadsheetml/2017/richdata2" ref="A114:A130">
    <sortCondition ref="A114:A130"/>
  </sortState>
  <mergeCells count="110">
    <mergeCell ref="A114:AG115"/>
    <mergeCell ref="J123:N123"/>
    <mergeCell ref="O252:S252"/>
    <mergeCell ref="J253:N253"/>
    <mergeCell ref="O253:S253"/>
    <mergeCell ref="J259:N259"/>
    <mergeCell ref="O259:S259"/>
    <mergeCell ref="J241:N241"/>
    <mergeCell ref="O241:S241"/>
    <mergeCell ref="J233:N233"/>
    <mergeCell ref="O233:S233"/>
    <mergeCell ref="J244:N244"/>
    <mergeCell ref="O244:S244"/>
    <mergeCell ref="O257:S257"/>
    <mergeCell ref="J257:N257"/>
    <mergeCell ref="J256:N256"/>
    <mergeCell ref="O256:S256"/>
    <mergeCell ref="O123:S123"/>
    <mergeCell ref="A125:AG126"/>
    <mergeCell ref="J137:N137"/>
    <mergeCell ref="O137:S137"/>
    <mergeCell ref="J181:N181"/>
    <mergeCell ref="J165:N165"/>
    <mergeCell ref="O181:S181"/>
    <mergeCell ref="T1:T3"/>
    <mergeCell ref="V1:W3"/>
    <mergeCell ref="A5:AG6"/>
    <mergeCell ref="C1:C3"/>
    <mergeCell ref="G1:G3"/>
    <mergeCell ref="H1:H3"/>
    <mergeCell ref="I1:I3"/>
    <mergeCell ref="D1:D3"/>
    <mergeCell ref="F1:F3"/>
    <mergeCell ref="A1:A3"/>
    <mergeCell ref="B1:B3"/>
    <mergeCell ref="X1:AG3"/>
    <mergeCell ref="U1:U3"/>
    <mergeCell ref="E1:E3"/>
    <mergeCell ref="O64:S64"/>
    <mergeCell ref="J52:N52"/>
    <mergeCell ref="O52:S52"/>
    <mergeCell ref="O37:S37"/>
    <mergeCell ref="J64:N64"/>
    <mergeCell ref="J37:N37"/>
    <mergeCell ref="O1:S1"/>
    <mergeCell ref="O2:O3"/>
    <mergeCell ref="P2:S2"/>
    <mergeCell ref="O15:S15"/>
    <mergeCell ref="J34:N34"/>
    <mergeCell ref="O23:S23"/>
    <mergeCell ref="O34:S34"/>
    <mergeCell ref="J1:N1"/>
    <mergeCell ref="J15:N15"/>
    <mergeCell ref="J23:N23"/>
    <mergeCell ref="J2:J3"/>
    <mergeCell ref="K2:N2"/>
    <mergeCell ref="J155:N155"/>
    <mergeCell ref="O155:S155"/>
    <mergeCell ref="J161:N161"/>
    <mergeCell ref="O161:S161"/>
    <mergeCell ref="J153:N153"/>
    <mergeCell ref="O153:S153"/>
    <mergeCell ref="J150:N150"/>
    <mergeCell ref="O150:S150"/>
    <mergeCell ref="J151:N151"/>
    <mergeCell ref="O151:S151"/>
    <mergeCell ref="J159:N159"/>
    <mergeCell ref="O159:S159"/>
    <mergeCell ref="J168:N168"/>
    <mergeCell ref="O168:S168"/>
    <mergeCell ref="J163:N163"/>
    <mergeCell ref="O163:S163"/>
    <mergeCell ref="J167:N167"/>
    <mergeCell ref="O167:S167"/>
    <mergeCell ref="O182:S182"/>
    <mergeCell ref="J169:N169"/>
    <mergeCell ref="O169:S169"/>
    <mergeCell ref="O165:S165"/>
    <mergeCell ref="O185:S185"/>
    <mergeCell ref="J177:N177"/>
    <mergeCell ref="O177:S177"/>
    <mergeCell ref="J170:N170"/>
    <mergeCell ref="O170:S170"/>
    <mergeCell ref="J186:N186"/>
    <mergeCell ref="O186:S186"/>
    <mergeCell ref="J179:N179"/>
    <mergeCell ref="J182:N182"/>
    <mergeCell ref="J278:N278"/>
    <mergeCell ref="O278:S278"/>
    <mergeCell ref="A294:AG295"/>
    <mergeCell ref="J189:N189"/>
    <mergeCell ref="O189:S189"/>
    <mergeCell ref="J205:N205"/>
    <mergeCell ref="O205:S205"/>
    <mergeCell ref="J191:N191"/>
    <mergeCell ref="O191:S191"/>
    <mergeCell ref="J197:N197"/>
    <mergeCell ref="O197:S197"/>
    <mergeCell ref="O192:S192"/>
    <mergeCell ref="O194:S194"/>
    <mergeCell ref="J202:N202"/>
    <mergeCell ref="O202:S202"/>
    <mergeCell ref="A208:AG209"/>
    <mergeCell ref="A229:AG230"/>
    <mergeCell ref="J270:N270"/>
    <mergeCell ref="O270:S270"/>
    <mergeCell ref="J272:N272"/>
    <mergeCell ref="O272:S272"/>
    <mergeCell ref="A275:AG276"/>
    <mergeCell ref="O263:S263"/>
  </mergeCells>
  <phoneticPr fontId="3" type="noConversion"/>
  <conditionalFormatting sqref="C8:C112 C117:C123 C128:C206 C211:C227 C232:C273 C278:C292 C297:C298">
    <cfRule type="expression" dxfId="6" priority="1">
      <formula>AND(D8="YES",E8="YES")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140F-B617-45EB-8276-17BFD7FA916E}">
  <sheetPr codeName="Foglio4">
    <tabColor rgb="FFFA3200"/>
  </sheetPr>
  <dimension ref="A1:BX298"/>
  <sheetViews>
    <sheetView zoomScale="60" zoomScaleNormal="60" workbookViewId="0">
      <pane ySplit="3" topLeftCell="A4" activePane="bottomLeft" state="frozen"/>
      <selection pane="bottomLeft" sqref="A1:A3"/>
    </sheetView>
  </sheetViews>
  <sheetFormatPr defaultColWidth="12.6328125" defaultRowHeight="20" customHeight="1" x14ac:dyDescent="0.35"/>
  <cols>
    <col min="1" max="2" width="25.6328125" style="5" customWidth="1"/>
    <col min="3" max="3" width="150.6328125" style="5" customWidth="1"/>
    <col min="4" max="6" width="15.6328125" style="5" customWidth="1"/>
    <col min="7" max="7" width="12.6328125" style="5" customWidth="1"/>
    <col min="8" max="8" width="50.6328125" style="5" customWidth="1"/>
    <col min="9" max="9" width="12.6328125" style="5" customWidth="1"/>
    <col min="10" max="13" width="12.6328125" style="5" hidden="1" customWidth="1"/>
    <col min="14" max="14" width="12.6328125" style="1" hidden="1" customWidth="1"/>
    <col min="15" max="17" width="12.6328125" style="5" hidden="1" customWidth="1"/>
    <col min="18" max="18" width="12.6328125" style="1" hidden="1" customWidth="1"/>
    <col min="19" max="30" width="12.6328125" style="5" hidden="1" customWidth="1"/>
    <col min="31" max="31" width="12.6328125" style="1" hidden="1" customWidth="1"/>
    <col min="32" max="35" width="12.6328125" style="5" hidden="1" customWidth="1"/>
    <col min="36" max="36" width="12.6328125" style="1" hidden="1" customWidth="1"/>
    <col min="37" max="37" width="12.6328125" style="5" hidden="1" customWidth="1"/>
    <col min="38" max="42" width="12.6328125" style="1" hidden="1" customWidth="1"/>
    <col min="43" max="50" width="12.6328125" style="5" hidden="1" customWidth="1"/>
    <col min="51" max="51" width="12.6328125" style="1"/>
    <col min="52" max="55" width="12.6328125" style="5"/>
    <col min="56" max="76" width="12.6328125" style="1"/>
    <col min="77" max="16384" width="12.6328125" style="5"/>
  </cols>
  <sheetData>
    <row r="1" spans="1:76" s="44" customFormat="1" ht="20" customHeight="1" thickTop="1" x14ac:dyDescent="0.35">
      <c r="A1" s="171" t="s">
        <v>254</v>
      </c>
      <c r="B1" s="171" t="s">
        <v>255</v>
      </c>
      <c r="C1" s="171" t="s">
        <v>256</v>
      </c>
      <c r="D1" s="171" t="s">
        <v>259</v>
      </c>
      <c r="E1" s="174" t="s">
        <v>260</v>
      </c>
      <c r="F1" s="174" t="s">
        <v>261</v>
      </c>
      <c r="G1" s="174" t="s">
        <v>690</v>
      </c>
      <c r="H1" s="174" t="s">
        <v>307</v>
      </c>
      <c r="N1" s="63"/>
      <c r="R1" s="63"/>
      <c r="AE1" s="63"/>
      <c r="AJ1" s="63"/>
      <c r="AL1" s="63"/>
      <c r="AM1" s="63"/>
      <c r="AN1" s="63"/>
      <c r="AO1" s="63"/>
      <c r="AP1" s="63"/>
      <c r="AY1" s="63"/>
      <c r="BD1" s="63"/>
      <c r="BE1" s="63"/>
      <c r="BF1" s="63"/>
      <c r="BG1" s="63"/>
      <c r="BH1" s="63"/>
      <c r="BI1" s="63"/>
      <c r="BJ1" s="63"/>
      <c r="BK1" s="63"/>
      <c r="BL1" s="63"/>
      <c r="BM1" s="63"/>
      <c r="BN1" s="63"/>
      <c r="BO1" s="63"/>
      <c r="BP1" s="63"/>
      <c r="BQ1" s="63"/>
      <c r="BR1" s="63"/>
      <c r="BS1" s="63"/>
      <c r="BT1" s="63"/>
      <c r="BU1" s="63"/>
      <c r="BV1" s="63"/>
      <c r="BW1" s="63"/>
      <c r="BX1" s="63"/>
    </row>
    <row r="2" spans="1:76" s="44" customFormat="1" ht="20" customHeight="1" x14ac:dyDescent="0.35">
      <c r="A2" s="172"/>
      <c r="B2" s="172"/>
      <c r="C2" s="172"/>
      <c r="D2" s="172"/>
      <c r="E2" s="172"/>
      <c r="F2" s="172"/>
      <c r="G2" s="172"/>
      <c r="H2" s="172"/>
      <c r="J2" s="170" t="s">
        <v>212</v>
      </c>
      <c r="K2" s="169" t="s">
        <v>97</v>
      </c>
      <c r="L2" s="169"/>
      <c r="M2" s="169"/>
      <c r="N2" s="169"/>
      <c r="O2" s="169"/>
      <c r="P2" s="169"/>
      <c r="Q2" s="169"/>
      <c r="R2" s="169"/>
      <c r="S2" s="169"/>
      <c r="T2" s="169"/>
      <c r="U2" s="169"/>
      <c r="V2" s="169" t="s">
        <v>223</v>
      </c>
      <c r="W2" s="169"/>
      <c r="X2" s="169"/>
      <c r="Y2" s="169"/>
      <c r="Z2" s="169"/>
      <c r="AA2" s="169"/>
      <c r="AB2" s="169" t="s">
        <v>80</v>
      </c>
      <c r="AC2" s="169"/>
      <c r="AD2" s="169"/>
      <c r="AE2" s="169"/>
      <c r="AF2" s="169"/>
      <c r="AG2" s="169" t="s">
        <v>99</v>
      </c>
      <c r="AH2" s="169"/>
      <c r="AI2" s="169"/>
      <c r="AJ2" s="169"/>
      <c r="AK2" s="169"/>
      <c r="AL2" s="169" t="s">
        <v>227</v>
      </c>
      <c r="AM2" s="169"/>
      <c r="AN2" s="169"/>
      <c r="AO2" s="169"/>
      <c r="AP2" s="169"/>
      <c r="AQ2" s="170" t="s">
        <v>226</v>
      </c>
      <c r="AS2" s="169" t="s">
        <v>228</v>
      </c>
      <c r="AT2" s="169"/>
      <c r="AU2" s="169"/>
      <c r="AV2" s="169"/>
      <c r="AW2" s="169"/>
      <c r="AX2" s="169"/>
      <c r="AY2" s="63"/>
      <c r="BD2" s="63"/>
      <c r="BE2" s="63"/>
      <c r="BF2" s="63"/>
      <c r="BG2" s="63"/>
      <c r="BH2" s="63"/>
      <c r="BI2" s="63"/>
      <c r="BJ2" s="63"/>
      <c r="BK2" s="63"/>
      <c r="BL2" s="63"/>
      <c r="BM2" s="63"/>
      <c r="BN2" s="63"/>
      <c r="BO2" s="63"/>
      <c r="BP2" s="63"/>
      <c r="BQ2" s="63"/>
      <c r="BR2" s="63"/>
      <c r="BS2" s="63"/>
      <c r="BT2" s="63"/>
      <c r="BU2" s="63"/>
      <c r="BV2" s="63"/>
      <c r="BW2" s="63"/>
      <c r="BX2" s="63"/>
    </row>
    <row r="3" spans="1:76" s="44" customFormat="1" ht="20" customHeight="1" thickBot="1" x14ac:dyDescent="0.4">
      <c r="A3" s="173"/>
      <c r="B3" s="173"/>
      <c r="C3" s="173"/>
      <c r="D3" s="173"/>
      <c r="E3" s="173"/>
      <c r="F3" s="173"/>
      <c r="G3" s="173"/>
      <c r="H3" s="173"/>
      <c r="J3" s="169"/>
      <c r="K3" s="44" t="s">
        <v>213</v>
      </c>
      <c r="L3" s="44" t="s">
        <v>87</v>
      </c>
      <c r="M3" s="44" t="s">
        <v>214</v>
      </c>
      <c r="N3" s="44" t="s">
        <v>670</v>
      </c>
      <c r="O3" s="44" t="s">
        <v>205</v>
      </c>
      <c r="P3" s="44" t="s">
        <v>216</v>
      </c>
      <c r="Q3" s="44" t="s">
        <v>217</v>
      </c>
      <c r="R3" s="44" t="s">
        <v>671</v>
      </c>
      <c r="S3" s="44" t="s">
        <v>218</v>
      </c>
      <c r="T3" s="44" t="s">
        <v>215</v>
      </c>
      <c r="U3" s="44" t="s">
        <v>222</v>
      </c>
      <c r="V3" s="44" t="s">
        <v>85</v>
      </c>
      <c r="W3" s="44" t="s">
        <v>204</v>
      </c>
      <c r="X3" s="44" t="s">
        <v>205</v>
      </c>
      <c r="Y3" s="44" t="s">
        <v>206</v>
      </c>
      <c r="Z3" s="44" t="s">
        <v>207</v>
      </c>
      <c r="AA3" s="44" t="s">
        <v>219</v>
      </c>
      <c r="AB3" s="44" t="s">
        <v>224</v>
      </c>
      <c r="AC3" s="44" t="s">
        <v>225</v>
      </c>
      <c r="AD3" s="44" t="s">
        <v>221</v>
      </c>
      <c r="AE3" s="44" t="s">
        <v>672</v>
      </c>
      <c r="AF3" s="44" t="s">
        <v>222</v>
      </c>
      <c r="AG3" s="44" t="s">
        <v>224</v>
      </c>
      <c r="AH3" s="44" t="s">
        <v>225</v>
      </c>
      <c r="AI3" s="44" t="s">
        <v>220</v>
      </c>
      <c r="AJ3" s="44" t="s">
        <v>672</v>
      </c>
      <c r="AK3" s="44" t="s">
        <v>222</v>
      </c>
      <c r="AL3" s="44" t="s">
        <v>80</v>
      </c>
      <c r="AM3" s="44" t="s">
        <v>99</v>
      </c>
      <c r="AN3" s="44" t="s">
        <v>675</v>
      </c>
      <c r="AO3" s="63" t="s">
        <v>88</v>
      </c>
      <c r="AP3" s="44" t="s">
        <v>222</v>
      </c>
      <c r="AQ3" s="169"/>
      <c r="AS3" s="44" t="s">
        <v>85</v>
      </c>
      <c r="AT3" s="44" t="s">
        <v>204</v>
      </c>
      <c r="AU3" s="44" t="s">
        <v>205</v>
      </c>
      <c r="AV3" s="44" t="s">
        <v>206</v>
      </c>
      <c r="AW3" s="44" t="s">
        <v>207</v>
      </c>
      <c r="AX3" s="44" t="s">
        <v>219</v>
      </c>
      <c r="AY3" s="63"/>
      <c r="BD3" s="63"/>
      <c r="BE3" s="63"/>
      <c r="BF3" s="63"/>
      <c r="BG3" s="63"/>
      <c r="BH3" s="63"/>
      <c r="BI3" s="63"/>
      <c r="BJ3" s="63"/>
      <c r="BK3" s="63"/>
      <c r="BL3" s="63"/>
      <c r="BM3" s="63"/>
      <c r="BN3" s="63"/>
      <c r="BO3" s="63"/>
      <c r="BP3" s="63"/>
      <c r="BQ3" s="63"/>
      <c r="BR3" s="63"/>
      <c r="BS3" s="63"/>
      <c r="BT3" s="63"/>
      <c r="BU3" s="63"/>
      <c r="BV3" s="63"/>
      <c r="BW3" s="63"/>
      <c r="BX3" s="63"/>
    </row>
    <row r="4" spans="1:76" ht="20" customHeight="1" thickTop="1" thickBot="1" x14ac:dyDescent="0.4">
      <c r="AL4" s="5"/>
      <c r="AM4" s="5"/>
      <c r="AN4" s="5"/>
      <c r="AP4" s="5"/>
    </row>
    <row r="5" spans="1:76" ht="20" customHeight="1" x14ac:dyDescent="0.35">
      <c r="A5" s="151" t="s">
        <v>308</v>
      </c>
      <c r="B5" s="152"/>
      <c r="C5" s="152"/>
      <c r="D5" s="152"/>
      <c r="E5" s="152"/>
      <c r="F5" s="152"/>
      <c r="G5" s="152"/>
      <c r="H5" s="153"/>
      <c r="AL5" s="5"/>
      <c r="AM5" s="5"/>
      <c r="AN5" s="5"/>
      <c r="AP5" s="5"/>
    </row>
    <row r="6" spans="1:76" ht="20" customHeight="1" thickBot="1" x14ac:dyDescent="0.4">
      <c r="A6" s="154"/>
      <c r="B6" s="155"/>
      <c r="C6" s="155"/>
      <c r="D6" s="155"/>
      <c r="E6" s="155"/>
      <c r="F6" s="155"/>
      <c r="G6" s="155"/>
      <c r="H6" s="156"/>
      <c r="AL6" s="5"/>
      <c r="AM6" s="5"/>
      <c r="AN6" s="5"/>
      <c r="AP6" s="5"/>
    </row>
    <row r="7" spans="1:76" ht="20" customHeight="1" x14ac:dyDescent="0.35">
      <c r="R7" s="61"/>
      <c r="AL7" s="5"/>
      <c r="AM7" s="5"/>
      <c r="AN7" s="5"/>
      <c r="AP7" s="5"/>
    </row>
    <row r="8" spans="1:76" ht="20" customHeight="1" x14ac:dyDescent="0.35">
      <c r="A8" s="35" t="s">
        <v>271</v>
      </c>
      <c r="B8" s="35" t="s">
        <v>114</v>
      </c>
      <c r="C8" s="35" t="s">
        <v>115</v>
      </c>
      <c r="D8" s="42" t="s">
        <v>459</v>
      </c>
      <c r="E8" s="43">
        <v>35.685000000000002</v>
      </c>
      <c r="F8" s="43">
        <v>35.685000000000002</v>
      </c>
      <c r="G8" s="43" t="str">
        <f>IF(OR(SETTINGS!I$8=0,F8="X",F8="?"),"N/A",SETTINGS!I$8-F8)</f>
        <v>N/A</v>
      </c>
      <c r="H8" s="46" t="str">
        <f t="shared" ref="H8:H39" si="0">_xlfn.TEXTJOIN(" + ",TRUE,IF(NOT(J8),"Course",""),IF(NOT(U8),"Language",""),IF(V8,"Score",""),IF(NOT(AP8),"English",""),IF(NOT(AQ8),"GPA",""))</f>
        <v>Language + Score + English + GPA</v>
      </c>
      <c r="J8" s="5" t="b">
        <f>DESTINATIONS!D20="YES"</f>
        <v>1</v>
      </c>
      <c r="K8" s="5" t="b">
        <f>AND(SETTINGS!B$19="English",DESTINATIONS!F20="English")</f>
        <v>0</v>
      </c>
      <c r="L8" s="5" t="b">
        <f>AND(SETTINGS!B$19="Spanish",DESTINATIONS!F20="Spanish")</f>
        <v>0</v>
      </c>
      <c r="M8" s="5" t="b">
        <f>AND(SETTINGS!B$19="French",DESTINATIONS!F20="French")</f>
        <v>0</v>
      </c>
      <c r="N8" s="1" t="b">
        <f>AND(SETTINGS!B$19="Portuguese",DESTINATIONS!F20="Portuguese")</f>
        <v>0</v>
      </c>
      <c r="O8" s="5" t="b">
        <f>AND(SETTINGS!B$19="German",DESTINATIONS!F20="German")</f>
        <v>0</v>
      </c>
      <c r="P8" s="45" t="b">
        <f>AND(SETTINGS!B$19="English and Spanish",OR(DESTINATIONS!F20="English",DESTINATIONS!F20="Spanish"))</f>
        <v>0</v>
      </c>
      <c r="Q8" s="5" t="b">
        <f>AND(SETTINGS!B$19="English and French",OR(DESTINATIONS!F20="English",DESTINATIONS!F20="French"))</f>
        <v>0</v>
      </c>
      <c r="R8" s="45" t="b">
        <f>AND(SETTINGS!B$19="English and Portuguese",OR(DESTINATIONS!F20="English",DESTINATIONS!F20="Portuguese"))</f>
        <v>0</v>
      </c>
      <c r="S8" s="5" t="b">
        <f>AND(SETTINGS!B$19="English and German",OR(DESTINATIONS!F20="English",DESTINATIONS!F20="German"))</f>
        <v>0</v>
      </c>
      <c r="T8" s="5" t="b">
        <f>SETTINGS!B$19="All"</f>
        <v>0</v>
      </c>
      <c r="U8" s="5" t="b">
        <f t="shared" ref="U8:U39" si="1">OR(K8,L8,M8,N8,O8,P8,Q8,R8,S8,T8)</f>
        <v>0</v>
      </c>
      <c r="V8" s="5" t="b">
        <f>AND(SETTINGS!I$8&lt;F8,NOT(OR(E8="?",F8="?",E8="X",F8="X")))</f>
        <v>1</v>
      </c>
      <c r="W8" s="5" t="b">
        <f>AND(SETTINGS!I$8=F8,NOT(OR(E8="?",F8="?",E8="X",F8="X")))</f>
        <v>0</v>
      </c>
      <c r="X8" s="5" t="b">
        <f>AND(SETTINGS!I$8&gt;F8,SETTINGS!I$8&lt;E8,NOT(OR(E8="?",F8="?",E8="X",F8="X")))</f>
        <v>0</v>
      </c>
      <c r="Y8" s="5" t="b">
        <f>AND(SETTINGS!I$8=E8,NOT(OR(E8="?",F8="?",E8="X",F8="X")))</f>
        <v>0</v>
      </c>
      <c r="Z8" s="5" t="b">
        <f>AND(SETTINGS!I$8&gt;E8,NOT(OR(E8="?",F8="?",E8="X",F8="X")))</f>
        <v>0</v>
      </c>
      <c r="AA8" s="5" t="b">
        <f t="shared" ref="AA8:AA39" si="2">OR(E8="?",F8="?",E8="X",F8="X")</f>
        <v>0</v>
      </c>
      <c r="AB8" s="5" t="b">
        <f>AND(ISBLANK(DESTINATIONS!J20),ISBLANK(DESTINATIONS!K20),ISBLANK(DESTINATIONS!L20),ISBLANK(DESTINATIONS!M20),ISBLANK(DESTINATIONS!N20))</f>
        <v>1</v>
      </c>
      <c r="AC8" s="5" t="b">
        <f>AND(ISNUMBER(DESTINATIONS!J20),ISNUMBER(DESTINATIONS!K20),ISNUMBER(DESTINATIONS!L20),ISNUMBER(DESTINATIONS!M20),ISNUMBER(DESTINATIONS!N20),SETTINGS!F$3&gt;=DESTINATIONS!K20,SETTINGS!F$4&gt;=DESTINATIONS!L20,SETTINGS!F$5&gt;=DESTINATIONS!M20,SETTINGS!F$6&gt;=DESTINATIONS!N20,SETTINGS!F$7&gt;=DESTINATIONS!J20)</f>
        <v>0</v>
      </c>
      <c r="AD8" s="5" t="b">
        <f>AND(ISNUMBER(DESTINATIONS!J20),ISBLANK(DESTINATIONS!K20),ISBLANK(DESTINATIONS!L20),ISBLANK(DESTINATIONS!M20),ISBLANK(DESTINATIONS!N20),SETTINGS!F$7&gt;=DESTINATIONS!J20)</f>
        <v>0</v>
      </c>
      <c r="AE8" s="1" t="b">
        <f>AND(ISNUMBER(DESTINATIONS!J20),ISBLANK(DESTINATIONS!K20),ISBLANK(DESTINATIONS!L20),ISNUMBER(DESTINATIONS!M20),ISBLANK(DESTINATIONS!N20),SETTINGS!F$7&gt;=DESTINATIONS!J20,SETTINGS!F$5&gt;=DESTINATIONS!M20)</f>
        <v>0</v>
      </c>
      <c r="AF8" s="5" t="b">
        <f t="shared" ref="AF8:AF39" si="3">OR(AB8,AC8,AD8,AE8)</f>
        <v>1</v>
      </c>
      <c r="AG8" s="5" t="b">
        <f>AND(ISBLANK(DESTINATIONS!O20),ISBLANK(DESTINATIONS!P20),ISBLANK(DESTINATIONS!Q20),ISBLANK(DESTINATIONS!R20),ISBLANK(DESTINATIONS!S20))</f>
        <v>1</v>
      </c>
      <c r="AH8" s="5" t="b">
        <f>AND(ISNUMBER(DESTINATIONS!O20),ISNUMBER(DESTINATIONS!P20),ISNUMBER(DESTINATIONS!Q20),ISNUMBER(DESTINATIONS!R20),ISNUMBER(DESTINATIONS!S20),SETTINGS!F$11&gt;=DESTINATIONS!P20,SETTINGS!F$12&gt;=DESTINATIONS!Q20,SETTINGS!F$13&gt;=DESTINATIONS!R20,SETTINGS!F$14&gt;=DESTINATIONS!S20,SETTINGS!F$15&gt;=DESTINATIONS!O20)</f>
        <v>0</v>
      </c>
      <c r="AI8" s="5" t="b">
        <f>AND(ISNUMBER(DESTINATIONS!O20),ISBLANK(DESTINATIONS!P20),ISBLANK(DESTINATIONS!Q20),ISBLANK(DESTINATIONS!R20),ISBLANK(DESTINATIONS!S20),SETTINGS!F$15&gt;=DESTINATIONS!O20)</f>
        <v>0</v>
      </c>
      <c r="AJ8" s="1" t="b">
        <f>AND(ISNUMBER(DESTINATIONS!O20),ISBLANK(DESTINATIONS!P20),ISBLANK(DESTINATIONS!Q20),ISNUMBER(DESTINATIONS!R20),ISBLANK(DESTINATIONS!S20),SETTINGS!F$15&gt;=DESTINATIONS!O20,SETTINGS!F$13&gt;=DESTINATIONS!R20)</f>
        <v>0</v>
      </c>
      <c r="AK8" s="5" t="b">
        <f t="shared" ref="AK8:AK39" si="4">OR(AG8,AH8,AI8,AJ8)</f>
        <v>1</v>
      </c>
      <c r="AL8" s="5" t="b">
        <f>AND(SETTINGS!B$21="IELTS",AF8)</f>
        <v>0</v>
      </c>
      <c r="AM8" s="5" t="b">
        <f>AND(SETTINGS!B$21="TOEFL",AK8)</f>
        <v>0</v>
      </c>
      <c r="AN8" s="5" t="b">
        <f>AND(SETTINGS!B$21="Other",OR(AB8,AG8))</f>
        <v>0</v>
      </c>
      <c r="AO8" s="1" t="b">
        <f>AND(SETTINGS!B$21="NO",_xlfn.IFS(SETTINGS!B$19="English",FALSE,OR(SETTINGS!B$19="Spanish",SETTINGS!B$19="English and Spanish"),DESTINATIONS!F20="Spanish",OR(SETTINGS!B$19="French",SETTINGS!B$19="English and French"),DESTINATIONS!F20="French",OR(SETTINGS!B$19="Portuguese",SETTINGS!B$19="English and Portuguese"),DESTINATIONS!F20="Portuguese",OR(SETTINGS!B$19="German",SETTINGS!B$19="English and German"),DESTINATIONS!F20="German",SETTINGS!B$19="All",OR(DESTINATIONS!F20="Spanish",DESTINATIONS!F20="French",DESTINATIONS!F20="Portuguese",DESTINATIONS!F20="German"),SETTINGS!B$19="",FALSE))</f>
        <v>0</v>
      </c>
      <c r="AP8" s="5" t="b">
        <f>OR(AL8,AM8,AN8,AO8)</f>
        <v>0</v>
      </c>
      <c r="AQ8" s="5" t="b">
        <f>OR(ISBLANK(DESTINATIONS!T20),AND(ISNUMBER(DESTINATIONS!T20),SETTINGS!I$5&gt;=DESTINATIONS!T20))</f>
        <v>0</v>
      </c>
      <c r="AS8" s="45" t="b">
        <f t="shared" ref="AS8:AS39" si="5">OR(NOT(J8),NOT(U8),V8,NOT(AP8),NOT(AQ8))</f>
        <v>1</v>
      </c>
      <c r="AT8" s="5" t="b">
        <f t="shared" ref="AT8:AT39" si="6">AND(J8,U8,W8,AP8,AQ8)</f>
        <v>0</v>
      </c>
      <c r="AU8" s="5" t="b">
        <f t="shared" ref="AU8:AU39" si="7">AND(J8,U8,X8,AP8,AQ8)</f>
        <v>0</v>
      </c>
      <c r="AV8" s="5" t="b">
        <f t="shared" ref="AV8:AV39" si="8">AND(J8,U8,Y8,AP8,AQ8)</f>
        <v>0</v>
      </c>
      <c r="AW8" s="5" t="b">
        <f t="shared" ref="AW8:AW39" si="9">AND(J8,U8,Z8,AP8,AQ8)</f>
        <v>0</v>
      </c>
      <c r="AX8" s="5" t="b">
        <f t="shared" ref="AX8:AX39" si="10">AND(J8,U8,AA8,AP8,AQ8)</f>
        <v>0</v>
      </c>
    </row>
    <row r="9" spans="1:76" ht="20" customHeight="1" x14ac:dyDescent="0.35">
      <c r="A9" s="35" t="s">
        <v>284</v>
      </c>
      <c r="B9" s="35" t="s">
        <v>305</v>
      </c>
      <c r="C9" s="35" t="s">
        <v>25</v>
      </c>
      <c r="D9" s="42">
        <v>2</v>
      </c>
      <c r="E9" s="43">
        <v>35.871000000000002</v>
      </c>
      <c r="F9" s="43">
        <v>34.988</v>
      </c>
      <c r="G9" s="43" t="str">
        <f>IF(OR(SETTINGS!I$8=0,F9="X",F9="?"),"N/A",SETTINGS!I$8-F9)</f>
        <v>N/A</v>
      </c>
      <c r="H9" s="46" t="str">
        <f t="shared" si="0"/>
        <v>Language + Score + English + GPA</v>
      </c>
      <c r="J9" s="5" t="b">
        <f>DESTINATIONS!D82="YES"</f>
        <v>1</v>
      </c>
      <c r="K9" s="5" t="b">
        <f>AND(SETTINGS!B$19="English",DESTINATIONS!F82="English")</f>
        <v>0</v>
      </c>
      <c r="L9" s="5" t="b">
        <f>AND(SETTINGS!B$19="Spanish",DESTINATIONS!F82="Spanish")</f>
        <v>0</v>
      </c>
      <c r="M9" s="5" t="b">
        <f>AND(SETTINGS!B$19="French",DESTINATIONS!F82="French")</f>
        <v>0</v>
      </c>
      <c r="N9" s="1" t="b">
        <f>AND(SETTINGS!B$19="Portuguese",DESTINATIONS!F82="Portuguese")</f>
        <v>0</v>
      </c>
      <c r="O9" s="5" t="b">
        <f>AND(SETTINGS!B$19="German",DESTINATIONS!F82="German")</f>
        <v>0</v>
      </c>
      <c r="P9" s="45" t="b">
        <f>AND(SETTINGS!B$19="English and Spanish",OR(DESTINATIONS!F82="English",DESTINATIONS!F82="Spanish"))</f>
        <v>0</v>
      </c>
      <c r="Q9" s="5" t="b">
        <f>AND(SETTINGS!B$19="English and French",OR(DESTINATIONS!F82="English",DESTINATIONS!F82="French"))</f>
        <v>0</v>
      </c>
      <c r="R9" s="5" t="b">
        <f>AND(SETTINGS!B$19="English and Portuguese",OR(DESTINATIONS!F82="English",DESTINATIONS!F82="Portuguese"))</f>
        <v>0</v>
      </c>
      <c r="S9" s="5" t="b">
        <f>AND(SETTINGS!B$19="English and German",OR(DESTINATIONS!F82="English",DESTINATIONS!F82="German"))</f>
        <v>0</v>
      </c>
      <c r="T9" s="5" t="b">
        <f>SETTINGS!B$19="All"</f>
        <v>0</v>
      </c>
      <c r="U9" s="5" t="b">
        <f t="shared" si="1"/>
        <v>0</v>
      </c>
      <c r="V9" s="5" t="b">
        <f>AND(SETTINGS!I$8&lt;F9,NOT(OR(E9="?",F9="?",E9="X",F9="X")))</f>
        <v>1</v>
      </c>
      <c r="W9" s="5" t="b">
        <f>AND(SETTINGS!I$8=F9,NOT(OR(E9="?",F9="?",E9="X",F9="X")))</f>
        <v>0</v>
      </c>
      <c r="X9" s="5" t="b">
        <f>AND(SETTINGS!I$8&gt;F9,SETTINGS!I$8&lt;E9,NOT(OR(E9="?",F9="?",E9="X",F9="X")))</f>
        <v>0</v>
      </c>
      <c r="Y9" s="5" t="b">
        <f>AND(SETTINGS!I$8=E9,NOT(OR(E9="?",F9="?",E9="X",F9="X")))</f>
        <v>0</v>
      </c>
      <c r="Z9" s="5" t="b">
        <f>AND(SETTINGS!I$8&gt;E9,NOT(OR(E9="?",F9="?",E9="X",F9="X")))</f>
        <v>0</v>
      </c>
      <c r="AA9" s="5" t="b">
        <f t="shared" si="2"/>
        <v>0</v>
      </c>
      <c r="AB9" s="5" t="b">
        <f>AND(ISBLANK(DESTINATIONS!J82),ISBLANK(DESTINATIONS!K82),ISBLANK(DESTINATIONS!L82),ISBLANK(DESTINATIONS!M82),ISBLANK(DESTINATIONS!N82))</f>
        <v>0</v>
      </c>
      <c r="AC9" s="5" t="b">
        <f>AND(ISNUMBER(DESTINATIONS!J82),ISNUMBER(DESTINATIONS!K82),ISNUMBER(DESTINATIONS!L82),ISNUMBER(DESTINATIONS!M82),ISNUMBER(DESTINATIONS!N82),SETTINGS!F$3&gt;=DESTINATIONS!K82,SETTINGS!F$4&gt;=DESTINATIONS!L82,SETTINGS!F$5&gt;=DESTINATIONS!M82,SETTINGS!F$6&gt;=DESTINATIONS!N82,SETTINGS!F$7&gt;=DESTINATIONS!J82)</f>
        <v>0</v>
      </c>
      <c r="AD9" s="5" t="b">
        <f>AND(ISNUMBER(DESTINATIONS!J82),ISBLANK(DESTINATIONS!K82),ISBLANK(DESTINATIONS!L82),ISBLANK(DESTINATIONS!M82),ISBLANK(DESTINATIONS!N82),SETTINGS!F$7&gt;=DESTINATIONS!J82)</f>
        <v>0</v>
      </c>
      <c r="AE9" s="1" t="b">
        <f>AND(ISNUMBER(DESTINATIONS!J82),ISBLANK(DESTINATIONS!K82),ISBLANK(DESTINATIONS!L82),ISNUMBER(DESTINATIONS!M82),ISBLANK(DESTINATIONS!N82),SETTINGS!F$7&gt;=DESTINATIONS!J82,SETTINGS!F$5&gt;=DESTINATIONS!M82)</f>
        <v>0</v>
      </c>
      <c r="AF9" s="5" t="b">
        <f t="shared" si="3"/>
        <v>0</v>
      </c>
      <c r="AG9" s="5" t="b">
        <f>AND(ISBLANK(DESTINATIONS!O82),ISBLANK(DESTINATIONS!P82),ISBLANK(DESTINATIONS!Q82),ISBLANK(DESTINATIONS!R82),ISBLANK(DESTINATIONS!S82))</f>
        <v>0</v>
      </c>
      <c r="AH9" s="5" t="b">
        <f>AND(ISNUMBER(DESTINATIONS!O82),ISNUMBER(DESTINATIONS!P82),ISNUMBER(DESTINATIONS!Q82),ISNUMBER(DESTINATIONS!R82),ISNUMBER(DESTINATIONS!S82),SETTINGS!F$11&gt;=DESTINATIONS!P82,SETTINGS!F$12&gt;=DESTINATIONS!Q82,SETTINGS!F$13&gt;=DESTINATIONS!R82,SETTINGS!F$14&gt;=DESTINATIONS!S82,SETTINGS!F$15&gt;=DESTINATIONS!O82)</f>
        <v>0</v>
      </c>
      <c r="AI9" s="5" t="b">
        <f>AND(ISNUMBER(DESTINATIONS!O82),ISBLANK(DESTINATIONS!P82),ISBLANK(DESTINATIONS!Q82),ISBLANK(DESTINATIONS!R82),ISBLANK(DESTINATIONS!S82),SETTINGS!F$15&gt;=DESTINATIONS!O82)</f>
        <v>0</v>
      </c>
      <c r="AJ9" s="1" t="b">
        <f>AND(ISNUMBER(DESTINATIONS!O82),ISBLANK(DESTINATIONS!P82),ISBLANK(DESTINATIONS!Q82),ISNUMBER(DESTINATIONS!R82),ISBLANK(DESTINATIONS!S82),SETTINGS!F$15&gt;=DESTINATIONS!O82,SETTINGS!F$13&gt;=DESTINATIONS!R82)</f>
        <v>0</v>
      </c>
      <c r="AK9" s="5" t="b">
        <f t="shared" si="4"/>
        <v>0</v>
      </c>
      <c r="AL9" s="5" t="b">
        <f>AND(SETTINGS!B$21="IELTS",AF9)</f>
        <v>0</v>
      </c>
      <c r="AM9" s="5" t="b">
        <f>AND(SETTINGS!B$21="TOEFL",AK9)</f>
        <v>0</v>
      </c>
      <c r="AN9" s="5" t="b">
        <f>AND(SETTINGS!B$21="Other",OR(AB9,AG9))</f>
        <v>0</v>
      </c>
      <c r="AO9" s="1" t="b">
        <f>AND(SETTINGS!B$21="NO",_xlfn.IFS(SETTINGS!B$19="English",FALSE,OR(SETTINGS!B$19="Spanish",SETTINGS!B$19="English and Spanish"),DESTINATIONS!F82="Spanish",OR(SETTINGS!B$19="French",SETTINGS!B$19="English and French"),DESTINATIONS!F82="French",OR(SETTINGS!B$19="Portuguese",SETTINGS!B$19="English and Portuguese"),DESTINATIONS!F82="Portuguese",OR(SETTINGS!B$19="German",SETTINGS!B$19="English and German"),DESTINATIONS!F82="German",SETTINGS!B$19="All",OR(DESTINATIONS!F82="Spanish",DESTINATIONS!F82="French",DESTINATIONS!F82="Portuguese",DESTINATIONS!F82="German"),SETTINGS!B$19="",FALSE))</f>
        <v>0</v>
      </c>
      <c r="AP9" s="5" t="b">
        <f t="shared" ref="AP9:AP72" si="11">OR(AL9,AM9,AN9,AO9)</f>
        <v>0</v>
      </c>
      <c r="AQ9" s="5" t="b">
        <f>OR(ISBLANK(DESTINATIONS!T82),AND(ISNUMBER(DESTINATIONS!T82),SETTINGS!I$5&gt;=DESTINATIONS!T82))</f>
        <v>0</v>
      </c>
      <c r="AS9" s="45" t="b">
        <f t="shared" si="5"/>
        <v>1</v>
      </c>
      <c r="AT9" s="5" t="b">
        <f t="shared" si="6"/>
        <v>0</v>
      </c>
      <c r="AU9" s="5" t="b">
        <f t="shared" si="7"/>
        <v>0</v>
      </c>
      <c r="AV9" s="5" t="b">
        <f t="shared" si="8"/>
        <v>0</v>
      </c>
      <c r="AW9" s="5" t="b">
        <f t="shared" si="9"/>
        <v>0</v>
      </c>
      <c r="AX9" s="5" t="b">
        <f t="shared" si="10"/>
        <v>0</v>
      </c>
    </row>
    <row r="10" spans="1:76" ht="20" customHeight="1" x14ac:dyDescent="0.35">
      <c r="A10" s="35" t="s">
        <v>271</v>
      </c>
      <c r="B10" s="35" t="s">
        <v>76</v>
      </c>
      <c r="C10" s="35" t="s">
        <v>3</v>
      </c>
      <c r="D10" s="42">
        <v>10</v>
      </c>
      <c r="E10" s="43">
        <v>35.673000000000002</v>
      </c>
      <c r="F10" s="43">
        <v>34.920999999999999</v>
      </c>
      <c r="G10" s="43" t="str">
        <f>IF(OR(SETTINGS!I$8=0,F10="X",F10="?"),"N/A",SETTINGS!I$8-F10)</f>
        <v>N/A</v>
      </c>
      <c r="H10" s="46" t="str">
        <f t="shared" si="0"/>
        <v>Language + Score + English</v>
      </c>
      <c r="J10" s="5" t="b">
        <f>DESTINATIONS!D21="YES"</f>
        <v>1</v>
      </c>
      <c r="K10" s="5" t="b">
        <f>AND(SETTINGS!B$19="English",DESTINATIONS!F21="English")</f>
        <v>0</v>
      </c>
      <c r="L10" s="5" t="b">
        <f>AND(SETTINGS!B$19="Spanish",DESTINATIONS!F21="Spanish")</f>
        <v>0</v>
      </c>
      <c r="M10" s="5" t="b">
        <f>AND(SETTINGS!B$19="French",DESTINATIONS!F21="French")</f>
        <v>0</v>
      </c>
      <c r="N10" s="1" t="b">
        <f>AND(SETTINGS!B$19="Portuguese",DESTINATIONS!F21="Portuguese")</f>
        <v>0</v>
      </c>
      <c r="O10" s="5" t="b">
        <f>AND(SETTINGS!B$19="German",DESTINATIONS!F21="German")</f>
        <v>0</v>
      </c>
      <c r="P10" s="45" t="b">
        <f>AND(SETTINGS!B$19="English and Spanish",OR(DESTINATIONS!F21="English",DESTINATIONS!F21="Spanish"))</f>
        <v>0</v>
      </c>
      <c r="Q10" s="5" t="b">
        <f>AND(SETTINGS!B$19="English and French",OR(DESTINATIONS!F21="English",DESTINATIONS!F21="French"))</f>
        <v>0</v>
      </c>
      <c r="R10" s="5" t="b">
        <f>AND(SETTINGS!B$19="English and Portuguese",OR(DESTINATIONS!F21="English",DESTINATIONS!F21="Portuguese"))</f>
        <v>0</v>
      </c>
      <c r="S10" s="5" t="b">
        <f>AND(SETTINGS!B$19="English and German",OR(DESTINATIONS!F21="English",DESTINATIONS!F21="German"))</f>
        <v>0</v>
      </c>
      <c r="T10" s="5" t="b">
        <f>SETTINGS!B$19="All"</f>
        <v>0</v>
      </c>
      <c r="U10" s="5" t="b">
        <f t="shared" si="1"/>
        <v>0</v>
      </c>
      <c r="V10" s="5" t="b">
        <f>AND(SETTINGS!I$8&lt;F10,NOT(OR(E10="?",F10="?",E10="X",F10="X")))</f>
        <v>1</v>
      </c>
      <c r="W10" s="5" t="b">
        <f>AND(SETTINGS!I$8=F10,NOT(OR(E10="?",F10="?",E10="X",F10="X")))</f>
        <v>0</v>
      </c>
      <c r="X10" s="5" t="b">
        <f>AND(SETTINGS!I$8&gt;F10,SETTINGS!I$8&lt;E10,NOT(OR(E10="?",F10="?",E10="X",F10="X")))</f>
        <v>0</v>
      </c>
      <c r="Y10" s="5" t="b">
        <f>AND(SETTINGS!I$8=E10,NOT(OR(E10="?",F10="?",E10="X",F10="X")))</f>
        <v>0</v>
      </c>
      <c r="Z10" s="5" t="b">
        <f>AND(SETTINGS!I$8&gt;E10,NOT(OR(E10="?",F10="?",E10="X",F10="X")))</f>
        <v>0</v>
      </c>
      <c r="AA10" s="5" t="b">
        <f t="shared" si="2"/>
        <v>0</v>
      </c>
      <c r="AB10" s="5" t="b">
        <f>AND(ISBLANK(DESTINATIONS!J21),ISBLANK(DESTINATIONS!K21),ISBLANK(DESTINATIONS!L21),ISBLANK(DESTINATIONS!M21),ISBLANK(DESTINATIONS!N21))</f>
        <v>1</v>
      </c>
      <c r="AC10" s="5" t="b">
        <f>AND(ISNUMBER(DESTINATIONS!J21),ISNUMBER(DESTINATIONS!K21),ISNUMBER(DESTINATIONS!L21),ISNUMBER(DESTINATIONS!M21),ISNUMBER(DESTINATIONS!N21),SETTINGS!F$3&gt;=DESTINATIONS!K21,SETTINGS!F$4&gt;=DESTINATIONS!L21,SETTINGS!F$5&gt;=DESTINATIONS!M21,SETTINGS!F$6&gt;=DESTINATIONS!N21,SETTINGS!F$7&gt;=DESTINATIONS!J21)</f>
        <v>0</v>
      </c>
      <c r="AD10" s="5" t="b">
        <f>AND(ISNUMBER(DESTINATIONS!J21),ISBLANK(DESTINATIONS!K21),ISBLANK(DESTINATIONS!L21),ISBLANK(DESTINATIONS!M21),ISBLANK(DESTINATIONS!N21),SETTINGS!F$7&gt;=DESTINATIONS!J21)</f>
        <v>0</v>
      </c>
      <c r="AE10" s="1" t="b">
        <f>AND(ISNUMBER(DESTINATIONS!J21),ISBLANK(DESTINATIONS!K21),ISBLANK(DESTINATIONS!L21),ISNUMBER(DESTINATIONS!M21),ISBLANK(DESTINATIONS!N21),SETTINGS!F$7&gt;=DESTINATIONS!J21,SETTINGS!F$5&gt;=DESTINATIONS!M21)</f>
        <v>0</v>
      </c>
      <c r="AF10" s="5" t="b">
        <f t="shared" si="3"/>
        <v>1</v>
      </c>
      <c r="AG10" s="5" t="b">
        <f>AND(ISBLANK(DESTINATIONS!O21),ISBLANK(DESTINATIONS!P21),ISBLANK(DESTINATIONS!Q21),ISBLANK(DESTINATIONS!R21),ISBLANK(DESTINATIONS!S21))</f>
        <v>1</v>
      </c>
      <c r="AH10" s="5" t="b">
        <f>AND(ISNUMBER(DESTINATIONS!O21),ISNUMBER(DESTINATIONS!P21),ISNUMBER(DESTINATIONS!Q21),ISNUMBER(DESTINATIONS!R21),ISNUMBER(DESTINATIONS!S21),SETTINGS!F$11&gt;=DESTINATIONS!P21,SETTINGS!F$12&gt;=DESTINATIONS!Q21,SETTINGS!F$13&gt;=DESTINATIONS!R21,SETTINGS!F$14&gt;=DESTINATIONS!S21,SETTINGS!F$15&gt;=DESTINATIONS!O21)</f>
        <v>0</v>
      </c>
      <c r="AI10" s="5" t="b">
        <f>AND(ISNUMBER(DESTINATIONS!O21),ISBLANK(DESTINATIONS!P21),ISBLANK(DESTINATIONS!Q21),ISBLANK(DESTINATIONS!R21),ISBLANK(DESTINATIONS!S21),SETTINGS!F$15&gt;=DESTINATIONS!O21)</f>
        <v>0</v>
      </c>
      <c r="AJ10" s="1" t="b">
        <f>AND(ISNUMBER(DESTINATIONS!O21),ISBLANK(DESTINATIONS!P21),ISBLANK(DESTINATIONS!Q21),ISNUMBER(DESTINATIONS!R21),ISBLANK(DESTINATIONS!S21),SETTINGS!F$15&gt;=DESTINATIONS!O21,SETTINGS!F$13&gt;=DESTINATIONS!R21)</f>
        <v>0</v>
      </c>
      <c r="AK10" s="5" t="b">
        <f t="shared" si="4"/>
        <v>1</v>
      </c>
      <c r="AL10" s="5" t="b">
        <f>AND(SETTINGS!B$21="IELTS",AF10)</f>
        <v>0</v>
      </c>
      <c r="AM10" s="5" t="b">
        <f>AND(SETTINGS!B$21="TOEFL",AK10)</f>
        <v>0</v>
      </c>
      <c r="AN10" s="5" t="b">
        <f>AND(SETTINGS!B$21="Other",OR(AB10,AG10))</f>
        <v>0</v>
      </c>
      <c r="AO10" s="1" t="b">
        <f>AND(SETTINGS!B$21="NO",_xlfn.IFS(SETTINGS!B$19="English",FALSE,OR(SETTINGS!B$19="Spanish",SETTINGS!B$19="English and Spanish"),DESTINATIONS!F21="Spanish",OR(SETTINGS!B$19="French",SETTINGS!B$19="English and French"),DESTINATIONS!F21="French",OR(SETTINGS!B$19="Portuguese",SETTINGS!B$19="English and Portuguese"),DESTINATIONS!F21="Portuguese",OR(SETTINGS!B$19="German",SETTINGS!B$19="English and German"),DESTINATIONS!F21="German",SETTINGS!B$19="All",OR(DESTINATIONS!F21="Spanish",DESTINATIONS!F21="French",DESTINATIONS!F21="Portuguese",DESTINATIONS!F21="German"),SETTINGS!B$19="",FALSE))</f>
        <v>0</v>
      </c>
      <c r="AP10" s="5" t="b">
        <f t="shared" si="11"/>
        <v>0</v>
      </c>
      <c r="AQ10" s="5" t="b">
        <f>OR(ISBLANK(DESTINATIONS!T21),AND(ISNUMBER(DESTINATIONS!T21),SETTINGS!I$5&gt;=DESTINATIONS!T21))</f>
        <v>1</v>
      </c>
      <c r="AS10" s="45" t="b">
        <f t="shared" si="5"/>
        <v>1</v>
      </c>
      <c r="AT10" s="5" t="b">
        <f t="shared" si="6"/>
        <v>0</v>
      </c>
      <c r="AU10" s="5" t="b">
        <f t="shared" si="7"/>
        <v>0</v>
      </c>
      <c r="AV10" s="5" t="b">
        <f t="shared" si="8"/>
        <v>0</v>
      </c>
      <c r="AW10" s="5" t="b">
        <f t="shared" si="9"/>
        <v>0</v>
      </c>
      <c r="AX10" s="5" t="b">
        <f t="shared" si="10"/>
        <v>0</v>
      </c>
    </row>
    <row r="11" spans="1:76" ht="20" customHeight="1" x14ac:dyDescent="0.35">
      <c r="A11" s="35" t="s">
        <v>271</v>
      </c>
      <c r="B11" s="35" t="s">
        <v>288</v>
      </c>
      <c r="C11" s="35" t="s">
        <v>186</v>
      </c>
      <c r="D11" s="42">
        <v>2</v>
      </c>
      <c r="E11" s="43">
        <v>34.828000000000003</v>
      </c>
      <c r="F11" s="43">
        <v>34.74</v>
      </c>
      <c r="G11" s="43" t="str">
        <f>IF(OR(SETTINGS!I$8=0,F11="X",F11="?"),"N/A",SETTINGS!I$8-F11)</f>
        <v>N/A</v>
      </c>
      <c r="H11" s="46" t="str">
        <f t="shared" si="0"/>
        <v>Course + Language + Score + English</v>
      </c>
      <c r="J11" s="5" t="b">
        <f>DESTINATIONS!D22="YES"</f>
        <v>0</v>
      </c>
      <c r="K11" s="5" t="b">
        <f>AND(SETTINGS!B$19="English",DESTINATIONS!F22="English")</f>
        <v>0</v>
      </c>
      <c r="L11" s="5" t="b">
        <f>AND(SETTINGS!B$19="Spanish",DESTINATIONS!F22="Spanish")</f>
        <v>0</v>
      </c>
      <c r="M11" s="5" t="b">
        <f>AND(SETTINGS!B$19="French",DESTINATIONS!F22="French")</f>
        <v>0</v>
      </c>
      <c r="N11" s="1" t="b">
        <f>AND(SETTINGS!B$19="Portuguese",DESTINATIONS!F22="Portuguese")</f>
        <v>0</v>
      </c>
      <c r="O11" s="5" t="b">
        <f>AND(SETTINGS!B$19="German",DESTINATIONS!F22="German")</f>
        <v>0</v>
      </c>
      <c r="P11" s="45" t="b">
        <f>AND(SETTINGS!B$19="English and Spanish",OR(DESTINATIONS!F22="English",DESTINATIONS!F22="Spanish"))</f>
        <v>0</v>
      </c>
      <c r="Q11" s="5" t="b">
        <f>AND(SETTINGS!B$19="English and French",OR(DESTINATIONS!F22="English",DESTINATIONS!F22="French"))</f>
        <v>0</v>
      </c>
      <c r="R11" s="5" t="b">
        <f>AND(SETTINGS!B$19="English and Portuguese",OR(DESTINATIONS!F22="English",DESTINATIONS!F22="Portuguese"))</f>
        <v>0</v>
      </c>
      <c r="S11" s="5" t="b">
        <f>AND(SETTINGS!B$19="English and German",OR(DESTINATIONS!F22="English",DESTINATIONS!F22="German"))</f>
        <v>0</v>
      </c>
      <c r="T11" s="5" t="b">
        <f>SETTINGS!B$19="All"</f>
        <v>0</v>
      </c>
      <c r="U11" s="5" t="b">
        <f t="shared" si="1"/>
        <v>0</v>
      </c>
      <c r="V11" s="5" t="b">
        <f>AND(SETTINGS!I$8&lt;F11,NOT(OR(E11="?",F11="?",E11="X",F11="X")))</f>
        <v>1</v>
      </c>
      <c r="W11" s="5" t="b">
        <f>AND(SETTINGS!I$8=F11,NOT(OR(E11="?",F11="?",E11="X",F11="X")))</f>
        <v>0</v>
      </c>
      <c r="X11" s="5" t="b">
        <f>AND(SETTINGS!I$8&gt;F11,SETTINGS!I$8&lt;E11,NOT(OR(E11="?",F11="?",E11="X",F11="X")))</f>
        <v>0</v>
      </c>
      <c r="Y11" s="5" t="b">
        <f>AND(SETTINGS!I$8=E11,NOT(OR(E11="?",F11="?",E11="X",F11="X")))</f>
        <v>0</v>
      </c>
      <c r="Z11" s="5" t="b">
        <f>AND(SETTINGS!I$8&gt;E11,NOT(OR(E11="?",F11="?",E11="X",F11="X")))</f>
        <v>0</v>
      </c>
      <c r="AA11" s="5" t="b">
        <f t="shared" si="2"/>
        <v>0</v>
      </c>
      <c r="AB11" s="5" t="b">
        <f>AND(ISBLANK(DESTINATIONS!J22),ISBLANK(DESTINATIONS!K22),ISBLANK(DESTINATIONS!L22),ISBLANK(DESTINATIONS!M22),ISBLANK(DESTINATIONS!N22))</f>
        <v>1</v>
      </c>
      <c r="AC11" s="5" t="b">
        <f>AND(ISNUMBER(DESTINATIONS!J22),ISNUMBER(DESTINATIONS!K22),ISNUMBER(DESTINATIONS!L22),ISNUMBER(DESTINATIONS!M22),ISNUMBER(DESTINATIONS!N22),SETTINGS!F$3&gt;=DESTINATIONS!K22,SETTINGS!F$4&gt;=DESTINATIONS!L22,SETTINGS!F$5&gt;=DESTINATIONS!M22,SETTINGS!F$6&gt;=DESTINATIONS!N22,SETTINGS!F$7&gt;=DESTINATIONS!J22)</f>
        <v>0</v>
      </c>
      <c r="AD11" s="5" t="b">
        <f>AND(ISNUMBER(DESTINATIONS!J22),ISBLANK(DESTINATIONS!K22),ISBLANK(DESTINATIONS!L22),ISBLANK(DESTINATIONS!M22),ISBLANK(DESTINATIONS!N22),SETTINGS!F$7&gt;=DESTINATIONS!J22)</f>
        <v>0</v>
      </c>
      <c r="AE11" s="1" t="b">
        <f>AND(ISNUMBER(DESTINATIONS!J22),ISBLANK(DESTINATIONS!K22),ISBLANK(DESTINATIONS!L22),ISNUMBER(DESTINATIONS!M22),ISBLANK(DESTINATIONS!N22),SETTINGS!F$7&gt;=DESTINATIONS!J22,SETTINGS!F$5&gt;=DESTINATIONS!M22)</f>
        <v>0</v>
      </c>
      <c r="AF11" s="5" t="b">
        <f t="shared" si="3"/>
        <v>1</v>
      </c>
      <c r="AG11" s="5" t="b">
        <f>AND(ISBLANK(DESTINATIONS!O22),ISBLANK(DESTINATIONS!P22),ISBLANK(DESTINATIONS!Q22),ISBLANK(DESTINATIONS!R22),ISBLANK(DESTINATIONS!S22))</f>
        <v>1</v>
      </c>
      <c r="AH11" s="5" t="b">
        <f>AND(ISNUMBER(DESTINATIONS!O22),ISNUMBER(DESTINATIONS!P22),ISNUMBER(DESTINATIONS!Q22),ISNUMBER(DESTINATIONS!R22),ISNUMBER(DESTINATIONS!S22),SETTINGS!F$11&gt;=DESTINATIONS!P22,SETTINGS!F$12&gt;=DESTINATIONS!Q22,SETTINGS!F$13&gt;=DESTINATIONS!R22,SETTINGS!F$14&gt;=DESTINATIONS!S22,SETTINGS!F$15&gt;=DESTINATIONS!O22)</f>
        <v>0</v>
      </c>
      <c r="AI11" s="5" t="b">
        <f>AND(ISNUMBER(DESTINATIONS!O22),ISBLANK(DESTINATIONS!P22),ISBLANK(DESTINATIONS!Q22),ISBLANK(DESTINATIONS!R22),ISBLANK(DESTINATIONS!S22),SETTINGS!F$15&gt;=DESTINATIONS!O22)</f>
        <v>0</v>
      </c>
      <c r="AJ11" s="1" t="b">
        <f>AND(ISNUMBER(DESTINATIONS!O22),ISBLANK(DESTINATIONS!P22),ISBLANK(DESTINATIONS!Q22),ISNUMBER(DESTINATIONS!R22),ISBLANK(DESTINATIONS!S22),SETTINGS!F$15&gt;=DESTINATIONS!O22,SETTINGS!F$13&gt;=DESTINATIONS!R22)</f>
        <v>0</v>
      </c>
      <c r="AK11" s="5" t="b">
        <f t="shared" si="4"/>
        <v>1</v>
      </c>
      <c r="AL11" s="5" t="b">
        <f>AND(SETTINGS!B$21="IELTS",AF11)</f>
        <v>0</v>
      </c>
      <c r="AM11" s="5" t="b">
        <f>AND(SETTINGS!B$21="TOEFL",AK11)</f>
        <v>0</v>
      </c>
      <c r="AN11" s="5" t="b">
        <f>AND(SETTINGS!B$21="Other",OR(AB11,AG11))</f>
        <v>0</v>
      </c>
      <c r="AO11" s="1" t="b">
        <f>AND(SETTINGS!B$21="NO",_xlfn.IFS(SETTINGS!B$19="English",FALSE,OR(SETTINGS!B$19="Spanish",SETTINGS!B$19="English and Spanish"),DESTINATIONS!F22="Spanish",OR(SETTINGS!B$19="French",SETTINGS!B$19="English and French"),DESTINATIONS!F22="French",OR(SETTINGS!B$19="Portuguese",SETTINGS!B$19="English and Portuguese"),DESTINATIONS!F22="Portuguese",OR(SETTINGS!B$19="German",SETTINGS!B$19="English and German"),DESTINATIONS!F22="German",SETTINGS!B$19="All",OR(DESTINATIONS!F22="Spanish",DESTINATIONS!F22="French",DESTINATIONS!F22="Portuguese",DESTINATIONS!F22="German"),SETTINGS!B$19="",FALSE))</f>
        <v>0</v>
      </c>
      <c r="AP11" s="5" t="b">
        <f t="shared" si="11"/>
        <v>0</v>
      </c>
      <c r="AQ11" s="5" t="b">
        <f>OR(ISBLANK(DESTINATIONS!T22),AND(ISNUMBER(DESTINATIONS!T22),SETTINGS!I$5&gt;=DESTINATIONS!T22))</f>
        <v>1</v>
      </c>
      <c r="AS11" s="45" t="b">
        <f t="shared" si="5"/>
        <v>1</v>
      </c>
      <c r="AT11" s="5" t="b">
        <f t="shared" si="6"/>
        <v>0</v>
      </c>
      <c r="AU11" s="5" t="b">
        <f t="shared" si="7"/>
        <v>0</v>
      </c>
      <c r="AV11" s="5" t="b">
        <f t="shared" si="8"/>
        <v>0</v>
      </c>
      <c r="AW11" s="5" t="b">
        <f t="shared" si="9"/>
        <v>0</v>
      </c>
      <c r="AX11" s="5" t="b">
        <f t="shared" si="10"/>
        <v>0</v>
      </c>
    </row>
    <row r="12" spans="1:76" ht="20" customHeight="1" x14ac:dyDescent="0.35">
      <c r="A12" s="35" t="s">
        <v>277</v>
      </c>
      <c r="B12" s="35" t="s">
        <v>298</v>
      </c>
      <c r="C12" s="35" t="s">
        <v>165</v>
      </c>
      <c r="D12" s="42" t="s">
        <v>458</v>
      </c>
      <c r="E12" s="43">
        <v>34.853000000000002</v>
      </c>
      <c r="F12" s="43">
        <v>34.381</v>
      </c>
      <c r="G12" s="43" t="str">
        <f>IF(OR(SETTINGS!I$8=0,F12="X",F12="?"),"N/A",SETTINGS!I$8-F12)</f>
        <v>N/A</v>
      </c>
      <c r="H12" s="46" t="str">
        <f t="shared" si="0"/>
        <v>Language + Score + English</v>
      </c>
      <c r="J12" s="5" t="b">
        <f>DESTINATIONS!D60="YES"</f>
        <v>1</v>
      </c>
      <c r="K12" s="5" t="b">
        <f>AND(SETTINGS!B$19="English",DESTINATIONS!F60="English")</f>
        <v>0</v>
      </c>
      <c r="L12" s="5" t="b">
        <f>AND(SETTINGS!B$19="Spanish",DESTINATIONS!F60="Spanish")</f>
        <v>0</v>
      </c>
      <c r="M12" s="5" t="b">
        <f>AND(SETTINGS!B$19="French",DESTINATIONS!F60="French")</f>
        <v>0</v>
      </c>
      <c r="N12" s="1" t="b">
        <f>AND(SETTINGS!B$19="Portuguese",DESTINATIONS!F60="Portuguese")</f>
        <v>0</v>
      </c>
      <c r="O12" s="5" t="b">
        <f>AND(SETTINGS!B$19="German",DESTINATIONS!F60="German")</f>
        <v>0</v>
      </c>
      <c r="P12" s="45" t="b">
        <f>AND(SETTINGS!B$19="English and Spanish",OR(DESTINATIONS!F60="English",DESTINATIONS!F60="Spanish"))</f>
        <v>0</v>
      </c>
      <c r="Q12" s="5" t="b">
        <f>AND(SETTINGS!B$19="English and French",OR(DESTINATIONS!F60="English",DESTINATIONS!F60="French"))</f>
        <v>0</v>
      </c>
      <c r="R12" s="5" t="b">
        <f>AND(SETTINGS!B$19="English and Portuguese",OR(DESTINATIONS!F60="English",DESTINATIONS!F60="Portuguese"))</f>
        <v>0</v>
      </c>
      <c r="S12" s="5" t="b">
        <f>AND(SETTINGS!B$19="English and German",OR(DESTINATIONS!F60="English",DESTINATIONS!F60="German"))</f>
        <v>0</v>
      </c>
      <c r="T12" s="5" t="b">
        <f>SETTINGS!B$19="All"</f>
        <v>0</v>
      </c>
      <c r="U12" s="5" t="b">
        <f t="shared" si="1"/>
        <v>0</v>
      </c>
      <c r="V12" s="5" t="b">
        <f>AND(SETTINGS!I$8&lt;F12,NOT(OR(E12="?",F12="?",E12="X",F12="X")))</f>
        <v>1</v>
      </c>
      <c r="W12" s="5" t="b">
        <f>AND(SETTINGS!I$8=F12,NOT(OR(E12="?",F12="?",E12="X",F12="X")))</f>
        <v>0</v>
      </c>
      <c r="X12" s="5" t="b">
        <f>AND(SETTINGS!I$8&gt;F12,SETTINGS!I$8&lt;E12,NOT(OR(E12="?",F12="?",E12="X",F12="X")))</f>
        <v>0</v>
      </c>
      <c r="Y12" s="5" t="b">
        <f>AND(SETTINGS!I$8=E12,NOT(OR(E12="?",F12="?",E12="X",F12="X")))</f>
        <v>0</v>
      </c>
      <c r="Z12" s="5" t="b">
        <f>AND(SETTINGS!I$8&gt;E12,NOT(OR(E12="?",F12="?",E12="X",F12="X")))</f>
        <v>0</v>
      </c>
      <c r="AA12" s="5" t="b">
        <f t="shared" si="2"/>
        <v>0</v>
      </c>
      <c r="AB12" s="5" t="b">
        <f>AND(ISBLANK(DESTINATIONS!J60),ISBLANK(DESTINATIONS!K60),ISBLANK(DESTINATIONS!L60),ISBLANK(DESTINATIONS!M60),ISBLANK(DESTINATIONS!N60))</f>
        <v>1</v>
      </c>
      <c r="AC12" s="5" t="b">
        <f>AND(ISNUMBER(DESTINATIONS!J60),ISNUMBER(DESTINATIONS!K60),ISNUMBER(DESTINATIONS!L60),ISNUMBER(DESTINATIONS!M60),ISNUMBER(DESTINATIONS!N60),SETTINGS!F$3&gt;=DESTINATIONS!K60,SETTINGS!F$4&gt;=DESTINATIONS!L60,SETTINGS!F$5&gt;=DESTINATIONS!M60,SETTINGS!F$6&gt;=DESTINATIONS!N60,SETTINGS!F$7&gt;=DESTINATIONS!J60)</f>
        <v>0</v>
      </c>
      <c r="AD12" s="5" t="b">
        <f>AND(ISNUMBER(DESTINATIONS!J60),ISBLANK(DESTINATIONS!K60),ISBLANK(DESTINATIONS!L60),ISBLANK(DESTINATIONS!M60),ISBLANK(DESTINATIONS!N60),SETTINGS!F$7&gt;=DESTINATIONS!J60)</f>
        <v>0</v>
      </c>
      <c r="AE12" s="1" t="b">
        <f>AND(ISNUMBER(DESTINATIONS!J60),ISBLANK(DESTINATIONS!K60),ISBLANK(DESTINATIONS!L60),ISNUMBER(DESTINATIONS!M60),ISBLANK(DESTINATIONS!N60),SETTINGS!F$7&gt;=DESTINATIONS!J60,SETTINGS!F$5&gt;=DESTINATIONS!M60)</f>
        <v>0</v>
      </c>
      <c r="AF12" s="5" t="b">
        <f t="shared" si="3"/>
        <v>1</v>
      </c>
      <c r="AG12" s="5" t="b">
        <f>AND(ISBLANK(DESTINATIONS!O60),ISBLANK(DESTINATIONS!P60),ISBLANK(DESTINATIONS!Q60),ISBLANK(DESTINATIONS!R60),ISBLANK(DESTINATIONS!S60))</f>
        <v>1</v>
      </c>
      <c r="AH12" s="5" t="b">
        <f>AND(ISNUMBER(DESTINATIONS!O60),ISNUMBER(DESTINATIONS!P60),ISNUMBER(DESTINATIONS!Q60),ISNUMBER(DESTINATIONS!R60),ISNUMBER(DESTINATIONS!S60),SETTINGS!F$11&gt;=DESTINATIONS!P60,SETTINGS!F$12&gt;=DESTINATIONS!Q60,SETTINGS!F$13&gt;=DESTINATIONS!R60,SETTINGS!F$14&gt;=DESTINATIONS!S60,SETTINGS!F$15&gt;=DESTINATIONS!O60)</f>
        <v>0</v>
      </c>
      <c r="AI12" s="5" t="b">
        <f>AND(ISNUMBER(DESTINATIONS!O60),ISBLANK(DESTINATIONS!P60),ISBLANK(DESTINATIONS!Q60),ISBLANK(DESTINATIONS!R60),ISBLANK(DESTINATIONS!S60),SETTINGS!F$15&gt;=DESTINATIONS!O60)</f>
        <v>0</v>
      </c>
      <c r="AJ12" s="1" t="b">
        <f>AND(ISNUMBER(DESTINATIONS!O60),ISBLANK(DESTINATIONS!P60),ISBLANK(DESTINATIONS!Q60),ISNUMBER(DESTINATIONS!R60),ISBLANK(DESTINATIONS!S60),SETTINGS!F$15&gt;=DESTINATIONS!O60,SETTINGS!F$13&gt;=DESTINATIONS!R60)</f>
        <v>0</v>
      </c>
      <c r="AK12" s="5" t="b">
        <f t="shared" si="4"/>
        <v>1</v>
      </c>
      <c r="AL12" s="5" t="b">
        <f>AND(SETTINGS!B$21="IELTS",AF12)</f>
        <v>0</v>
      </c>
      <c r="AM12" s="5" t="b">
        <f>AND(SETTINGS!B$21="TOEFL",AK12)</f>
        <v>0</v>
      </c>
      <c r="AN12" s="5" t="b">
        <f>AND(SETTINGS!B$21="Other",OR(AB12,AG12))</f>
        <v>0</v>
      </c>
      <c r="AO12" s="1" t="b">
        <f>AND(SETTINGS!B$21="NO",_xlfn.IFS(SETTINGS!B$19="English",FALSE,OR(SETTINGS!B$19="Spanish",SETTINGS!B$19="English and Spanish"),DESTINATIONS!F60="Spanish",OR(SETTINGS!B$19="French",SETTINGS!B$19="English and French"),DESTINATIONS!F60="French",OR(SETTINGS!B$19="Portuguese",SETTINGS!B$19="English and Portuguese"),DESTINATIONS!F60="Portuguese",OR(SETTINGS!B$19="German",SETTINGS!B$19="English and German"),DESTINATIONS!F60="German",SETTINGS!B$19="All",OR(DESTINATIONS!F60="Spanish",DESTINATIONS!F60="French",DESTINATIONS!F60="Portuguese",DESTINATIONS!F60="German"),SETTINGS!B$19="",FALSE))</f>
        <v>0</v>
      </c>
      <c r="AP12" s="5" t="b">
        <f t="shared" si="11"/>
        <v>0</v>
      </c>
      <c r="AQ12" s="5" t="b">
        <f>OR(ISBLANK(DESTINATIONS!T60),AND(ISNUMBER(DESTINATIONS!T60),SETTINGS!I$5&gt;=DESTINATIONS!T60))</f>
        <v>1</v>
      </c>
      <c r="AS12" s="45" t="b">
        <f t="shared" si="5"/>
        <v>1</v>
      </c>
      <c r="AT12" s="5" t="b">
        <f t="shared" si="6"/>
        <v>0</v>
      </c>
      <c r="AU12" s="5" t="b">
        <f t="shared" si="7"/>
        <v>0</v>
      </c>
      <c r="AV12" s="5" t="b">
        <f t="shared" si="8"/>
        <v>0</v>
      </c>
      <c r="AW12" s="5" t="b">
        <f t="shared" si="9"/>
        <v>0</v>
      </c>
      <c r="AX12" s="5" t="b">
        <f t="shared" si="10"/>
        <v>0</v>
      </c>
    </row>
    <row r="13" spans="1:76" ht="20" customHeight="1" x14ac:dyDescent="0.35">
      <c r="A13" s="35" t="s">
        <v>279</v>
      </c>
      <c r="B13" s="35" t="s">
        <v>56</v>
      </c>
      <c r="C13" s="35" t="s">
        <v>15</v>
      </c>
      <c r="D13" s="42" t="s">
        <v>462</v>
      </c>
      <c r="E13" s="43">
        <v>35.088999999999999</v>
      </c>
      <c r="F13" s="43">
        <v>34.347999999999999</v>
      </c>
      <c r="G13" s="43" t="str">
        <f>IF(OR(SETTINGS!I$8=0,F13="X",F13="?"),"N/A",SETTINGS!I$8-F13)</f>
        <v>N/A</v>
      </c>
      <c r="H13" s="46" t="str">
        <f t="shared" si="0"/>
        <v>Language + Score + English</v>
      </c>
      <c r="J13" s="5" t="b">
        <f>DESTINATIONS!D64="YES"</f>
        <v>1</v>
      </c>
      <c r="K13" s="5" t="b">
        <f>AND(SETTINGS!B$19="English",DESTINATIONS!F64="English")</f>
        <v>0</v>
      </c>
      <c r="L13" s="5" t="b">
        <f>AND(SETTINGS!B$19="Spanish",DESTINATIONS!F64="Spanish")</f>
        <v>0</v>
      </c>
      <c r="M13" s="5" t="b">
        <f>AND(SETTINGS!B$19="French",DESTINATIONS!F64="French")</f>
        <v>0</v>
      </c>
      <c r="N13" s="1" t="b">
        <f>AND(SETTINGS!B$19="Portuguese",DESTINATIONS!F64="Portuguese")</f>
        <v>0</v>
      </c>
      <c r="O13" s="5" t="b">
        <f>AND(SETTINGS!B$19="German",DESTINATIONS!F64="German")</f>
        <v>0</v>
      </c>
      <c r="P13" s="45" t="b">
        <f>AND(SETTINGS!B$19="English and Spanish",OR(DESTINATIONS!F64="English",DESTINATIONS!F64="Spanish"))</f>
        <v>0</v>
      </c>
      <c r="Q13" s="5" t="b">
        <f>AND(SETTINGS!B$19="English and French",OR(DESTINATIONS!F64="English",DESTINATIONS!F64="French"))</f>
        <v>0</v>
      </c>
      <c r="R13" s="5" t="b">
        <f>AND(SETTINGS!B$19="English and Portuguese",OR(DESTINATIONS!F64="English",DESTINATIONS!F64="Portuguese"))</f>
        <v>0</v>
      </c>
      <c r="S13" s="5" t="b">
        <f>AND(SETTINGS!B$19="English and German",OR(DESTINATIONS!F64="English",DESTINATIONS!F64="German"))</f>
        <v>0</v>
      </c>
      <c r="T13" s="5" t="b">
        <f>SETTINGS!B$19="All"</f>
        <v>0</v>
      </c>
      <c r="U13" s="5" t="b">
        <f t="shared" si="1"/>
        <v>0</v>
      </c>
      <c r="V13" s="5" t="b">
        <f>AND(SETTINGS!I$8&lt;F13,NOT(OR(E13="?",F13="?",E13="X",F13="X")))</f>
        <v>1</v>
      </c>
      <c r="W13" s="5" t="b">
        <f>AND(SETTINGS!I$8=F13,NOT(OR(E13="?",F13="?",E13="X",F13="X")))</f>
        <v>0</v>
      </c>
      <c r="X13" s="5" t="b">
        <f>AND(SETTINGS!I$8&gt;F13,SETTINGS!I$8&lt;E13,NOT(OR(E13="?",F13="?",E13="X",F13="X")))</f>
        <v>0</v>
      </c>
      <c r="Y13" s="5" t="b">
        <f>AND(SETTINGS!I$8=E13,NOT(OR(E13="?",F13="?",E13="X",F13="X")))</f>
        <v>0</v>
      </c>
      <c r="Z13" s="5" t="b">
        <f>AND(SETTINGS!I$8&gt;E13,NOT(OR(E13="?",F13="?",E13="X",F13="X")))</f>
        <v>0</v>
      </c>
      <c r="AA13" s="5" t="b">
        <f t="shared" si="2"/>
        <v>0</v>
      </c>
      <c r="AB13" s="5" t="b">
        <f>AND(ISBLANK(DESTINATIONS!J64),ISBLANK(DESTINATIONS!K64),ISBLANK(DESTINATIONS!L64),ISBLANK(DESTINATIONS!M64),ISBLANK(DESTINATIONS!N64))</f>
        <v>0</v>
      </c>
      <c r="AC13" s="5" t="b">
        <f>AND(ISNUMBER(DESTINATIONS!J64),ISNUMBER(DESTINATIONS!K64),ISNUMBER(DESTINATIONS!L64),ISNUMBER(DESTINATIONS!M64),ISNUMBER(DESTINATIONS!N64),SETTINGS!F$3&gt;=DESTINATIONS!K64,SETTINGS!F$4&gt;=DESTINATIONS!L64,SETTINGS!F$5&gt;=DESTINATIONS!M64,SETTINGS!F$6&gt;=DESTINATIONS!N64,SETTINGS!F$7&gt;=DESTINATIONS!J64)</f>
        <v>0</v>
      </c>
      <c r="AD13" s="5" t="b">
        <f>AND(ISNUMBER(DESTINATIONS!J64),ISBLANK(DESTINATIONS!K64),ISBLANK(DESTINATIONS!L64),ISBLANK(DESTINATIONS!M64),ISBLANK(DESTINATIONS!N64),SETTINGS!F$7&gt;=DESTINATIONS!J64)</f>
        <v>0</v>
      </c>
      <c r="AE13" s="1" t="b">
        <f>AND(ISNUMBER(DESTINATIONS!J64),ISBLANK(DESTINATIONS!K64),ISBLANK(DESTINATIONS!L64),ISNUMBER(DESTINATIONS!M64),ISBLANK(DESTINATIONS!N64),SETTINGS!F$7&gt;=DESTINATIONS!J64,SETTINGS!F$5&gt;=DESTINATIONS!M64)</f>
        <v>0</v>
      </c>
      <c r="AF13" s="5" t="b">
        <f t="shared" si="3"/>
        <v>0</v>
      </c>
      <c r="AG13" s="5" t="b">
        <f>AND(ISBLANK(DESTINATIONS!O64),ISBLANK(DESTINATIONS!P64),ISBLANK(DESTINATIONS!Q64),ISBLANK(DESTINATIONS!R64),ISBLANK(DESTINATIONS!S64))</f>
        <v>0</v>
      </c>
      <c r="AH13" s="5" t="b">
        <f>AND(ISNUMBER(DESTINATIONS!O64),ISNUMBER(DESTINATIONS!P64),ISNUMBER(DESTINATIONS!Q64),ISNUMBER(DESTINATIONS!R64),ISNUMBER(DESTINATIONS!S64),SETTINGS!F$11&gt;=DESTINATIONS!P64,SETTINGS!F$12&gt;=DESTINATIONS!Q64,SETTINGS!F$13&gt;=DESTINATIONS!R64,SETTINGS!F$14&gt;=DESTINATIONS!S64,SETTINGS!F$15&gt;=DESTINATIONS!O64)</f>
        <v>0</v>
      </c>
      <c r="AI13" s="5" t="b">
        <f>AND(ISNUMBER(DESTINATIONS!O64),ISBLANK(DESTINATIONS!P64),ISBLANK(DESTINATIONS!Q64),ISBLANK(DESTINATIONS!R64),ISBLANK(DESTINATIONS!S64),SETTINGS!F$15&gt;=DESTINATIONS!O64)</f>
        <v>0</v>
      </c>
      <c r="AJ13" s="1" t="b">
        <f>AND(ISNUMBER(DESTINATIONS!O64),ISBLANK(DESTINATIONS!P64),ISBLANK(DESTINATIONS!Q64),ISNUMBER(DESTINATIONS!R64),ISBLANK(DESTINATIONS!S64),SETTINGS!F$15&gt;=DESTINATIONS!O64,SETTINGS!F$13&gt;=DESTINATIONS!R64)</f>
        <v>0</v>
      </c>
      <c r="AK13" s="5" t="b">
        <f t="shared" si="4"/>
        <v>0</v>
      </c>
      <c r="AL13" s="5" t="b">
        <f>AND(SETTINGS!B$21="IELTS",AF13)</f>
        <v>0</v>
      </c>
      <c r="AM13" s="5" t="b">
        <f>AND(SETTINGS!B$21="TOEFL",AK13)</f>
        <v>0</v>
      </c>
      <c r="AN13" s="5" t="b">
        <f>AND(SETTINGS!B$21="Other",OR(AB13,AG13))</f>
        <v>0</v>
      </c>
      <c r="AO13" s="1" t="b">
        <f>AND(SETTINGS!B$21="NO",_xlfn.IFS(SETTINGS!B$19="English",FALSE,OR(SETTINGS!B$19="Spanish",SETTINGS!B$19="English and Spanish"),DESTINATIONS!F64="Spanish",OR(SETTINGS!B$19="French",SETTINGS!B$19="English and French"),DESTINATIONS!F64="French",OR(SETTINGS!B$19="Portuguese",SETTINGS!B$19="English and Portuguese"),DESTINATIONS!F64="Portuguese",OR(SETTINGS!B$19="German",SETTINGS!B$19="English and German"),DESTINATIONS!F64="German",SETTINGS!B$19="All",OR(DESTINATIONS!F64="Spanish",DESTINATIONS!F64="French",DESTINATIONS!F64="Portuguese",DESTINATIONS!F64="German"),SETTINGS!B$19="",FALSE))</f>
        <v>0</v>
      </c>
      <c r="AP13" s="5" t="b">
        <f t="shared" si="11"/>
        <v>0</v>
      </c>
      <c r="AQ13" s="5" t="b">
        <f>OR(ISBLANK(DESTINATIONS!T64),AND(ISNUMBER(DESTINATIONS!T64),SETTINGS!I$5&gt;=DESTINATIONS!T64))</f>
        <v>1</v>
      </c>
      <c r="AS13" s="45" t="b">
        <f t="shared" si="5"/>
        <v>1</v>
      </c>
      <c r="AT13" s="5" t="b">
        <f t="shared" si="6"/>
        <v>0</v>
      </c>
      <c r="AU13" s="5" t="b">
        <f t="shared" si="7"/>
        <v>0</v>
      </c>
      <c r="AV13" s="5" t="b">
        <f t="shared" si="8"/>
        <v>0</v>
      </c>
      <c r="AW13" s="5" t="b">
        <f t="shared" si="9"/>
        <v>0</v>
      </c>
      <c r="AX13" s="5" t="b">
        <f t="shared" si="10"/>
        <v>0</v>
      </c>
    </row>
    <row r="14" spans="1:76" ht="20" customHeight="1" x14ac:dyDescent="0.35">
      <c r="A14" s="35" t="s">
        <v>284</v>
      </c>
      <c r="B14" s="35" t="s">
        <v>305</v>
      </c>
      <c r="C14" s="35" t="s">
        <v>26</v>
      </c>
      <c r="D14" s="42">
        <v>2</v>
      </c>
      <c r="E14" s="43">
        <v>34.381</v>
      </c>
      <c r="F14" s="43">
        <v>34.223999999999997</v>
      </c>
      <c r="G14" s="43" t="str">
        <f>IF(OR(SETTINGS!I$8=0,F14="X",F14="?"),"N/A",SETTINGS!I$8-F14)</f>
        <v>N/A</v>
      </c>
      <c r="H14" s="46" t="str">
        <f t="shared" si="0"/>
        <v>Language + Score + English + GPA</v>
      </c>
      <c r="J14" s="5" t="b">
        <f>DESTINATIONS!D83="YES"</f>
        <v>1</v>
      </c>
      <c r="K14" s="5" t="b">
        <f>AND(SETTINGS!B$19="English",DESTINATIONS!F83="English")</f>
        <v>0</v>
      </c>
      <c r="L14" s="5" t="b">
        <f>AND(SETTINGS!B$19="Spanish",DESTINATIONS!F83="Spanish")</f>
        <v>0</v>
      </c>
      <c r="M14" s="5" t="b">
        <f>AND(SETTINGS!B$19="French",DESTINATIONS!F83="French")</f>
        <v>0</v>
      </c>
      <c r="N14" s="1" t="b">
        <f>AND(SETTINGS!B$19="Portuguese",DESTINATIONS!F83="Portuguese")</f>
        <v>0</v>
      </c>
      <c r="O14" s="5" t="b">
        <f>AND(SETTINGS!B$19="German",DESTINATIONS!F83="German")</f>
        <v>0</v>
      </c>
      <c r="P14" s="45" t="b">
        <f>AND(SETTINGS!B$19="English and Spanish",OR(DESTINATIONS!F83="English",DESTINATIONS!F83="Spanish"))</f>
        <v>0</v>
      </c>
      <c r="Q14" s="5" t="b">
        <f>AND(SETTINGS!B$19="English and French",OR(DESTINATIONS!F83="English",DESTINATIONS!F83="French"))</f>
        <v>0</v>
      </c>
      <c r="R14" s="5" t="b">
        <f>AND(SETTINGS!B$19="English and Portuguese",OR(DESTINATIONS!F83="English",DESTINATIONS!F83="Portuguese"))</f>
        <v>0</v>
      </c>
      <c r="S14" s="5" t="b">
        <f>AND(SETTINGS!B$19="English and German",OR(DESTINATIONS!F83="English",DESTINATIONS!F83="German"))</f>
        <v>0</v>
      </c>
      <c r="T14" s="5" t="b">
        <f>SETTINGS!B$19="All"</f>
        <v>0</v>
      </c>
      <c r="U14" s="5" t="b">
        <f t="shared" si="1"/>
        <v>0</v>
      </c>
      <c r="V14" s="5" t="b">
        <f>AND(SETTINGS!I$8&lt;F14,NOT(OR(E14="?",F14="?",E14="X",F14="X")))</f>
        <v>1</v>
      </c>
      <c r="W14" s="5" t="b">
        <f>AND(SETTINGS!I$8=F14,NOT(OR(E14="?",F14="?",E14="X",F14="X")))</f>
        <v>0</v>
      </c>
      <c r="X14" s="5" t="b">
        <f>AND(SETTINGS!I$8&gt;F14,SETTINGS!I$8&lt;E14,NOT(OR(E14="?",F14="?",E14="X",F14="X")))</f>
        <v>0</v>
      </c>
      <c r="Y14" s="5" t="b">
        <f>AND(SETTINGS!I$8=E14,NOT(OR(E14="?",F14="?",E14="X",F14="X")))</f>
        <v>0</v>
      </c>
      <c r="Z14" s="5" t="b">
        <f>AND(SETTINGS!I$8&gt;E14,NOT(OR(E14="?",F14="?",E14="X",F14="X")))</f>
        <v>0</v>
      </c>
      <c r="AA14" s="5" t="b">
        <f t="shared" si="2"/>
        <v>0</v>
      </c>
      <c r="AB14" s="5" t="b">
        <f>AND(ISBLANK(DESTINATIONS!J83),ISBLANK(DESTINATIONS!K83),ISBLANK(DESTINATIONS!L83),ISBLANK(DESTINATIONS!M83),ISBLANK(DESTINATIONS!N83))</f>
        <v>0</v>
      </c>
      <c r="AC14" s="5" t="b">
        <f>AND(ISNUMBER(DESTINATIONS!J83),ISNUMBER(DESTINATIONS!K83),ISNUMBER(DESTINATIONS!L83),ISNUMBER(DESTINATIONS!M83),ISNUMBER(DESTINATIONS!N83),SETTINGS!F$3&gt;=DESTINATIONS!K83,SETTINGS!F$4&gt;=DESTINATIONS!L83,SETTINGS!F$5&gt;=DESTINATIONS!M83,SETTINGS!F$6&gt;=DESTINATIONS!N83,SETTINGS!F$7&gt;=DESTINATIONS!J83)</f>
        <v>0</v>
      </c>
      <c r="AD14" s="5" t="b">
        <f>AND(ISNUMBER(DESTINATIONS!J83),ISBLANK(DESTINATIONS!K83),ISBLANK(DESTINATIONS!L83),ISBLANK(DESTINATIONS!M83),ISBLANK(DESTINATIONS!N83),SETTINGS!F$7&gt;=DESTINATIONS!J83)</f>
        <v>0</v>
      </c>
      <c r="AE14" s="1" t="b">
        <f>AND(ISNUMBER(DESTINATIONS!J83),ISBLANK(DESTINATIONS!K83),ISBLANK(DESTINATIONS!L83),ISNUMBER(DESTINATIONS!M83),ISBLANK(DESTINATIONS!N83),SETTINGS!F$7&gt;=DESTINATIONS!J83,SETTINGS!F$5&gt;=DESTINATIONS!M83)</f>
        <v>0</v>
      </c>
      <c r="AF14" s="5" t="b">
        <f t="shared" si="3"/>
        <v>0</v>
      </c>
      <c r="AG14" s="5" t="b">
        <f>AND(ISBLANK(DESTINATIONS!O83),ISBLANK(DESTINATIONS!P83),ISBLANK(DESTINATIONS!Q83),ISBLANK(DESTINATIONS!R83),ISBLANK(DESTINATIONS!S83))</f>
        <v>0</v>
      </c>
      <c r="AH14" s="5" t="b">
        <f>AND(ISNUMBER(DESTINATIONS!O83),ISNUMBER(DESTINATIONS!P83),ISNUMBER(DESTINATIONS!Q83),ISNUMBER(DESTINATIONS!R83),ISNUMBER(DESTINATIONS!S83),SETTINGS!F$11&gt;=DESTINATIONS!P83,SETTINGS!F$12&gt;=DESTINATIONS!Q83,SETTINGS!F$13&gt;=DESTINATIONS!R83,SETTINGS!F$14&gt;=DESTINATIONS!S83,SETTINGS!F$15&gt;=DESTINATIONS!O83)</f>
        <v>0</v>
      </c>
      <c r="AI14" s="5" t="b">
        <f>AND(ISNUMBER(DESTINATIONS!O83),ISBLANK(DESTINATIONS!P83),ISBLANK(DESTINATIONS!Q83),ISBLANK(DESTINATIONS!R83),ISBLANK(DESTINATIONS!S83),SETTINGS!F$15&gt;=DESTINATIONS!O83)</f>
        <v>0</v>
      </c>
      <c r="AJ14" s="1" t="b">
        <f>AND(ISNUMBER(DESTINATIONS!O83),ISBLANK(DESTINATIONS!P83),ISBLANK(DESTINATIONS!Q83),ISNUMBER(DESTINATIONS!R83),ISBLANK(DESTINATIONS!S83),SETTINGS!F$15&gt;=DESTINATIONS!O83,SETTINGS!F$13&gt;=DESTINATIONS!R83)</f>
        <v>0</v>
      </c>
      <c r="AK14" s="5" t="b">
        <f t="shared" si="4"/>
        <v>0</v>
      </c>
      <c r="AL14" s="5" t="b">
        <f>AND(SETTINGS!B$21="IELTS",AF14)</f>
        <v>0</v>
      </c>
      <c r="AM14" s="5" t="b">
        <f>AND(SETTINGS!B$21="TOEFL",AK14)</f>
        <v>0</v>
      </c>
      <c r="AN14" s="5" t="b">
        <f>AND(SETTINGS!B$21="Other",OR(AB14,AG14))</f>
        <v>0</v>
      </c>
      <c r="AO14" s="1" t="b">
        <f>AND(SETTINGS!B$21="NO",_xlfn.IFS(SETTINGS!B$19="English",FALSE,OR(SETTINGS!B$19="Spanish",SETTINGS!B$19="English and Spanish"),DESTINATIONS!F83="Spanish",OR(SETTINGS!B$19="French",SETTINGS!B$19="English and French"),DESTINATIONS!F83="French",OR(SETTINGS!B$19="Portuguese",SETTINGS!B$19="English and Portuguese"),DESTINATIONS!F83="Portuguese",OR(SETTINGS!B$19="German",SETTINGS!B$19="English and German"),DESTINATIONS!F83="German",SETTINGS!B$19="All",OR(DESTINATIONS!F83="Spanish",DESTINATIONS!F83="French",DESTINATIONS!F83="Portuguese",DESTINATIONS!F83="German"),SETTINGS!B$19="",FALSE))</f>
        <v>0</v>
      </c>
      <c r="AP14" s="5" t="b">
        <f t="shared" si="11"/>
        <v>0</v>
      </c>
      <c r="AQ14" s="5" t="b">
        <f>OR(ISBLANK(DESTINATIONS!T83),AND(ISNUMBER(DESTINATIONS!T83),SETTINGS!I$5&gt;=DESTINATIONS!T83))</f>
        <v>0</v>
      </c>
      <c r="AS14" s="45" t="b">
        <f t="shared" si="5"/>
        <v>1</v>
      </c>
      <c r="AT14" s="5" t="b">
        <f t="shared" si="6"/>
        <v>0</v>
      </c>
      <c r="AU14" s="5" t="b">
        <f t="shared" si="7"/>
        <v>0</v>
      </c>
      <c r="AV14" s="5" t="b">
        <f t="shared" si="8"/>
        <v>0</v>
      </c>
      <c r="AW14" s="5" t="b">
        <f t="shared" si="9"/>
        <v>0</v>
      </c>
      <c r="AX14" s="5" t="b">
        <f t="shared" si="10"/>
        <v>0</v>
      </c>
    </row>
    <row r="15" spans="1:76" ht="20" customHeight="1" x14ac:dyDescent="0.35">
      <c r="A15" s="35" t="s">
        <v>277</v>
      </c>
      <c r="B15" s="35" t="s">
        <v>298</v>
      </c>
      <c r="C15" s="35" t="s">
        <v>165</v>
      </c>
      <c r="D15" s="42">
        <v>2</v>
      </c>
      <c r="E15" s="43">
        <v>34.268000000000001</v>
      </c>
      <c r="F15" s="43">
        <v>34.103000000000002</v>
      </c>
      <c r="G15" s="43" t="str">
        <f>IF(OR(SETTINGS!I$8=0,F15="X",F15="?"),"N/A",SETTINGS!I$8-F15)</f>
        <v>N/A</v>
      </c>
      <c r="H15" s="46" t="str">
        <f t="shared" si="0"/>
        <v>Course + Language + Score + English</v>
      </c>
      <c r="J15" s="5" t="b">
        <f>DESTINATIONS!D61="YES"</f>
        <v>0</v>
      </c>
      <c r="K15" s="5" t="b">
        <f>AND(SETTINGS!B$19="English",DESTINATIONS!F61="English")</f>
        <v>0</v>
      </c>
      <c r="L15" s="5" t="b">
        <f>AND(SETTINGS!B$19="Spanish",DESTINATIONS!F61="Spanish")</f>
        <v>0</v>
      </c>
      <c r="M15" s="5" t="b">
        <f>AND(SETTINGS!B$19="French",DESTINATIONS!F61="French")</f>
        <v>0</v>
      </c>
      <c r="N15" s="1" t="b">
        <f>AND(SETTINGS!B$19="Portuguese",DESTINATIONS!F61="Portuguese")</f>
        <v>0</v>
      </c>
      <c r="O15" s="5" t="b">
        <f>AND(SETTINGS!B$19="German",DESTINATIONS!F61="German")</f>
        <v>0</v>
      </c>
      <c r="P15" s="45" t="b">
        <f>AND(SETTINGS!B$19="English and Spanish",OR(DESTINATIONS!F61="English",DESTINATIONS!F61="Spanish"))</f>
        <v>0</v>
      </c>
      <c r="Q15" s="5" t="b">
        <f>AND(SETTINGS!B$19="English and French",OR(DESTINATIONS!F61="English",DESTINATIONS!F61="French"))</f>
        <v>0</v>
      </c>
      <c r="R15" s="5" t="b">
        <f>AND(SETTINGS!B$19="English and Portuguese",OR(DESTINATIONS!F61="English",DESTINATIONS!F61="Portuguese"))</f>
        <v>0</v>
      </c>
      <c r="S15" s="5" t="b">
        <f>AND(SETTINGS!B$19="English and German",OR(DESTINATIONS!F61="English",DESTINATIONS!F61="German"))</f>
        <v>0</v>
      </c>
      <c r="T15" s="5" t="b">
        <f>SETTINGS!B$19="All"</f>
        <v>0</v>
      </c>
      <c r="U15" s="5" t="b">
        <f t="shared" si="1"/>
        <v>0</v>
      </c>
      <c r="V15" s="5" t="b">
        <f>AND(SETTINGS!I$8&lt;F15,NOT(OR(E15="?",F15="?",E15="X",F15="X")))</f>
        <v>1</v>
      </c>
      <c r="W15" s="5" t="b">
        <f>AND(SETTINGS!I$8=F15,NOT(OR(E15="?",F15="?",E15="X",F15="X")))</f>
        <v>0</v>
      </c>
      <c r="X15" s="5" t="b">
        <f>AND(SETTINGS!I$8&gt;F15,SETTINGS!I$8&lt;E15,NOT(OR(E15="?",F15="?",E15="X",F15="X")))</f>
        <v>0</v>
      </c>
      <c r="Y15" s="5" t="b">
        <f>AND(SETTINGS!I$8=E15,NOT(OR(E15="?",F15="?",E15="X",F15="X")))</f>
        <v>0</v>
      </c>
      <c r="Z15" s="5" t="b">
        <f>AND(SETTINGS!I$8&gt;E15,NOT(OR(E15="?",F15="?",E15="X",F15="X")))</f>
        <v>0</v>
      </c>
      <c r="AA15" s="5" t="b">
        <f t="shared" si="2"/>
        <v>0</v>
      </c>
      <c r="AB15" s="5" t="b">
        <f>AND(ISBLANK(DESTINATIONS!J61),ISBLANK(DESTINATIONS!K61),ISBLANK(DESTINATIONS!L61),ISBLANK(DESTINATIONS!M61),ISBLANK(DESTINATIONS!N61))</f>
        <v>1</v>
      </c>
      <c r="AC15" s="5" t="b">
        <f>AND(ISNUMBER(DESTINATIONS!J61),ISNUMBER(DESTINATIONS!K61),ISNUMBER(DESTINATIONS!L61),ISNUMBER(DESTINATIONS!M61),ISNUMBER(DESTINATIONS!N61),SETTINGS!F$3&gt;=DESTINATIONS!K61,SETTINGS!F$4&gt;=DESTINATIONS!L61,SETTINGS!F$5&gt;=DESTINATIONS!M61,SETTINGS!F$6&gt;=DESTINATIONS!N61,SETTINGS!F$7&gt;=DESTINATIONS!J61)</f>
        <v>0</v>
      </c>
      <c r="AD15" s="5" t="b">
        <f>AND(ISNUMBER(DESTINATIONS!J61),ISBLANK(DESTINATIONS!K61),ISBLANK(DESTINATIONS!L61),ISBLANK(DESTINATIONS!M61),ISBLANK(DESTINATIONS!N61),SETTINGS!F$7&gt;=DESTINATIONS!J61)</f>
        <v>0</v>
      </c>
      <c r="AE15" s="1" t="b">
        <f>AND(ISNUMBER(DESTINATIONS!J61),ISBLANK(DESTINATIONS!K61),ISBLANK(DESTINATIONS!L61),ISNUMBER(DESTINATIONS!M61),ISBLANK(DESTINATIONS!N61),SETTINGS!F$7&gt;=DESTINATIONS!J61,SETTINGS!F$5&gt;=DESTINATIONS!M61)</f>
        <v>0</v>
      </c>
      <c r="AF15" s="5" t="b">
        <f t="shared" si="3"/>
        <v>1</v>
      </c>
      <c r="AG15" s="5" t="b">
        <f>AND(ISBLANK(DESTINATIONS!O61),ISBLANK(DESTINATIONS!P61),ISBLANK(DESTINATIONS!Q61),ISBLANK(DESTINATIONS!R61),ISBLANK(DESTINATIONS!S61))</f>
        <v>1</v>
      </c>
      <c r="AH15" s="5" t="b">
        <f>AND(ISNUMBER(DESTINATIONS!O61),ISNUMBER(DESTINATIONS!P61),ISNUMBER(DESTINATIONS!Q61),ISNUMBER(DESTINATIONS!R61),ISNUMBER(DESTINATIONS!S61),SETTINGS!F$11&gt;=DESTINATIONS!P61,SETTINGS!F$12&gt;=DESTINATIONS!Q61,SETTINGS!F$13&gt;=DESTINATIONS!R61,SETTINGS!F$14&gt;=DESTINATIONS!S61,SETTINGS!F$15&gt;=DESTINATIONS!O61)</f>
        <v>0</v>
      </c>
      <c r="AI15" s="5" t="b">
        <f>AND(ISNUMBER(DESTINATIONS!O61),ISBLANK(DESTINATIONS!P61),ISBLANK(DESTINATIONS!Q61),ISBLANK(DESTINATIONS!R61),ISBLANK(DESTINATIONS!S61),SETTINGS!F$15&gt;=DESTINATIONS!O61)</f>
        <v>0</v>
      </c>
      <c r="AJ15" s="1" t="b">
        <f>AND(ISNUMBER(DESTINATIONS!O61),ISBLANK(DESTINATIONS!P61),ISBLANK(DESTINATIONS!Q61),ISNUMBER(DESTINATIONS!R61),ISBLANK(DESTINATIONS!S61),SETTINGS!F$15&gt;=DESTINATIONS!O61,SETTINGS!F$13&gt;=DESTINATIONS!R61)</f>
        <v>0</v>
      </c>
      <c r="AK15" s="5" t="b">
        <f t="shared" si="4"/>
        <v>1</v>
      </c>
      <c r="AL15" s="5" t="b">
        <f>AND(SETTINGS!B$21="IELTS",AF15)</f>
        <v>0</v>
      </c>
      <c r="AM15" s="5" t="b">
        <f>AND(SETTINGS!B$21="TOEFL",AK15)</f>
        <v>0</v>
      </c>
      <c r="AN15" s="5" t="b">
        <f>AND(SETTINGS!B$21="Other",OR(AB15,AG15))</f>
        <v>0</v>
      </c>
      <c r="AO15" s="1" t="b">
        <f>AND(SETTINGS!B$21="NO",_xlfn.IFS(SETTINGS!B$19="English",FALSE,OR(SETTINGS!B$19="Spanish",SETTINGS!B$19="English and Spanish"),DESTINATIONS!F61="Spanish",OR(SETTINGS!B$19="French",SETTINGS!B$19="English and French"),DESTINATIONS!F61="French",OR(SETTINGS!B$19="Portuguese",SETTINGS!B$19="English and Portuguese"),DESTINATIONS!F61="Portuguese",OR(SETTINGS!B$19="German",SETTINGS!B$19="English and German"),DESTINATIONS!F61="German",SETTINGS!B$19="All",OR(DESTINATIONS!F61="Spanish",DESTINATIONS!F61="French",DESTINATIONS!F61="Portuguese",DESTINATIONS!F61="German"),SETTINGS!B$19="",FALSE))</f>
        <v>0</v>
      </c>
      <c r="AP15" s="5" t="b">
        <f t="shared" si="11"/>
        <v>0</v>
      </c>
      <c r="AQ15" s="5" t="b">
        <f>OR(ISBLANK(DESTINATIONS!T61),AND(ISNUMBER(DESTINATIONS!T61),SETTINGS!I$5&gt;=DESTINATIONS!T61))</f>
        <v>1</v>
      </c>
      <c r="AS15" s="45" t="b">
        <f t="shared" si="5"/>
        <v>1</v>
      </c>
      <c r="AT15" s="5" t="b">
        <f t="shared" si="6"/>
        <v>0</v>
      </c>
      <c r="AU15" s="5" t="b">
        <f t="shared" si="7"/>
        <v>0</v>
      </c>
      <c r="AV15" s="5" t="b">
        <f t="shared" si="8"/>
        <v>0</v>
      </c>
      <c r="AW15" s="5" t="b">
        <f t="shared" si="9"/>
        <v>0</v>
      </c>
      <c r="AX15" s="5" t="b">
        <f t="shared" si="10"/>
        <v>0</v>
      </c>
    </row>
    <row r="16" spans="1:76" ht="20" customHeight="1" x14ac:dyDescent="0.35">
      <c r="A16" s="35" t="s">
        <v>284</v>
      </c>
      <c r="B16" s="35" t="s">
        <v>305</v>
      </c>
      <c r="C16" s="35" t="s">
        <v>148</v>
      </c>
      <c r="D16" s="42" t="s">
        <v>198</v>
      </c>
      <c r="E16" s="43">
        <v>34.081000000000003</v>
      </c>
      <c r="F16" s="43">
        <v>34.081000000000003</v>
      </c>
      <c r="G16" s="43" t="str">
        <f>IF(OR(SETTINGS!I$8=0,F16="X",F16="?"),"N/A",SETTINGS!I$8-F16)</f>
        <v>N/A</v>
      </c>
      <c r="H16" s="46" t="str">
        <f t="shared" si="0"/>
        <v>Course + Language + Score + English</v>
      </c>
      <c r="J16" s="5" t="b">
        <f>DESTINATIONS!D84="YES"</f>
        <v>0</v>
      </c>
      <c r="K16" s="5" t="b">
        <f>AND(SETTINGS!B$19="English",DESTINATIONS!F84="English")</f>
        <v>0</v>
      </c>
      <c r="L16" s="5" t="b">
        <f>AND(SETTINGS!B$19="Spanish",DESTINATIONS!F84="Spanish")</f>
        <v>0</v>
      </c>
      <c r="M16" s="5" t="b">
        <f>AND(SETTINGS!B$19="French",DESTINATIONS!F84="French")</f>
        <v>0</v>
      </c>
      <c r="N16" s="1" t="b">
        <f>AND(SETTINGS!B$19="Portuguese",DESTINATIONS!F84="Portuguese")</f>
        <v>0</v>
      </c>
      <c r="O16" s="5" t="b">
        <f>AND(SETTINGS!B$19="German",DESTINATIONS!F84="German")</f>
        <v>0</v>
      </c>
      <c r="P16" s="45" t="b">
        <f>AND(SETTINGS!B$19="English and Spanish",OR(DESTINATIONS!F84="English",DESTINATIONS!F84="Spanish"))</f>
        <v>0</v>
      </c>
      <c r="Q16" s="5" t="b">
        <f>AND(SETTINGS!B$19="English and French",OR(DESTINATIONS!F84="English",DESTINATIONS!F84="French"))</f>
        <v>0</v>
      </c>
      <c r="R16" s="5" t="b">
        <f>AND(SETTINGS!B$19="English and Portuguese",OR(DESTINATIONS!F84="English",DESTINATIONS!F84="Portuguese"))</f>
        <v>0</v>
      </c>
      <c r="S16" s="5" t="b">
        <f>AND(SETTINGS!B$19="English and German",OR(DESTINATIONS!F84="English",DESTINATIONS!F84="German"))</f>
        <v>0</v>
      </c>
      <c r="T16" s="5" t="b">
        <f>SETTINGS!B$19="All"</f>
        <v>0</v>
      </c>
      <c r="U16" s="5" t="b">
        <f t="shared" si="1"/>
        <v>0</v>
      </c>
      <c r="V16" s="5" t="b">
        <f>AND(SETTINGS!I$8&lt;F16,NOT(OR(E16="?",F16="?",E16="X",F16="X")))</f>
        <v>1</v>
      </c>
      <c r="W16" s="5" t="b">
        <f>AND(SETTINGS!I$8=F16,NOT(OR(E16="?",F16="?",E16="X",F16="X")))</f>
        <v>0</v>
      </c>
      <c r="X16" s="5" t="b">
        <f>AND(SETTINGS!I$8&gt;F16,SETTINGS!I$8&lt;E16,NOT(OR(E16="?",F16="?",E16="X",F16="X")))</f>
        <v>0</v>
      </c>
      <c r="Y16" s="5" t="b">
        <f>AND(SETTINGS!I$8=E16,NOT(OR(E16="?",F16="?",E16="X",F16="X")))</f>
        <v>0</v>
      </c>
      <c r="Z16" s="5" t="b">
        <f>AND(SETTINGS!I$8&gt;E16,NOT(OR(E16="?",F16="?",E16="X",F16="X")))</f>
        <v>0</v>
      </c>
      <c r="AA16" s="5" t="b">
        <f t="shared" si="2"/>
        <v>0</v>
      </c>
      <c r="AB16" s="5" t="b">
        <f>AND(ISBLANK(DESTINATIONS!J84),ISBLANK(DESTINATIONS!K84),ISBLANK(DESTINATIONS!L84),ISBLANK(DESTINATIONS!M84),ISBLANK(DESTINATIONS!N84))</f>
        <v>0</v>
      </c>
      <c r="AC16" s="5" t="b">
        <f>AND(ISNUMBER(DESTINATIONS!J84),ISNUMBER(DESTINATIONS!K84),ISNUMBER(DESTINATIONS!L84),ISNUMBER(DESTINATIONS!M84),ISNUMBER(DESTINATIONS!N84),SETTINGS!F$3&gt;=DESTINATIONS!K84,SETTINGS!F$4&gt;=DESTINATIONS!L84,SETTINGS!F$5&gt;=DESTINATIONS!M84,SETTINGS!F$6&gt;=DESTINATIONS!N84,SETTINGS!F$7&gt;=DESTINATIONS!J84)</f>
        <v>0</v>
      </c>
      <c r="AD16" s="5" t="b">
        <f>AND(ISNUMBER(DESTINATIONS!J84),ISBLANK(DESTINATIONS!K84),ISBLANK(DESTINATIONS!L84),ISBLANK(DESTINATIONS!M84),ISBLANK(DESTINATIONS!N84),SETTINGS!F$7&gt;=DESTINATIONS!J84)</f>
        <v>0</v>
      </c>
      <c r="AE16" s="1" t="b">
        <f>AND(ISNUMBER(DESTINATIONS!J84),ISBLANK(DESTINATIONS!K84),ISBLANK(DESTINATIONS!L84),ISNUMBER(DESTINATIONS!M84),ISBLANK(DESTINATIONS!N84),SETTINGS!F$7&gt;=DESTINATIONS!J84,SETTINGS!F$5&gt;=DESTINATIONS!M84)</f>
        <v>0</v>
      </c>
      <c r="AF16" s="5" t="b">
        <f t="shared" si="3"/>
        <v>0</v>
      </c>
      <c r="AG16" s="5" t="b">
        <f>AND(ISBLANK(DESTINATIONS!O84),ISBLANK(DESTINATIONS!P84),ISBLANK(DESTINATIONS!Q84),ISBLANK(DESTINATIONS!R84),ISBLANK(DESTINATIONS!S84))</f>
        <v>0</v>
      </c>
      <c r="AH16" s="5" t="b">
        <f>AND(ISNUMBER(DESTINATIONS!O84),ISNUMBER(DESTINATIONS!P84),ISNUMBER(DESTINATIONS!Q84),ISNUMBER(DESTINATIONS!R84),ISNUMBER(DESTINATIONS!S84),SETTINGS!F$11&gt;=DESTINATIONS!P84,SETTINGS!F$12&gt;=DESTINATIONS!Q84,SETTINGS!F$13&gt;=DESTINATIONS!R84,SETTINGS!F$14&gt;=DESTINATIONS!S84,SETTINGS!F$15&gt;=DESTINATIONS!O84)</f>
        <v>0</v>
      </c>
      <c r="AI16" s="5" t="b">
        <f>AND(ISNUMBER(DESTINATIONS!O84),ISBLANK(DESTINATIONS!P84),ISBLANK(DESTINATIONS!Q84),ISBLANK(DESTINATIONS!R84),ISBLANK(DESTINATIONS!S84),SETTINGS!F$15&gt;=DESTINATIONS!O84)</f>
        <v>0</v>
      </c>
      <c r="AJ16" s="1" t="b">
        <f>AND(ISNUMBER(DESTINATIONS!O84),ISBLANK(DESTINATIONS!P84),ISBLANK(DESTINATIONS!Q84),ISNUMBER(DESTINATIONS!R84),ISBLANK(DESTINATIONS!S84),SETTINGS!F$15&gt;=DESTINATIONS!O84,SETTINGS!F$13&gt;=DESTINATIONS!R84)</f>
        <v>0</v>
      </c>
      <c r="AK16" s="5" t="b">
        <f t="shared" si="4"/>
        <v>0</v>
      </c>
      <c r="AL16" s="5" t="b">
        <f>AND(SETTINGS!B$21="IELTS",AF16)</f>
        <v>0</v>
      </c>
      <c r="AM16" s="5" t="b">
        <f>AND(SETTINGS!B$21="TOEFL",AK16)</f>
        <v>0</v>
      </c>
      <c r="AN16" s="5" t="b">
        <f>AND(SETTINGS!B$21="Other",OR(AB16,AG16))</f>
        <v>0</v>
      </c>
      <c r="AO16" s="1" t="b">
        <f>AND(SETTINGS!B$21="NO",_xlfn.IFS(SETTINGS!B$19="English",FALSE,OR(SETTINGS!B$19="Spanish",SETTINGS!B$19="English and Spanish"),DESTINATIONS!F84="Spanish",OR(SETTINGS!B$19="French",SETTINGS!B$19="English and French"),DESTINATIONS!F84="French",OR(SETTINGS!B$19="Portuguese",SETTINGS!B$19="English and Portuguese"),DESTINATIONS!F84="Portuguese",OR(SETTINGS!B$19="German",SETTINGS!B$19="English and German"),DESTINATIONS!F84="German",SETTINGS!B$19="All",OR(DESTINATIONS!F84="Spanish",DESTINATIONS!F84="French",DESTINATIONS!F84="Portuguese",DESTINATIONS!F84="German"),SETTINGS!B$19="",FALSE))</f>
        <v>0</v>
      </c>
      <c r="AP16" s="5" t="b">
        <f t="shared" si="11"/>
        <v>0</v>
      </c>
      <c r="AQ16" s="5" t="b">
        <f>OR(ISBLANK(DESTINATIONS!T84),AND(ISNUMBER(DESTINATIONS!T84),SETTINGS!I$5&gt;=DESTINATIONS!T84))</f>
        <v>1</v>
      </c>
      <c r="AS16" s="45" t="b">
        <f t="shared" si="5"/>
        <v>1</v>
      </c>
      <c r="AT16" s="5" t="b">
        <f t="shared" si="6"/>
        <v>0</v>
      </c>
      <c r="AU16" s="5" t="b">
        <f t="shared" si="7"/>
        <v>0</v>
      </c>
      <c r="AV16" s="5" t="b">
        <f t="shared" si="8"/>
        <v>0</v>
      </c>
      <c r="AW16" s="5" t="b">
        <f t="shared" si="9"/>
        <v>0</v>
      </c>
      <c r="AX16" s="5" t="b">
        <f t="shared" si="10"/>
        <v>0</v>
      </c>
    </row>
    <row r="17" spans="1:50" ht="20" customHeight="1" x14ac:dyDescent="0.35">
      <c r="A17" s="35" t="s">
        <v>281</v>
      </c>
      <c r="B17" s="35" t="s">
        <v>301</v>
      </c>
      <c r="C17" s="35" t="s">
        <v>169</v>
      </c>
      <c r="D17" s="42">
        <v>6</v>
      </c>
      <c r="E17" s="43">
        <v>35.966000000000001</v>
      </c>
      <c r="F17" s="43">
        <v>33.999000000000002</v>
      </c>
      <c r="G17" s="43" t="str">
        <f>IF(OR(SETTINGS!I$8=0,F17="X",F17="?"),"N/A",SETTINGS!I$8-F17)</f>
        <v>N/A</v>
      </c>
      <c r="H17" s="46" t="str">
        <f t="shared" si="0"/>
        <v>Language + Score + English</v>
      </c>
      <c r="J17" s="5" t="b">
        <f>DESTINATIONS!D77="YES"</f>
        <v>1</v>
      </c>
      <c r="K17" s="5" t="b">
        <f>AND(SETTINGS!B$19="English",DESTINATIONS!F77="English")</f>
        <v>0</v>
      </c>
      <c r="L17" s="5" t="b">
        <f>AND(SETTINGS!B$19="Spanish",DESTINATIONS!F77="Spanish")</f>
        <v>0</v>
      </c>
      <c r="M17" s="5" t="b">
        <f>AND(SETTINGS!B$19="French",DESTINATIONS!F77="French")</f>
        <v>0</v>
      </c>
      <c r="N17" s="1" t="b">
        <f>AND(SETTINGS!B$19="Portuguese",DESTINATIONS!F77="Portuguese")</f>
        <v>0</v>
      </c>
      <c r="O17" s="5" t="b">
        <f>AND(SETTINGS!B$19="German",DESTINATIONS!F77="German")</f>
        <v>0</v>
      </c>
      <c r="P17" s="45" t="b">
        <f>AND(SETTINGS!B$19="English and Spanish",OR(DESTINATIONS!F77="English",DESTINATIONS!F77="Spanish"))</f>
        <v>0</v>
      </c>
      <c r="Q17" s="5" t="b">
        <f>AND(SETTINGS!B$19="English and French",OR(DESTINATIONS!F77="English",DESTINATIONS!F77="French"))</f>
        <v>0</v>
      </c>
      <c r="R17" s="5" t="b">
        <f>AND(SETTINGS!B$19="English and Portuguese",OR(DESTINATIONS!F77="English",DESTINATIONS!F77="Portuguese"))</f>
        <v>0</v>
      </c>
      <c r="S17" s="5" t="b">
        <f>AND(SETTINGS!B$19="English and German",OR(DESTINATIONS!F77="English",DESTINATIONS!F77="German"))</f>
        <v>0</v>
      </c>
      <c r="T17" s="5" t="b">
        <f>SETTINGS!B$19="All"</f>
        <v>0</v>
      </c>
      <c r="U17" s="5" t="b">
        <f t="shared" si="1"/>
        <v>0</v>
      </c>
      <c r="V17" s="5" t="b">
        <f>AND(SETTINGS!I$8&lt;F17,NOT(OR(E17="?",F17="?",E17="X",F17="X")))</f>
        <v>1</v>
      </c>
      <c r="W17" s="5" t="b">
        <f>AND(SETTINGS!I$8=F17,NOT(OR(E17="?",F17="?",E17="X",F17="X")))</f>
        <v>0</v>
      </c>
      <c r="X17" s="5" t="b">
        <f>AND(SETTINGS!I$8&gt;F17,SETTINGS!I$8&lt;E17,NOT(OR(E17="?",F17="?",E17="X",F17="X")))</f>
        <v>0</v>
      </c>
      <c r="Y17" s="5" t="b">
        <f>AND(SETTINGS!I$8=E17,NOT(OR(E17="?",F17="?",E17="X",F17="X")))</f>
        <v>0</v>
      </c>
      <c r="Z17" s="5" t="b">
        <f>AND(SETTINGS!I$8&gt;E17,NOT(OR(E17="?",F17="?",E17="X",F17="X")))</f>
        <v>0</v>
      </c>
      <c r="AA17" s="5" t="b">
        <f t="shared" si="2"/>
        <v>0</v>
      </c>
      <c r="AB17" s="5" t="b">
        <f>AND(ISBLANK(DESTINATIONS!J77),ISBLANK(DESTINATIONS!K77),ISBLANK(DESTINATIONS!L77),ISBLANK(DESTINATIONS!M77),ISBLANK(DESTINATIONS!N77))</f>
        <v>1</v>
      </c>
      <c r="AC17" s="5" t="b">
        <f>AND(ISNUMBER(DESTINATIONS!J77),ISNUMBER(DESTINATIONS!K77),ISNUMBER(DESTINATIONS!L77),ISNUMBER(DESTINATIONS!M77),ISNUMBER(DESTINATIONS!N77),SETTINGS!F$3&gt;=DESTINATIONS!K77,SETTINGS!F$4&gt;=DESTINATIONS!L77,SETTINGS!F$5&gt;=DESTINATIONS!M77,SETTINGS!F$6&gt;=DESTINATIONS!N77,SETTINGS!F$7&gt;=DESTINATIONS!J77)</f>
        <v>0</v>
      </c>
      <c r="AD17" s="5" t="b">
        <f>AND(ISNUMBER(DESTINATIONS!J77),ISBLANK(DESTINATIONS!K77),ISBLANK(DESTINATIONS!L77),ISBLANK(DESTINATIONS!M77),ISBLANK(DESTINATIONS!N77),SETTINGS!F$7&gt;=DESTINATIONS!J77)</f>
        <v>0</v>
      </c>
      <c r="AE17" s="1" t="b">
        <f>AND(ISNUMBER(DESTINATIONS!J77),ISBLANK(DESTINATIONS!K77),ISBLANK(DESTINATIONS!L77),ISNUMBER(DESTINATIONS!M77),ISBLANK(DESTINATIONS!N77),SETTINGS!F$7&gt;=DESTINATIONS!J77,SETTINGS!F$5&gt;=DESTINATIONS!M77)</f>
        <v>0</v>
      </c>
      <c r="AF17" s="5" t="b">
        <f t="shared" si="3"/>
        <v>1</v>
      </c>
      <c r="AG17" s="5" t="b">
        <f>AND(ISBLANK(DESTINATIONS!O77),ISBLANK(DESTINATIONS!P77),ISBLANK(DESTINATIONS!Q77),ISBLANK(DESTINATIONS!R77),ISBLANK(DESTINATIONS!S77))</f>
        <v>1</v>
      </c>
      <c r="AH17" s="5" t="b">
        <f>AND(ISNUMBER(DESTINATIONS!O77),ISNUMBER(DESTINATIONS!P77),ISNUMBER(DESTINATIONS!Q77),ISNUMBER(DESTINATIONS!R77),ISNUMBER(DESTINATIONS!S77),SETTINGS!F$11&gt;=DESTINATIONS!P77,SETTINGS!F$12&gt;=DESTINATIONS!Q77,SETTINGS!F$13&gt;=DESTINATIONS!R77,SETTINGS!F$14&gt;=DESTINATIONS!S77,SETTINGS!F$15&gt;=DESTINATIONS!O77)</f>
        <v>0</v>
      </c>
      <c r="AI17" s="5" t="b">
        <f>AND(ISNUMBER(DESTINATIONS!O77),ISBLANK(DESTINATIONS!P77),ISBLANK(DESTINATIONS!Q77),ISBLANK(DESTINATIONS!R77),ISBLANK(DESTINATIONS!S77),SETTINGS!F$15&gt;=DESTINATIONS!O77)</f>
        <v>0</v>
      </c>
      <c r="AJ17" s="1" t="b">
        <f>AND(ISNUMBER(DESTINATIONS!O77),ISBLANK(DESTINATIONS!P77),ISBLANK(DESTINATIONS!Q77),ISNUMBER(DESTINATIONS!R77),ISBLANK(DESTINATIONS!S77),SETTINGS!F$15&gt;=DESTINATIONS!O77,SETTINGS!F$13&gt;=DESTINATIONS!R77)</f>
        <v>0</v>
      </c>
      <c r="AK17" s="5" t="b">
        <f t="shared" si="4"/>
        <v>1</v>
      </c>
      <c r="AL17" s="5" t="b">
        <f>AND(SETTINGS!B$21="IELTS",AF17)</f>
        <v>0</v>
      </c>
      <c r="AM17" s="5" t="b">
        <f>AND(SETTINGS!B$21="TOEFL",AK17)</f>
        <v>0</v>
      </c>
      <c r="AN17" s="5" t="b">
        <f>AND(SETTINGS!B$21="Other",OR(AB17,AG17))</f>
        <v>0</v>
      </c>
      <c r="AO17" s="1" t="b">
        <f>AND(SETTINGS!B$21="NO",_xlfn.IFS(SETTINGS!B$19="English",FALSE,OR(SETTINGS!B$19="Spanish",SETTINGS!B$19="English and Spanish"),DESTINATIONS!F77="Spanish",OR(SETTINGS!B$19="French",SETTINGS!B$19="English and French"),DESTINATIONS!F77="French",OR(SETTINGS!B$19="Portuguese",SETTINGS!B$19="English and Portuguese"),DESTINATIONS!F77="Portuguese",OR(SETTINGS!B$19="German",SETTINGS!B$19="English and German"),DESTINATIONS!F77="German",SETTINGS!B$19="All",OR(DESTINATIONS!F77="Spanish",DESTINATIONS!F77="French",DESTINATIONS!F77="Portuguese",DESTINATIONS!F77="German"),SETTINGS!B$19="",FALSE))</f>
        <v>0</v>
      </c>
      <c r="AP17" s="5" t="b">
        <f t="shared" si="11"/>
        <v>0</v>
      </c>
      <c r="AQ17" s="5" t="b">
        <f>OR(ISBLANK(DESTINATIONS!T77),AND(ISNUMBER(DESTINATIONS!T77),SETTINGS!I$5&gt;=DESTINATIONS!T77))</f>
        <v>1</v>
      </c>
      <c r="AS17" s="45" t="b">
        <f t="shared" si="5"/>
        <v>1</v>
      </c>
      <c r="AT17" s="5" t="b">
        <f t="shared" si="6"/>
        <v>0</v>
      </c>
      <c r="AU17" s="5" t="b">
        <f t="shared" si="7"/>
        <v>0</v>
      </c>
      <c r="AV17" s="5" t="b">
        <f t="shared" si="8"/>
        <v>0</v>
      </c>
      <c r="AW17" s="5" t="b">
        <f t="shared" si="9"/>
        <v>0</v>
      </c>
      <c r="AX17" s="5" t="b">
        <f t="shared" si="10"/>
        <v>0</v>
      </c>
    </row>
    <row r="18" spans="1:50" ht="20" customHeight="1" x14ac:dyDescent="0.35">
      <c r="A18" s="35" t="s">
        <v>279</v>
      </c>
      <c r="B18" s="35" t="s">
        <v>55</v>
      </c>
      <c r="C18" s="35" t="s">
        <v>16</v>
      </c>
      <c r="D18" s="42">
        <v>10</v>
      </c>
      <c r="E18" s="43">
        <v>34.718000000000004</v>
      </c>
      <c r="F18" s="43">
        <v>33.831000000000003</v>
      </c>
      <c r="G18" s="43" t="str">
        <f>IF(OR(SETTINGS!I$8=0,F18="X",F18="?"),"N/A",SETTINGS!I$8-F18)</f>
        <v>N/A</v>
      </c>
      <c r="H18" s="46" t="str">
        <f t="shared" si="0"/>
        <v>Language + Score + English</v>
      </c>
      <c r="J18" s="5" t="b">
        <f>DESTINATIONS!D65="YES"</f>
        <v>1</v>
      </c>
      <c r="K18" s="5" t="b">
        <f>AND(SETTINGS!B$19="English",DESTINATIONS!F65="English")</f>
        <v>0</v>
      </c>
      <c r="L18" s="5" t="b">
        <f>AND(SETTINGS!B$19="Spanish",DESTINATIONS!F65="Spanish")</f>
        <v>0</v>
      </c>
      <c r="M18" s="5" t="b">
        <f>AND(SETTINGS!B$19="French",DESTINATIONS!F65="French")</f>
        <v>0</v>
      </c>
      <c r="N18" s="1" t="b">
        <f>AND(SETTINGS!B$19="Portuguese",DESTINATIONS!F65="Portuguese")</f>
        <v>0</v>
      </c>
      <c r="O18" s="5" t="b">
        <f>AND(SETTINGS!B$19="German",DESTINATIONS!F65="German")</f>
        <v>0</v>
      </c>
      <c r="P18" s="45" t="b">
        <f>AND(SETTINGS!B$19="English and Spanish",OR(DESTINATIONS!F65="English",DESTINATIONS!F65="Spanish"))</f>
        <v>0</v>
      </c>
      <c r="Q18" s="5" t="b">
        <f>AND(SETTINGS!B$19="English and French",OR(DESTINATIONS!F65="English",DESTINATIONS!F65="French"))</f>
        <v>0</v>
      </c>
      <c r="R18" s="5" t="b">
        <f>AND(SETTINGS!B$19="English and Portuguese",OR(DESTINATIONS!F65="English",DESTINATIONS!F65="Portuguese"))</f>
        <v>0</v>
      </c>
      <c r="S18" s="5" t="b">
        <f>AND(SETTINGS!B$19="English and German",OR(DESTINATIONS!F65="English",DESTINATIONS!F65="German"))</f>
        <v>0</v>
      </c>
      <c r="T18" s="5" t="b">
        <f>SETTINGS!B$19="All"</f>
        <v>0</v>
      </c>
      <c r="U18" s="5" t="b">
        <f t="shared" si="1"/>
        <v>0</v>
      </c>
      <c r="V18" s="5" t="b">
        <f>AND(SETTINGS!I$8&lt;F18,NOT(OR(E18="?",F18="?",E18="X",F18="X")))</f>
        <v>1</v>
      </c>
      <c r="W18" s="5" t="b">
        <f>AND(SETTINGS!I$8=F18,NOT(OR(E18="?",F18="?",E18="X",F18="X")))</f>
        <v>0</v>
      </c>
      <c r="X18" s="5" t="b">
        <f>AND(SETTINGS!I$8&gt;F18,SETTINGS!I$8&lt;E18,NOT(OR(E18="?",F18="?",E18="X",F18="X")))</f>
        <v>0</v>
      </c>
      <c r="Y18" s="5" t="b">
        <f>AND(SETTINGS!I$8=E18,NOT(OR(E18="?",F18="?",E18="X",F18="X")))</f>
        <v>0</v>
      </c>
      <c r="Z18" s="5" t="b">
        <f>AND(SETTINGS!I$8&gt;E18,NOT(OR(E18="?",F18="?",E18="X",F18="X")))</f>
        <v>0</v>
      </c>
      <c r="AA18" s="5" t="b">
        <f t="shared" si="2"/>
        <v>0</v>
      </c>
      <c r="AB18" s="5" t="b">
        <f>AND(ISBLANK(DESTINATIONS!J65),ISBLANK(DESTINATIONS!K65),ISBLANK(DESTINATIONS!L65),ISBLANK(DESTINATIONS!M65),ISBLANK(DESTINATIONS!N65))</f>
        <v>1</v>
      </c>
      <c r="AC18" s="5" t="b">
        <f>AND(ISNUMBER(DESTINATIONS!J65),ISNUMBER(DESTINATIONS!K65),ISNUMBER(DESTINATIONS!L65),ISNUMBER(DESTINATIONS!M65),ISNUMBER(DESTINATIONS!N65),SETTINGS!F$3&gt;=DESTINATIONS!K65,SETTINGS!F$4&gt;=DESTINATIONS!L65,SETTINGS!F$5&gt;=DESTINATIONS!M65,SETTINGS!F$6&gt;=DESTINATIONS!N65,SETTINGS!F$7&gt;=DESTINATIONS!J65)</f>
        <v>0</v>
      </c>
      <c r="AD18" s="5" t="b">
        <f>AND(ISNUMBER(DESTINATIONS!J65),ISBLANK(DESTINATIONS!K65),ISBLANK(DESTINATIONS!L65),ISBLANK(DESTINATIONS!M65),ISBLANK(DESTINATIONS!N65),SETTINGS!F$7&gt;=DESTINATIONS!J65)</f>
        <v>0</v>
      </c>
      <c r="AE18" s="1" t="b">
        <f>AND(ISNUMBER(DESTINATIONS!J65),ISBLANK(DESTINATIONS!K65),ISBLANK(DESTINATIONS!L65),ISNUMBER(DESTINATIONS!M65),ISBLANK(DESTINATIONS!N65),SETTINGS!F$7&gt;=DESTINATIONS!J65,SETTINGS!F$5&gt;=DESTINATIONS!M65)</f>
        <v>0</v>
      </c>
      <c r="AF18" s="5" t="b">
        <f t="shared" si="3"/>
        <v>1</v>
      </c>
      <c r="AG18" s="5" t="b">
        <f>AND(ISBLANK(DESTINATIONS!O65),ISBLANK(DESTINATIONS!P65),ISBLANK(DESTINATIONS!Q65),ISBLANK(DESTINATIONS!R65),ISBLANK(DESTINATIONS!S65))</f>
        <v>1</v>
      </c>
      <c r="AH18" s="5" t="b">
        <f>AND(ISNUMBER(DESTINATIONS!O65),ISNUMBER(DESTINATIONS!P65),ISNUMBER(DESTINATIONS!Q65),ISNUMBER(DESTINATIONS!R65),ISNUMBER(DESTINATIONS!S65),SETTINGS!F$11&gt;=DESTINATIONS!P65,SETTINGS!F$12&gt;=DESTINATIONS!Q65,SETTINGS!F$13&gt;=DESTINATIONS!R65,SETTINGS!F$14&gt;=DESTINATIONS!S65,SETTINGS!F$15&gt;=DESTINATIONS!O65)</f>
        <v>0</v>
      </c>
      <c r="AI18" s="5" t="b">
        <f>AND(ISNUMBER(DESTINATIONS!O65),ISBLANK(DESTINATIONS!P65),ISBLANK(DESTINATIONS!Q65),ISBLANK(DESTINATIONS!R65),ISBLANK(DESTINATIONS!S65),SETTINGS!F$15&gt;=DESTINATIONS!O65)</f>
        <v>0</v>
      </c>
      <c r="AJ18" s="1" t="b">
        <f>AND(ISNUMBER(DESTINATIONS!O65),ISBLANK(DESTINATIONS!P65),ISBLANK(DESTINATIONS!Q65),ISNUMBER(DESTINATIONS!R65),ISBLANK(DESTINATIONS!S65),SETTINGS!F$15&gt;=DESTINATIONS!O65,SETTINGS!F$13&gt;=DESTINATIONS!R65)</f>
        <v>0</v>
      </c>
      <c r="AK18" s="5" t="b">
        <f t="shared" si="4"/>
        <v>1</v>
      </c>
      <c r="AL18" s="5" t="b">
        <f>AND(SETTINGS!B$21="IELTS",AF18)</f>
        <v>0</v>
      </c>
      <c r="AM18" s="5" t="b">
        <f>AND(SETTINGS!B$21="TOEFL",AK18)</f>
        <v>0</v>
      </c>
      <c r="AN18" s="5" t="b">
        <f>AND(SETTINGS!B$21="Other",OR(AB18,AG18))</f>
        <v>0</v>
      </c>
      <c r="AO18" s="1" t="b">
        <f>AND(SETTINGS!B$21="NO",_xlfn.IFS(SETTINGS!B$19="English",FALSE,OR(SETTINGS!B$19="Spanish",SETTINGS!B$19="English and Spanish"),DESTINATIONS!F65="Spanish",OR(SETTINGS!B$19="French",SETTINGS!B$19="English and French"),DESTINATIONS!F65="French",OR(SETTINGS!B$19="Portuguese",SETTINGS!B$19="English and Portuguese"),DESTINATIONS!F65="Portuguese",OR(SETTINGS!B$19="German",SETTINGS!B$19="English and German"),DESTINATIONS!F65="German",SETTINGS!B$19="All",OR(DESTINATIONS!F65="Spanish",DESTINATIONS!F65="French",DESTINATIONS!F65="Portuguese",DESTINATIONS!F65="German"),SETTINGS!B$19="",FALSE))</f>
        <v>0</v>
      </c>
      <c r="AP18" s="5" t="b">
        <f t="shared" si="11"/>
        <v>0</v>
      </c>
      <c r="AQ18" s="5" t="b">
        <f>OR(ISBLANK(DESTINATIONS!T65),AND(ISNUMBER(DESTINATIONS!T65),SETTINGS!I$5&gt;=DESTINATIONS!T65))</f>
        <v>1</v>
      </c>
      <c r="AS18" s="45" t="b">
        <f t="shared" si="5"/>
        <v>1</v>
      </c>
      <c r="AT18" s="5" t="b">
        <f t="shared" si="6"/>
        <v>0</v>
      </c>
      <c r="AU18" s="5" t="b">
        <f t="shared" si="7"/>
        <v>0</v>
      </c>
      <c r="AV18" s="5" t="b">
        <f t="shared" si="8"/>
        <v>0</v>
      </c>
      <c r="AW18" s="5" t="b">
        <f t="shared" si="9"/>
        <v>0</v>
      </c>
      <c r="AX18" s="5" t="b">
        <f t="shared" si="10"/>
        <v>0</v>
      </c>
    </row>
    <row r="19" spans="1:50" ht="20" customHeight="1" x14ac:dyDescent="0.35">
      <c r="A19" s="35" t="s">
        <v>284</v>
      </c>
      <c r="B19" s="35" t="s">
        <v>305</v>
      </c>
      <c r="C19" s="35" t="s">
        <v>27</v>
      </c>
      <c r="D19" s="42">
        <v>12</v>
      </c>
      <c r="E19" s="43">
        <v>35.290999999999997</v>
      </c>
      <c r="F19" s="43">
        <v>33.71</v>
      </c>
      <c r="G19" s="43" t="str">
        <f>IF(OR(SETTINGS!I$8=0,F19="X",F19="?"),"N/A",SETTINGS!I$8-F19)</f>
        <v>N/A</v>
      </c>
      <c r="H19" s="46" t="str">
        <f t="shared" si="0"/>
        <v>Language + Score + English</v>
      </c>
      <c r="J19" s="5" t="b">
        <f>DESTINATIONS!D85="YES"</f>
        <v>1</v>
      </c>
      <c r="K19" s="5" t="b">
        <f>AND(SETTINGS!B$19="English",DESTINATIONS!F85="English")</f>
        <v>0</v>
      </c>
      <c r="L19" s="5" t="b">
        <f>AND(SETTINGS!B$19="Spanish",DESTINATIONS!F85="Spanish")</f>
        <v>0</v>
      </c>
      <c r="M19" s="5" t="b">
        <f>AND(SETTINGS!B$19="French",DESTINATIONS!F85="French")</f>
        <v>0</v>
      </c>
      <c r="N19" s="1" t="b">
        <f>AND(SETTINGS!B$19="Portuguese",DESTINATIONS!F85="Portuguese")</f>
        <v>0</v>
      </c>
      <c r="O19" s="5" t="b">
        <f>AND(SETTINGS!B$19="German",DESTINATIONS!F85="German")</f>
        <v>0</v>
      </c>
      <c r="P19" s="45" t="b">
        <f>AND(SETTINGS!B$19="English and Spanish",OR(DESTINATIONS!F85="English",DESTINATIONS!F85="Spanish"))</f>
        <v>0</v>
      </c>
      <c r="Q19" s="5" t="b">
        <f>AND(SETTINGS!B$19="English and French",OR(DESTINATIONS!F85="English",DESTINATIONS!F85="French"))</f>
        <v>0</v>
      </c>
      <c r="R19" s="5" t="b">
        <f>AND(SETTINGS!B$19="English and Portuguese",OR(DESTINATIONS!F85="English",DESTINATIONS!F85="Portuguese"))</f>
        <v>0</v>
      </c>
      <c r="S19" s="5" t="b">
        <f>AND(SETTINGS!B$19="English and German",OR(DESTINATIONS!F85="English",DESTINATIONS!F85="German"))</f>
        <v>0</v>
      </c>
      <c r="T19" s="5" t="b">
        <f>SETTINGS!B$19="All"</f>
        <v>0</v>
      </c>
      <c r="U19" s="5" t="b">
        <f t="shared" si="1"/>
        <v>0</v>
      </c>
      <c r="V19" s="5" t="b">
        <f>AND(SETTINGS!I$8&lt;F19,NOT(OR(E19="?",F19="?",E19="X",F19="X")))</f>
        <v>1</v>
      </c>
      <c r="W19" s="5" t="b">
        <f>AND(SETTINGS!I$8=F19,NOT(OR(E19="?",F19="?",E19="X",F19="X")))</f>
        <v>0</v>
      </c>
      <c r="X19" s="5" t="b">
        <f>AND(SETTINGS!I$8&gt;F19,SETTINGS!I$8&lt;E19,NOT(OR(E19="?",F19="?",E19="X",F19="X")))</f>
        <v>0</v>
      </c>
      <c r="Y19" s="5" t="b">
        <f>AND(SETTINGS!I$8=E19,NOT(OR(E19="?",F19="?",E19="X",F19="X")))</f>
        <v>0</v>
      </c>
      <c r="Z19" s="5" t="b">
        <f>AND(SETTINGS!I$8&gt;E19,NOT(OR(E19="?",F19="?",E19="X",F19="X")))</f>
        <v>0</v>
      </c>
      <c r="AA19" s="5" t="b">
        <f t="shared" si="2"/>
        <v>0</v>
      </c>
      <c r="AB19" s="5" t="b">
        <f>AND(ISBLANK(DESTINATIONS!J85),ISBLANK(DESTINATIONS!K85),ISBLANK(DESTINATIONS!L85),ISBLANK(DESTINATIONS!M85),ISBLANK(DESTINATIONS!N85))</f>
        <v>1</v>
      </c>
      <c r="AC19" s="5" t="b">
        <f>AND(ISNUMBER(DESTINATIONS!J85),ISNUMBER(DESTINATIONS!K85),ISNUMBER(DESTINATIONS!L85),ISNUMBER(DESTINATIONS!M85),ISNUMBER(DESTINATIONS!N85),SETTINGS!F$3&gt;=DESTINATIONS!K85,SETTINGS!F$4&gt;=DESTINATIONS!L85,SETTINGS!F$5&gt;=DESTINATIONS!M85,SETTINGS!F$6&gt;=DESTINATIONS!N85,SETTINGS!F$7&gt;=DESTINATIONS!J85)</f>
        <v>0</v>
      </c>
      <c r="AD19" s="5" t="b">
        <f>AND(ISNUMBER(DESTINATIONS!J85),ISBLANK(DESTINATIONS!K85),ISBLANK(DESTINATIONS!L85),ISBLANK(DESTINATIONS!M85),ISBLANK(DESTINATIONS!N85),SETTINGS!F$7&gt;=DESTINATIONS!J85)</f>
        <v>0</v>
      </c>
      <c r="AE19" s="1" t="b">
        <f>AND(ISNUMBER(DESTINATIONS!J85),ISBLANK(DESTINATIONS!K85),ISBLANK(DESTINATIONS!L85),ISNUMBER(DESTINATIONS!M85),ISBLANK(DESTINATIONS!N85),SETTINGS!F$7&gt;=DESTINATIONS!J85,SETTINGS!F$5&gt;=DESTINATIONS!M85)</f>
        <v>0</v>
      </c>
      <c r="AF19" s="5" t="b">
        <f t="shared" si="3"/>
        <v>1</v>
      </c>
      <c r="AG19" s="5" t="b">
        <f>AND(ISBLANK(DESTINATIONS!O85),ISBLANK(DESTINATIONS!P85),ISBLANK(DESTINATIONS!Q85),ISBLANK(DESTINATIONS!R85),ISBLANK(DESTINATIONS!S85))</f>
        <v>1</v>
      </c>
      <c r="AH19" s="5" t="b">
        <f>AND(ISNUMBER(DESTINATIONS!O85),ISNUMBER(DESTINATIONS!P85),ISNUMBER(DESTINATIONS!Q85),ISNUMBER(DESTINATIONS!R85),ISNUMBER(DESTINATIONS!S85),SETTINGS!F$11&gt;=DESTINATIONS!P85,SETTINGS!F$12&gt;=DESTINATIONS!Q85,SETTINGS!F$13&gt;=DESTINATIONS!R85,SETTINGS!F$14&gt;=DESTINATIONS!S85,SETTINGS!F$15&gt;=DESTINATIONS!O85)</f>
        <v>0</v>
      </c>
      <c r="AI19" s="5" t="b">
        <f>AND(ISNUMBER(DESTINATIONS!O85),ISBLANK(DESTINATIONS!P85),ISBLANK(DESTINATIONS!Q85),ISBLANK(DESTINATIONS!R85),ISBLANK(DESTINATIONS!S85),SETTINGS!F$15&gt;=DESTINATIONS!O85)</f>
        <v>0</v>
      </c>
      <c r="AJ19" s="1" t="b">
        <f>AND(ISNUMBER(DESTINATIONS!O85),ISBLANK(DESTINATIONS!P85),ISBLANK(DESTINATIONS!Q85),ISNUMBER(DESTINATIONS!R85),ISBLANK(DESTINATIONS!S85),SETTINGS!F$15&gt;=DESTINATIONS!O85,SETTINGS!F$13&gt;=DESTINATIONS!R85)</f>
        <v>0</v>
      </c>
      <c r="AK19" s="5" t="b">
        <f t="shared" si="4"/>
        <v>1</v>
      </c>
      <c r="AL19" s="5" t="b">
        <f>AND(SETTINGS!B$21="IELTS",AF19)</f>
        <v>0</v>
      </c>
      <c r="AM19" s="5" t="b">
        <f>AND(SETTINGS!B$21="TOEFL",AK19)</f>
        <v>0</v>
      </c>
      <c r="AN19" s="5" t="b">
        <f>AND(SETTINGS!B$21="Other",OR(AB19,AG19))</f>
        <v>0</v>
      </c>
      <c r="AO19" s="1" t="b">
        <f>AND(SETTINGS!B$21="NO",_xlfn.IFS(SETTINGS!B$19="English",FALSE,OR(SETTINGS!B$19="Spanish",SETTINGS!B$19="English and Spanish"),DESTINATIONS!F85="Spanish",OR(SETTINGS!B$19="French",SETTINGS!B$19="English and French"),DESTINATIONS!F85="French",OR(SETTINGS!B$19="Portuguese",SETTINGS!B$19="English and Portuguese"),DESTINATIONS!F85="Portuguese",OR(SETTINGS!B$19="German",SETTINGS!B$19="English and German"),DESTINATIONS!F85="German",SETTINGS!B$19="All",OR(DESTINATIONS!F85="Spanish",DESTINATIONS!F85="French",DESTINATIONS!F85="Portuguese",DESTINATIONS!F85="German"),SETTINGS!B$19="",FALSE))</f>
        <v>0</v>
      </c>
      <c r="AP19" s="5" t="b">
        <f t="shared" si="11"/>
        <v>0</v>
      </c>
      <c r="AQ19" s="5" t="b">
        <f>OR(ISBLANK(DESTINATIONS!T85),AND(ISNUMBER(DESTINATIONS!T85),SETTINGS!I$5&gt;=DESTINATIONS!T85))</f>
        <v>1</v>
      </c>
      <c r="AS19" s="45" t="b">
        <f t="shared" si="5"/>
        <v>1</v>
      </c>
      <c r="AT19" s="5" t="b">
        <f t="shared" si="6"/>
        <v>0</v>
      </c>
      <c r="AU19" s="5" t="b">
        <f t="shared" si="7"/>
        <v>0</v>
      </c>
      <c r="AV19" s="5" t="b">
        <f t="shared" si="8"/>
        <v>0</v>
      </c>
      <c r="AW19" s="5" t="b">
        <f t="shared" si="9"/>
        <v>0</v>
      </c>
      <c r="AX19" s="5" t="b">
        <f t="shared" si="10"/>
        <v>0</v>
      </c>
    </row>
    <row r="20" spans="1:50" ht="20" customHeight="1" x14ac:dyDescent="0.35">
      <c r="A20" s="35" t="s">
        <v>279</v>
      </c>
      <c r="B20" s="35" t="s">
        <v>54</v>
      </c>
      <c r="C20" s="35" t="s">
        <v>166</v>
      </c>
      <c r="D20" s="42">
        <v>10</v>
      </c>
      <c r="E20" s="43">
        <v>34.613</v>
      </c>
      <c r="F20" s="43">
        <v>33.64</v>
      </c>
      <c r="G20" s="43" t="str">
        <f>IF(OR(SETTINGS!I$8=0,F20="X",F20="?"),"N/A",SETTINGS!I$8-F20)</f>
        <v>N/A</v>
      </c>
      <c r="H20" s="46" t="str">
        <f t="shared" si="0"/>
        <v>Language + Score + English</v>
      </c>
      <c r="J20" s="5" t="b">
        <f>DESTINATIONS!D66="YES"</f>
        <v>1</v>
      </c>
      <c r="K20" s="5" t="b">
        <f>AND(SETTINGS!B$19="English",DESTINATIONS!F66="English")</f>
        <v>0</v>
      </c>
      <c r="L20" s="5" t="b">
        <f>AND(SETTINGS!B$19="Spanish",DESTINATIONS!F66="Spanish")</f>
        <v>0</v>
      </c>
      <c r="M20" s="5" t="b">
        <f>AND(SETTINGS!B$19="French",DESTINATIONS!F66="French")</f>
        <v>0</v>
      </c>
      <c r="N20" s="1" t="b">
        <f>AND(SETTINGS!B$19="Portuguese",DESTINATIONS!F66="Portuguese")</f>
        <v>0</v>
      </c>
      <c r="O20" s="5" t="b">
        <f>AND(SETTINGS!B$19="German",DESTINATIONS!F66="German")</f>
        <v>0</v>
      </c>
      <c r="P20" s="45" t="b">
        <f>AND(SETTINGS!B$19="English and Spanish",OR(DESTINATIONS!F66="English",DESTINATIONS!F66="Spanish"))</f>
        <v>0</v>
      </c>
      <c r="Q20" s="5" t="b">
        <f>AND(SETTINGS!B$19="English and French",OR(DESTINATIONS!F66="English",DESTINATIONS!F66="French"))</f>
        <v>0</v>
      </c>
      <c r="R20" s="5" t="b">
        <f>AND(SETTINGS!B$19="English and Portuguese",OR(DESTINATIONS!F66="English",DESTINATIONS!F66="Portuguese"))</f>
        <v>0</v>
      </c>
      <c r="S20" s="5" t="b">
        <f>AND(SETTINGS!B$19="English and German",OR(DESTINATIONS!F66="English",DESTINATIONS!F66="German"))</f>
        <v>0</v>
      </c>
      <c r="T20" s="5" t="b">
        <f>SETTINGS!B$19="All"</f>
        <v>0</v>
      </c>
      <c r="U20" s="5" t="b">
        <f t="shared" si="1"/>
        <v>0</v>
      </c>
      <c r="V20" s="5" t="b">
        <f>AND(SETTINGS!I$8&lt;F20,NOT(OR(E20="?",F20="?",E20="X",F20="X")))</f>
        <v>1</v>
      </c>
      <c r="W20" s="5" t="b">
        <f>AND(SETTINGS!I$8=F20,NOT(OR(E20="?",F20="?",E20="X",F20="X")))</f>
        <v>0</v>
      </c>
      <c r="X20" s="5" t="b">
        <f>AND(SETTINGS!I$8&gt;F20,SETTINGS!I$8&lt;E20,NOT(OR(E20="?",F20="?",E20="X",F20="X")))</f>
        <v>0</v>
      </c>
      <c r="Y20" s="5" t="b">
        <f>AND(SETTINGS!I$8=E20,NOT(OR(E20="?",F20="?",E20="X",F20="X")))</f>
        <v>0</v>
      </c>
      <c r="Z20" s="5" t="b">
        <f>AND(SETTINGS!I$8&gt;E20,NOT(OR(E20="?",F20="?",E20="X",F20="X")))</f>
        <v>0</v>
      </c>
      <c r="AA20" s="5" t="b">
        <f t="shared" si="2"/>
        <v>0</v>
      </c>
      <c r="AB20" s="5" t="b">
        <f>AND(ISBLANK(DESTINATIONS!J66),ISBLANK(DESTINATIONS!K66),ISBLANK(DESTINATIONS!L66),ISBLANK(DESTINATIONS!M66),ISBLANK(DESTINATIONS!N66))</f>
        <v>1</v>
      </c>
      <c r="AC20" s="5" t="b">
        <f>AND(ISNUMBER(DESTINATIONS!J66),ISNUMBER(DESTINATIONS!K66),ISNUMBER(DESTINATIONS!L66),ISNUMBER(DESTINATIONS!M66),ISNUMBER(DESTINATIONS!N66),SETTINGS!F$3&gt;=DESTINATIONS!K66,SETTINGS!F$4&gt;=DESTINATIONS!L66,SETTINGS!F$5&gt;=DESTINATIONS!M66,SETTINGS!F$6&gt;=DESTINATIONS!N66,SETTINGS!F$7&gt;=DESTINATIONS!J66)</f>
        <v>0</v>
      </c>
      <c r="AD20" s="5" t="b">
        <f>AND(ISNUMBER(DESTINATIONS!J66),ISBLANK(DESTINATIONS!K66),ISBLANK(DESTINATIONS!L66),ISBLANK(DESTINATIONS!M66),ISBLANK(DESTINATIONS!N66),SETTINGS!F$7&gt;=DESTINATIONS!J66)</f>
        <v>0</v>
      </c>
      <c r="AE20" s="1" t="b">
        <f>AND(ISNUMBER(DESTINATIONS!J66),ISBLANK(DESTINATIONS!K66),ISBLANK(DESTINATIONS!L66),ISNUMBER(DESTINATIONS!M66),ISBLANK(DESTINATIONS!N66),SETTINGS!F$7&gt;=DESTINATIONS!J66,SETTINGS!F$5&gt;=DESTINATIONS!M66)</f>
        <v>0</v>
      </c>
      <c r="AF20" s="5" t="b">
        <f t="shared" si="3"/>
        <v>1</v>
      </c>
      <c r="AG20" s="5" t="b">
        <f>AND(ISBLANK(DESTINATIONS!O66),ISBLANK(DESTINATIONS!P66),ISBLANK(DESTINATIONS!Q66),ISBLANK(DESTINATIONS!R66),ISBLANK(DESTINATIONS!S66))</f>
        <v>1</v>
      </c>
      <c r="AH20" s="5" t="b">
        <f>AND(ISNUMBER(DESTINATIONS!O66),ISNUMBER(DESTINATIONS!P66),ISNUMBER(DESTINATIONS!Q66),ISNUMBER(DESTINATIONS!R66),ISNUMBER(DESTINATIONS!S66),SETTINGS!F$11&gt;=DESTINATIONS!P66,SETTINGS!F$12&gt;=DESTINATIONS!Q66,SETTINGS!F$13&gt;=DESTINATIONS!R66,SETTINGS!F$14&gt;=DESTINATIONS!S66,SETTINGS!F$15&gt;=DESTINATIONS!O66)</f>
        <v>0</v>
      </c>
      <c r="AI20" s="5" t="b">
        <f>AND(ISNUMBER(DESTINATIONS!O66),ISBLANK(DESTINATIONS!P66),ISBLANK(DESTINATIONS!Q66),ISBLANK(DESTINATIONS!R66),ISBLANK(DESTINATIONS!S66),SETTINGS!F$15&gt;=DESTINATIONS!O66)</f>
        <v>0</v>
      </c>
      <c r="AJ20" s="1" t="b">
        <f>AND(ISNUMBER(DESTINATIONS!O66),ISBLANK(DESTINATIONS!P66),ISBLANK(DESTINATIONS!Q66),ISNUMBER(DESTINATIONS!R66),ISBLANK(DESTINATIONS!S66),SETTINGS!F$15&gt;=DESTINATIONS!O66,SETTINGS!F$13&gt;=DESTINATIONS!R66)</f>
        <v>0</v>
      </c>
      <c r="AK20" s="5" t="b">
        <f t="shared" si="4"/>
        <v>1</v>
      </c>
      <c r="AL20" s="5" t="b">
        <f>AND(SETTINGS!B$21="IELTS",AF20)</f>
        <v>0</v>
      </c>
      <c r="AM20" s="5" t="b">
        <f>AND(SETTINGS!B$21="TOEFL",AK20)</f>
        <v>0</v>
      </c>
      <c r="AN20" s="5" t="b">
        <f>AND(SETTINGS!B$21="Other",OR(AB20,AG20))</f>
        <v>0</v>
      </c>
      <c r="AO20" s="1" t="b">
        <f>AND(SETTINGS!B$21="NO",_xlfn.IFS(SETTINGS!B$19="English",FALSE,OR(SETTINGS!B$19="Spanish",SETTINGS!B$19="English and Spanish"),DESTINATIONS!F66="Spanish",OR(SETTINGS!B$19="French",SETTINGS!B$19="English and French"),DESTINATIONS!F66="French",OR(SETTINGS!B$19="Portuguese",SETTINGS!B$19="English and Portuguese"),DESTINATIONS!F66="Portuguese",OR(SETTINGS!B$19="German",SETTINGS!B$19="English and German"),DESTINATIONS!F66="German",SETTINGS!B$19="All",OR(DESTINATIONS!F66="Spanish",DESTINATIONS!F66="French",DESTINATIONS!F66="Portuguese",DESTINATIONS!F66="German"),SETTINGS!B$19="",FALSE))</f>
        <v>0</v>
      </c>
      <c r="AP20" s="5" t="b">
        <f t="shared" si="11"/>
        <v>0</v>
      </c>
      <c r="AQ20" s="5" t="b">
        <f>OR(ISBLANK(DESTINATIONS!T66),AND(ISNUMBER(DESTINATIONS!T66),SETTINGS!I$5&gt;=DESTINATIONS!T66))</f>
        <v>1</v>
      </c>
      <c r="AS20" s="45" t="b">
        <f t="shared" si="5"/>
        <v>1</v>
      </c>
      <c r="AT20" s="5" t="b">
        <f t="shared" si="6"/>
        <v>0</v>
      </c>
      <c r="AU20" s="5" t="b">
        <f t="shared" si="7"/>
        <v>0</v>
      </c>
      <c r="AV20" s="5" t="b">
        <f t="shared" si="8"/>
        <v>0</v>
      </c>
      <c r="AW20" s="5" t="b">
        <f t="shared" si="9"/>
        <v>0</v>
      </c>
      <c r="AX20" s="5" t="b">
        <f t="shared" si="10"/>
        <v>0</v>
      </c>
    </row>
    <row r="21" spans="1:50" ht="20" customHeight="1" x14ac:dyDescent="0.35">
      <c r="A21" s="35" t="s">
        <v>284</v>
      </c>
      <c r="B21" s="35" t="s">
        <v>305</v>
      </c>
      <c r="C21" s="35" t="s">
        <v>175</v>
      </c>
      <c r="D21" s="42">
        <v>8</v>
      </c>
      <c r="E21" s="43">
        <v>34.335999999999999</v>
      </c>
      <c r="F21" s="43">
        <v>33.594999999999999</v>
      </c>
      <c r="G21" s="43" t="str">
        <f>IF(OR(SETTINGS!I$8=0,F21="X",F21="?"),"N/A",SETTINGS!I$8-F21)</f>
        <v>N/A</v>
      </c>
      <c r="H21" s="46" t="str">
        <f t="shared" si="0"/>
        <v>Language + Score + English + GPA</v>
      </c>
      <c r="J21" s="5" t="b">
        <f>DESTINATIONS!D86="YES"</f>
        <v>1</v>
      </c>
      <c r="K21" s="5" t="b">
        <f>AND(SETTINGS!B$19="English",DESTINATIONS!F86="English")</f>
        <v>0</v>
      </c>
      <c r="L21" s="5" t="b">
        <f>AND(SETTINGS!B$19="Spanish",DESTINATIONS!F86="Spanish")</f>
        <v>0</v>
      </c>
      <c r="M21" s="5" t="b">
        <f>AND(SETTINGS!B$19="French",DESTINATIONS!F86="French")</f>
        <v>0</v>
      </c>
      <c r="N21" s="1" t="b">
        <f>AND(SETTINGS!B$19="Portuguese",DESTINATIONS!F86="Portuguese")</f>
        <v>0</v>
      </c>
      <c r="O21" s="5" t="b">
        <f>AND(SETTINGS!B$19="German",DESTINATIONS!F86="German")</f>
        <v>0</v>
      </c>
      <c r="P21" s="45" t="b">
        <f>AND(SETTINGS!B$19="English and Spanish",OR(DESTINATIONS!F86="English",DESTINATIONS!F86="Spanish"))</f>
        <v>0</v>
      </c>
      <c r="Q21" s="5" t="b">
        <f>AND(SETTINGS!B$19="English and French",OR(DESTINATIONS!F86="English",DESTINATIONS!F86="French"))</f>
        <v>0</v>
      </c>
      <c r="R21" s="5" t="b">
        <f>AND(SETTINGS!B$19="English and Portuguese",OR(DESTINATIONS!F86="English",DESTINATIONS!F86="Portuguese"))</f>
        <v>0</v>
      </c>
      <c r="S21" s="5" t="b">
        <f>AND(SETTINGS!B$19="English and German",OR(DESTINATIONS!F86="English",DESTINATIONS!F86="German"))</f>
        <v>0</v>
      </c>
      <c r="T21" s="5" t="b">
        <f>SETTINGS!B$19="All"</f>
        <v>0</v>
      </c>
      <c r="U21" s="5" t="b">
        <f t="shared" si="1"/>
        <v>0</v>
      </c>
      <c r="V21" s="5" t="b">
        <f>AND(SETTINGS!I$8&lt;F21,NOT(OR(E21="?",F21="?",E21="X",F21="X")))</f>
        <v>1</v>
      </c>
      <c r="W21" s="5" t="b">
        <f>AND(SETTINGS!I$8=F21,NOT(OR(E21="?",F21="?",E21="X",F21="X")))</f>
        <v>0</v>
      </c>
      <c r="X21" s="5" t="b">
        <f>AND(SETTINGS!I$8&gt;F21,SETTINGS!I$8&lt;E21,NOT(OR(E21="?",F21="?",E21="X",F21="X")))</f>
        <v>0</v>
      </c>
      <c r="Y21" s="5" t="b">
        <f>AND(SETTINGS!I$8=E21,NOT(OR(E21="?",F21="?",E21="X",F21="X")))</f>
        <v>0</v>
      </c>
      <c r="Z21" s="5" t="b">
        <f>AND(SETTINGS!I$8&gt;E21,NOT(OR(E21="?",F21="?",E21="X",F21="X")))</f>
        <v>0</v>
      </c>
      <c r="AA21" s="5" t="b">
        <f t="shared" si="2"/>
        <v>0</v>
      </c>
      <c r="AB21" s="5" t="b">
        <f>AND(ISBLANK(DESTINATIONS!J86),ISBLANK(DESTINATIONS!K86),ISBLANK(DESTINATIONS!L86),ISBLANK(DESTINATIONS!M86),ISBLANK(DESTINATIONS!N86))</f>
        <v>1</v>
      </c>
      <c r="AC21" s="5" t="b">
        <f>AND(ISNUMBER(DESTINATIONS!J86),ISNUMBER(DESTINATIONS!K86),ISNUMBER(DESTINATIONS!L86),ISNUMBER(DESTINATIONS!M86),ISNUMBER(DESTINATIONS!N86),SETTINGS!F$3&gt;=DESTINATIONS!K86,SETTINGS!F$4&gt;=DESTINATIONS!L86,SETTINGS!F$5&gt;=DESTINATIONS!M86,SETTINGS!F$6&gt;=DESTINATIONS!N86,SETTINGS!F$7&gt;=DESTINATIONS!J86)</f>
        <v>0</v>
      </c>
      <c r="AD21" s="5" t="b">
        <f>AND(ISNUMBER(DESTINATIONS!J86),ISBLANK(DESTINATIONS!K86),ISBLANK(DESTINATIONS!L86),ISBLANK(DESTINATIONS!M86),ISBLANK(DESTINATIONS!N86),SETTINGS!F$7&gt;=DESTINATIONS!J86)</f>
        <v>0</v>
      </c>
      <c r="AE21" s="1" t="b">
        <f>AND(ISNUMBER(DESTINATIONS!J86),ISBLANK(DESTINATIONS!K86),ISBLANK(DESTINATIONS!L86),ISNUMBER(DESTINATIONS!M86),ISBLANK(DESTINATIONS!N86),SETTINGS!F$7&gt;=DESTINATIONS!J86,SETTINGS!F$5&gt;=DESTINATIONS!M86)</f>
        <v>0</v>
      </c>
      <c r="AF21" s="5" t="b">
        <f t="shared" si="3"/>
        <v>1</v>
      </c>
      <c r="AG21" s="5" t="b">
        <f>AND(ISBLANK(DESTINATIONS!O86),ISBLANK(DESTINATIONS!P86),ISBLANK(DESTINATIONS!Q86),ISBLANK(DESTINATIONS!R86),ISBLANK(DESTINATIONS!S86))</f>
        <v>1</v>
      </c>
      <c r="AH21" s="5" t="b">
        <f>AND(ISNUMBER(DESTINATIONS!O86),ISNUMBER(DESTINATIONS!P86),ISNUMBER(DESTINATIONS!Q86),ISNUMBER(DESTINATIONS!R86),ISNUMBER(DESTINATIONS!S86),SETTINGS!F$11&gt;=DESTINATIONS!P86,SETTINGS!F$12&gt;=DESTINATIONS!Q86,SETTINGS!F$13&gt;=DESTINATIONS!R86,SETTINGS!F$14&gt;=DESTINATIONS!S86,SETTINGS!F$15&gt;=DESTINATIONS!O86)</f>
        <v>0</v>
      </c>
      <c r="AI21" s="5" t="b">
        <f>AND(ISNUMBER(DESTINATIONS!O86),ISBLANK(DESTINATIONS!P86),ISBLANK(DESTINATIONS!Q86),ISBLANK(DESTINATIONS!R86),ISBLANK(DESTINATIONS!S86),SETTINGS!F$15&gt;=DESTINATIONS!O86)</f>
        <v>0</v>
      </c>
      <c r="AJ21" s="1" t="b">
        <f>AND(ISNUMBER(DESTINATIONS!O86),ISBLANK(DESTINATIONS!P86),ISBLANK(DESTINATIONS!Q86),ISNUMBER(DESTINATIONS!R86),ISBLANK(DESTINATIONS!S86),SETTINGS!F$15&gt;=DESTINATIONS!O86,SETTINGS!F$13&gt;=DESTINATIONS!R86)</f>
        <v>0</v>
      </c>
      <c r="AK21" s="5" t="b">
        <f t="shared" si="4"/>
        <v>1</v>
      </c>
      <c r="AL21" s="5" t="b">
        <f>AND(SETTINGS!B$21="IELTS",AF21)</f>
        <v>0</v>
      </c>
      <c r="AM21" s="5" t="b">
        <f>AND(SETTINGS!B$21="TOEFL",AK21)</f>
        <v>0</v>
      </c>
      <c r="AN21" s="5" t="b">
        <f>AND(SETTINGS!B$21="Other",OR(AB21,AG21))</f>
        <v>0</v>
      </c>
      <c r="AO21" s="1" t="b">
        <f>AND(SETTINGS!B$21="NO",_xlfn.IFS(SETTINGS!B$19="English",FALSE,OR(SETTINGS!B$19="Spanish",SETTINGS!B$19="English and Spanish"),DESTINATIONS!F86="Spanish",OR(SETTINGS!B$19="French",SETTINGS!B$19="English and French"),DESTINATIONS!F86="French",OR(SETTINGS!B$19="Portuguese",SETTINGS!B$19="English and Portuguese"),DESTINATIONS!F86="Portuguese",OR(SETTINGS!B$19="German",SETTINGS!B$19="English and German"),DESTINATIONS!F86="German",SETTINGS!B$19="All",OR(DESTINATIONS!F86="Spanish",DESTINATIONS!F86="French",DESTINATIONS!F86="Portuguese",DESTINATIONS!F86="German"),SETTINGS!B$19="",FALSE))</f>
        <v>0</v>
      </c>
      <c r="AP21" s="5" t="b">
        <f t="shared" si="11"/>
        <v>0</v>
      </c>
      <c r="AQ21" s="5" t="b">
        <f>OR(ISBLANK(DESTINATIONS!T86),AND(ISNUMBER(DESTINATIONS!T86),SETTINGS!I$5&gt;=DESTINATIONS!T86))</f>
        <v>0</v>
      </c>
      <c r="AS21" s="45" t="b">
        <f t="shared" si="5"/>
        <v>1</v>
      </c>
      <c r="AT21" s="5" t="b">
        <f t="shared" si="6"/>
        <v>0</v>
      </c>
      <c r="AU21" s="5" t="b">
        <f t="shared" si="7"/>
        <v>0</v>
      </c>
      <c r="AV21" s="5" t="b">
        <f t="shared" si="8"/>
        <v>0</v>
      </c>
      <c r="AW21" s="5" t="b">
        <f t="shared" si="9"/>
        <v>0</v>
      </c>
      <c r="AX21" s="5" t="b">
        <f t="shared" si="10"/>
        <v>0</v>
      </c>
    </row>
    <row r="22" spans="1:50" ht="20" customHeight="1" x14ac:dyDescent="0.35">
      <c r="A22" s="35" t="s">
        <v>271</v>
      </c>
      <c r="B22" s="35" t="s">
        <v>288</v>
      </c>
      <c r="C22" s="35" t="s">
        <v>154</v>
      </c>
      <c r="D22" s="42">
        <v>8</v>
      </c>
      <c r="E22" s="43">
        <v>35.564999999999998</v>
      </c>
      <c r="F22" s="43">
        <v>33.515999999999998</v>
      </c>
      <c r="G22" s="43" t="str">
        <f>IF(OR(SETTINGS!I$8=0,F22="X",F22="?"),"N/A",SETTINGS!I$8-F22)</f>
        <v>N/A</v>
      </c>
      <c r="H22" s="46" t="str">
        <f t="shared" si="0"/>
        <v>Language + Score + English</v>
      </c>
      <c r="J22" s="5" t="b">
        <f>DESTINATIONS!D23="YES"</f>
        <v>1</v>
      </c>
      <c r="K22" s="5" t="b">
        <f>AND(SETTINGS!B$19="English",DESTINATIONS!F23="English")</f>
        <v>0</v>
      </c>
      <c r="L22" s="5" t="b">
        <f>AND(SETTINGS!B$19="Spanish",DESTINATIONS!F23="Spanish")</f>
        <v>0</v>
      </c>
      <c r="M22" s="5" t="b">
        <f>AND(SETTINGS!B$19="French",DESTINATIONS!F23="French")</f>
        <v>0</v>
      </c>
      <c r="N22" s="1" t="b">
        <f>AND(SETTINGS!B$19="Portuguese",DESTINATIONS!F23="Portuguese")</f>
        <v>0</v>
      </c>
      <c r="O22" s="5" t="b">
        <f>AND(SETTINGS!B$19="German",DESTINATIONS!F23="German")</f>
        <v>0</v>
      </c>
      <c r="P22" s="45" t="b">
        <f>AND(SETTINGS!B$19="English and Spanish",OR(DESTINATIONS!F23="English",DESTINATIONS!F23="Spanish"))</f>
        <v>0</v>
      </c>
      <c r="Q22" s="5" t="b">
        <f>AND(SETTINGS!B$19="English and French",OR(DESTINATIONS!F23="English",DESTINATIONS!F23="French"))</f>
        <v>0</v>
      </c>
      <c r="R22" s="5" t="b">
        <f>AND(SETTINGS!B$19="English and Portuguese",OR(DESTINATIONS!F23="English",DESTINATIONS!F23="Portuguese"))</f>
        <v>0</v>
      </c>
      <c r="S22" s="5" t="b">
        <f>AND(SETTINGS!B$19="English and German",OR(DESTINATIONS!F23="English",DESTINATIONS!F23="German"))</f>
        <v>0</v>
      </c>
      <c r="T22" s="5" t="b">
        <f>SETTINGS!B$19="All"</f>
        <v>0</v>
      </c>
      <c r="U22" s="5" t="b">
        <f t="shared" si="1"/>
        <v>0</v>
      </c>
      <c r="V22" s="5" t="b">
        <f>AND(SETTINGS!I$8&lt;F22,NOT(OR(E22="?",F22="?",E22="X",F22="X")))</f>
        <v>1</v>
      </c>
      <c r="W22" s="5" t="b">
        <f>AND(SETTINGS!I$8=F22,NOT(OR(E22="?",F22="?",E22="X",F22="X")))</f>
        <v>0</v>
      </c>
      <c r="X22" s="5" t="b">
        <f>AND(SETTINGS!I$8&gt;F22,SETTINGS!I$8&lt;E22,NOT(OR(E22="?",F22="?",E22="X",F22="X")))</f>
        <v>0</v>
      </c>
      <c r="Y22" s="5" t="b">
        <f>AND(SETTINGS!I$8=E22,NOT(OR(E22="?",F22="?",E22="X",F22="X")))</f>
        <v>0</v>
      </c>
      <c r="Z22" s="5" t="b">
        <f>AND(SETTINGS!I$8&gt;E22,NOT(OR(E22="?",F22="?",E22="X",F22="X")))</f>
        <v>0</v>
      </c>
      <c r="AA22" s="5" t="b">
        <f t="shared" si="2"/>
        <v>0</v>
      </c>
      <c r="AB22" s="5" t="b">
        <f>AND(ISBLANK(DESTINATIONS!J23),ISBLANK(DESTINATIONS!K23),ISBLANK(DESTINATIONS!L23),ISBLANK(DESTINATIONS!M23),ISBLANK(DESTINATIONS!N23))</f>
        <v>0</v>
      </c>
      <c r="AC22" s="5" t="b">
        <f>AND(ISNUMBER(DESTINATIONS!J23),ISNUMBER(DESTINATIONS!K23),ISNUMBER(DESTINATIONS!L23),ISNUMBER(DESTINATIONS!M23),ISNUMBER(DESTINATIONS!N23),SETTINGS!F$3&gt;=DESTINATIONS!K23,SETTINGS!F$4&gt;=DESTINATIONS!L23,SETTINGS!F$5&gt;=DESTINATIONS!M23,SETTINGS!F$6&gt;=DESTINATIONS!N23,SETTINGS!F$7&gt;=DESTINATIONS!J23)</f>
        <v>0</v>
      </c>
      <c r="AD22" s="5" t="b">
        <f>AND(ISNUMBER(DESTINATIONS!J23),ISBLANK(DESTINATIONS!K23),ISBLANK(DESTINATIONS!L23),ISBLANK(DESTINATIONS!M23),ISBLANK(DESTINATIONS!N23),SETTINGS!F$7&gt;=DESTINATIONS!J23)</f>
        <v>0</v>
      </c>
      <c r="AE22" s="1" t="b">
        <f>AND(ISNUMBER(DESTINATIONS!J23),ISBLANK(DESTINATIONS!K23),ISBLANK(DESTINATIONS!L23),ISNUMBER(DESTINATIONS!M23),ISBLANK(DESTINATIONS!N23),SETTINGS!F$7&gt;=DESTINATIONS!J23,SETTINGS!F$5&gt;=DESTINATIONS!M23)</f>
        <v>0</v>
      </c>
      <c r="AF22" s="5" t="b">
        <f t="shared" si="3"/>
        <v>0</v>
      </c>
      <c r="AG22" s="5" t="b">
        <f>AND(ISBLANK(DESTINATIONS!O23),ISBLANK(DESTINATIONS!P23),ISBLANK(DESTINATIONS!Q23),ISBLANK(DESTINATIONS!R23),ISBLANK(DESTINATIONS!S23))</f>
        <v>0</v>
      </c>
      <c r="AH22" s="5" t="b">
        <f>AND(ISNUMBER(DESTINATIONS!O23),ISNUMBER(DESTINATIONS!P23),ISNUMBER(DESTINATIONS!Q23),ISNUMBER(DESTINATIONS!R23),ISNUMBER(DESTINATIONS!S23),SETTINGS!F$11&gt;=DESTINATIONS!P23,SETTINGS!F$12&gt;=DESTINATIONS!Q23,SETTINGS!F$13&gt;=DESTINATIONS!R23,SETTINGS!F$14&gt;=DESTINATIONS!S23,SETTINGS!F$15&gt;=DESTINATIONS!O23)</f>
        <v>0</v>
      </c>
      <c r="AI22" s="5" t="b">
        <f>AND(ISNUMBER(DESTINATIONS!O23),ISBLANK(DESTINATIONS!P23),ISBLANK(DESTINATIONS!Q23),ISBLANK(DESTINATIONS!R23),ISBLANK(DESTINATIONS!S23),SETTINGS!F$15&gt;=DESTINATIONS!O23)</f>
        <v>0</v>
      </c>
      <c r="AJ22" s="1" t="b">
        <f>AND(ISNUMBER(DESTINATIONS!O23),ISBLANK(DESTINATIONS!P23),ISBLANK(DESTINATIONS!Q23),ISNUMBER(DESTINATIONS!R23),ISBLANK(DESTINATIONS!S23),SETTINGS!F$15&gt;=DESTINATIONS!O23,SETTINGS!F$13&gt;=DESTINATIONS!R23)</f>
        <v>0</v>
      </c>
      <c r="AK22" s="5" t="b">
        <f t="shared" si="4"/>
        <v>0</v>
      </c>
      <c r="AL22" s="5" t="b">
        <f>AND(SETTINGS!B$21="IELTS",AF22)</f>
        <v>0</v>
      </c>
      <c r="AM22" s="5" t="b">
        <f>AND(SETTINGS!B$21="TOEFL",AK22)</f>
        <v>0</v>
      </c>
      <c r="AN22" s="5" t="b">
        <f>AND(SETTINGS!B$21="Other",OR(AB22,AG22))</f>
        <v>0</v>
      </c>
      <c r="AO22" s="1" t="b">
        <f>AND(SETTINGS!B$21="NO",_xlfn.IFS(SETTINGS!B$19="English",FALSE,OR(SETTINGS!B$19="Spanish",SETTINGS!B$19="English and Spanish"),DESTINATIONS!F23="Spanish",OR(SETTINGS!B$19="French",SETTINGS!B$19="English and French"),DESTINATIONS!F23="French",OR(SETTINGS!B$19="Portuguese",SETTINGS!B$19="English and Portuguese"),DESTINATIONS!F23="Portuguese",OR(SETTINGS!B$19="German",SETTINGS!B$19="English and German"),DESTINATIONS!F23="German",SETTINGS!B$19="All",OR(DESTINATIONS!F23="Spanish",DESTINATIONS!F23="French",DESTINATIONS!F23="Portuguese",DESTINATIONS!F23="German"),SETTINGS!B$19="",FALSE))</f>
        <v>0</v>
      </c>
      <c r="AP22" s="5" t="b">
        <f t="shared" si="11"/>
        <v>0</v>
      </c>
      <c r="AQ22" s="5" t="b">
        <f>OR(ISBLANK(DESTINATIONS!T23),AND(ISNUMBER(DESTINATIONS!T23),SETTINGS!I$5&gt;=DESTINATIONS!T23))</f>
        <v>1</v>
      </c>
      <c r="AS22" s="45" t="b">
        <f t="shared" si="5"/>
        <v>1</v>
      </c>
      <c r="AT22" s="5" t="b">
        <f t="shared" si="6"/>
        <v>0</v>
      </c>
      <c r="AU22" s="5" t="b">
        <f t="shared" si="7"/>
        <v>0</v>
      </c>
      <c r="AV22" s="5" t="b">
        <f t="shared" si="8"/>
        <v>0</v>
      </c>
      <c r="AW22" s="5" t="b">
        <f t="shared" si="9"/>
        <v>0</v>
      </c>
      <c r="AX22" s="5" t="b">
        <f t="shared" si="10"/>
        <v>0</v>
      </c>
    </row>
    <row r="23" spans="1:50" ht="20" customHeight="1" x14ac:dyDescent="0.35">
      <c r="A23" s="35" t="s">
        <v>279</v>
      </c>
      <c r="B23" s="35" t="s">
        <v>299</v>
      </c>
      <c r="C23" s="35" t="s">
        <v>168</v>
      </c>
      <c r="D23" s="42">
        <v>8</v>
      </c>
      <c r="E23" s="43">
        <v>34.96</v>
      </c>
      <c r="F23" s="43">
        <v>33.381</v>
      </c>
      <c r="G23" s="43" t="str">
        <f>IF(OR(SETTINGS!I$8=0,F23="X",F23="?"),"N/A",SETTINGS!I$8-F23)</f>
        <v>N/A</v>
      </c>
      <c r="H23" s="46" t="str">
        <f t="shared" si="0"/>
        <v>Language + Score + English</v>
      </c>
      <c r="J23" s="5" t="b">
        <f>DESTINATIONS!D67="YES"</f>
        <v>1</v>
      </c>
      <c r="K23" s="5" t="b">
        <f>AND(SETTINGS!B$19="English",DESTINATIONS!F67="English")</f>
        <v>0</v>
      </c>
      <c r="L23" s="5" t="b">
        <f>AND(SETTINGS!B$19="Spanish",DESTINATIONS!F67="Spanish")</f>
        <v>0</v>
      </c>
      <c r="M23" s="5" t="b">
        <f>AND(SETTINGS!B$19="French",DESTINATIONS!F67="French")</f>
        <v>0</v>
      </c>
      <c r="N23" s="1" t="b">
        <f>AND(SETTINGS!B$19="Portuguese",DESTINATIONS!F67="Portuguese")</f>
        <v>0</v>
      </c>
      <c r="O23" s="5" t="b">
        <f>AND(SETTINGS!B$19="German",DESTINATIONS!F67="German")</f>
        <v>0</v>
      </c>
      <c r="P23" s="45" t="b">
        <f>AND(SETTINGS!B$19="English and Spanish",OR(DESTINATIONS!F67="English",DESTINATIONS!F67="Spanish"))</f>
        <v>0</v>
      </c>
      <c r="Q23" s="5" t="b">
        <f>AND(SETTINGS!B$19="English and French",OR(DESTINATIONS!F67="English",DESTINATIONS!F67="French"))</f>
        <v>0</v>
      </c>
      <c r="R23" s="5" t="b">
        <f>AND(SETTINGS!B$19="English and Portuguese",OR(DESTINATIONS!F67="English",DESTINATIONS!F67="Portuguese"))</f>
        <v>0</v>
      </c>
      <c r="S23" s="5" t="b">
        <f>AND(SETTINGS!B$19="English and German",OR(DESTINATIONS!F67="English",DESTINATIONS!F67="German"))</f>
        <v>0</v>
      </c>
      <c r="T23" s="5" t="b">
        <f>SETTINGS!B$19="All"</f>
        <v>0</v>
      </c>
      <c r="U23" s="5" t="b">
        <f t="shared" si="1"/>
        <v>0</v>
      </c>
      <c r="V23" s="5" t="b">
        <f>AND(SETTINGS!I$8&lt;F23,NOT(OR(E23="?",F23="?",E23="X",F23="X")))</f>
        <v>1</v>
      </c>
      <c r="W23" s="5" t="b">
        <f>AND(SETTINGS!I$8=F23,NOT(OR(E23="?",F23="?",E23="X",F23="X")))</f>
        <v>0</v>
      </c>
      <c r="X23" s="5" t="b">
        <f>AND(SETTINGS!I$8&gt;F23,SETTINGS!I$8&lt;E23,NOT(OR(E23="?",F23="?",E23="X",F23="X")))</f>
        <v>0</v>
      </c>
      <c r="Y23" s="5" t="b">
        <f>AND(SETTINGS!I$8=E23,NOT(OR(E23="?",F23="?",E23="X",F23="X")))</f>
        <v>0</v>
      </c>
      <c r="Z23" s="5" t="b">
        <f>AND(SETTINGS!I$8&gt;E23,NOT(OR(E23="?",F23="?",E23="X",F23="X")))</f>
        <v>0</v>
      </c>
      <c r="AA23" s="5" t="b">
        <f t="shared" si="2"/>
        <v>0</v>
      </c>
      <c r="AB23" s="5" t="b">
        <f>AND(ISBLANK(DESTINATIONS!J67),ISBLANK(DESTINATIONS!K67),ISBLANK(DESTINATIONS!L67),ISBLANK(DESTINATIONS!M67),ISBLANK(DESTINATIONS!N67))</f>
        <v>1</v>
      </c>
      <c r="AC23" s="5" t="b">
        <f>AND(ISNUMBER(DESTINATIONS!J67),ISNUMBER(DESTINATIONS!K67),ISNUMBER(DESTINATIONS!L67),ISNUMBER(DESTINATIONS!M67),ISNUMBER(DESTINATIONS!N67),SETTINGS!F$3&gt;=DESTINATIONS!K67,SETTINGS!F$4&gt;=DESTINATIONS!L67,SETTINGS!F$5&gt;=DESTINATIONS!M67,SETTINGS!F$6&gt;=DESTINATIONS!N67,SETTINGS!F$7&gt;=DESTINATIONS!J67)</f>
        <v>0</v>
      </c>
      <c r="AD23" s="5" t="b">
        <f>AND(ISNUMBER(DESTINATIONS!J67),ISBLANK(DESTINATIONS!K67),ISBLANK(DESTINATIONS!L67),ISBLANK(DESTINATIONS!M67),ISBLANK(DESTINATIONS!N67),SETTINGS!F$7&gt;=DESTINATIONS!J67)</f>
        <v>0</v>
      </c>
      <c r="AE23" s="1" t="b">
        <f>AND(ISNUMBER(DESTINATIONS!J67),ISBLANK(DESTINATIONS!K67),ISBLANK(DESTINATIONS!L67),ISNUMBER(DESTINATIONS!M67),ISBLANK(DESTINATIONS!N67),SETTINGS!F$7&gt;=DESTINATIONS!J67,SETTINGS!F$5&gt;=DESTINATIONS!M67)</f>
        <v>0</v>
      </c>
      <c r="AF23" s="5" t="b">
        <f t="shared" si="3"/>
        <v>1</v>
      </c>
      <c r="AG23" s="5" t="b">
        <f>AND(ISBLANK(DESTINATIONS!O67),ISBLANK(DESTINATIONS!P67),ISBLANK(DESTINATIONS!Q67),ISBLANK(DESTINATIONS!R67),ISBLANK(DESTINATIONS!S67))</f>
        <v>1</v>
      </c>
      <c r="AH23" s="5" t="b">
        <f>AND(ISNUMBER(DESTINATIONS!O67),ISNUMBER(DESTINATIONS!P67),ISNUMBER(DESTINATIONS!Q67),ISNUMBER(DESTINATIONS!R67),ISNUMBER(DESTINATIONS!S67),SETTINGS!F$11&gt;=DESTINATIONS!P67,SETTINGS!F$12&gt;=DESTINATIONS!Q67,SETTINGS!F$13&gt;=DESTINATIONS!R67,SETTINGS!F$14&gt;=DESTINATIONS!S67,SETTINGS!F$15&gt;=DESTINATIONS!O67)</f>
        <v>0</v>
      </c>
      <c r="AI23" s="5" t="b">
        <f>AND(ISNUMBER(DESTINATIONS!O67),ISBLANK(DESTINATIONS!P67),ISBLANK(DESTINATIONS!Q67),ISBLANK(DESTINATIONS!R67),ISBLANK(DESTINATIONS!S67),SETTINGS!F$15&gt;=DESTINATIONS!O67)</f>
        <v>0</v>
      </c>
      <c r="AJ23" s="1" t="b">
        <f>AND(ISNUMBER(DESTINATIONS!O67),ISBLANK(DESTINATIONS!P67),ISBLANK(DESTINATIONS!Q67),ISNUMBER(DESTINATIONS!R67),ISBLANK(DESTINATIONS!S67),SETTINGS!F$15&gt;=DESTINATIONS!O67,SETTINGS!F$13&gt;=DESTINATIONS!R67)</f>
        <v>0</v>
      </c>
      <c r="AK23" s="5" t="b">
        <f t="shared" si="4"/>
        <v>1</v>
      </c>
      <c r="AL23" s="5" t="b">
        <f>AND(SETTINGS!B$21="IELTS",AF23)</f>
        <v>0</v>
      </c>
      <c r="AM23" s="5" t="b">
        <f>AND(SETTINGS!B$21="TOEFL",AK23)</f>
        <v>0</v>
      </c>
      <c r="AN23" s="5" t="b">
        <f>AND(SETTINGS!B$21="Other",OR(AB23,AG23))</f>
        <v>0</v>
      </c>
      <c r="AO23" s="1" t="b">
        <f>AND(SETTINGS!B$21="NO",_xlfn.IFS(SETTINGS!B$19="English",FALSE,OR(SETTINGS!B$19="Spanish",SETTINGS!B$19="English and Spanish"),DESTINATIONS!F67="Spanish",OR(SETTINGS!B$19="French",SETTINGS!B$19="English and French"),DESTINATIONS!F67="French",OR(SETTINGS!B$19="Portuguese",SETTINGS!B$19="English and Portuguese"),DESTINATIONS!F67="Portuguese",OR(SETTINGS!B$19="German",SETTINGS!B$19="English and German"),DESTINATIONS!F67="German",SETTINGS!B$19="All",OR(DESTINATIONS!F67="Spanish",DESTINATIONS!F67="French",DESTINATIONS!F67="Portuguese",DESTINATIONS!F67="German"),SETTINGS!B$19="",FALSE))</f>
        <v>0</v>
      </c>
      <c r="AP23" s="5" t="b">
        <f t="shared" si="11"/>
        <v>0</v>
      </c>
      <c r="AQ23" s="5" t="b">
        <f>OR(ISBLANK(DESTINATIONS!T67),AND(ISNUMBER(DESTINATIONS!T67),SETTINGS!I$5&gt;=DESTINATIONS!T67))</f>
        <v>1</v>
      </c>
      <c r="AS23" s="45" t="b">
        <f t="shared" si="5"/>
        <v>1</v>
      </c>
      <c r="AT23" s="5" t="b">
        <f t="shared" si="6"/>
        <v>0</v>
      </c>
      <c r="AU23" s="5" t="b">
        <f t="shared" si="7"/>
        <v>0</v>
      </c>
      <c r="AV23" s="5" t="b">
        <f t="shared" si="8"/>
        <v>0</v>
      </c>
      <c r="AW23" s="5" t="b">
        <f t="shared" si="9"/>
        <v>0</v>
      </c>
      <c r="AX23" s="5" t="b">
        <f t="shared" si="10"/>
        <v>0</v>
      </c>
    </row>
    <row r="24" spans="1:50" ht="20" customHeight="1" x14ac:dyDescent="0.35">
      <c r="A24" s="35" t="s">
        <v>271</v>
      </c>
      <c r="B24" s="35" t="s">
        <v>77</v>
      </c>
      <c r="C24" s="35" t="s">
        <v>196</v>
      </c>
      <c r="D24" s="42">
        <v>14</v>
      </c>
      <c r="E24" s="43">
        <v>34.86</v>
      </c>
      <c r="F24" s="43">
        <v>33.302999999999997</v>
      </c>
      <c r="G24" s="43" t="str">
        <f>IF(OR(SETTINGS!I$8=0,F24="X",F24="?"),"N/A",SETTINGS!I$8-F24)</f>
        <v>N/A</v>
      </c>
      <c r="H24" s="46" t="str">
        <f t="shared" si="0"/>
        <v>Language + Score + English</v>
      </c>
      <c r="J24" s="5" t="b">
        <f>DESTINATIONS!D24="YES"</f>
        <v>1</v>
      </c>
      <c r="K24" s="5" t="b">
        <f>AND(SETTINGS!B$19="English",DESTINATIONS!F24="English")</f>
        <v>0</v>
      </c>
      <c r="L24" s="5" t="b">
        <f>AND(SETTINGS!B$19="Spanish",DESTINATIONS!F24="Spanish")</f>
        <v>0</v>
      </c>
      <c r="M24" s="5" t="b">
        <f>AND(SETTINGS!B$19="French",DESTINATIONS!F24="French")</f>
        <v>0</v>
      </c>
      <c r="N24" s="1" t="b">
        <f>AND(SETTINGS!B$19="Portuguese",DESTINATIONS!F24="Portuguese")</f>
        <v>0</v>
      </c>
      <c r="O24" s="5" t="b">
        <f>AND(SETTINGS!B$19="German",DESTINATIONS!F24="German")</f>
        <v>0</v>
      </c>
      <c r="P24" s="45" t="b">
        <f>AND(SETTINGS!B$19="English and Spanish",OR(DESTINATIONS!F24="English",DESTINATIONS!F24="Spanish"))</f>
        <v>0</v>
      </c>
      <c r="Q24" s="5" t="b">
        <f>AND(SETTINGS!B$19="English and French",OR(DESTINATIONS!F24="English",DESTINATIONS!F24="French"))</f>
        <v>0</v>
      </c>
      <c r="R24" s="5" t="b">
        <f>AND(SETTINGS!B$19="English and Portuguese",OR(DESTINATIONS!F24="English",DESTINATIONS!F24="Portuguese"))</f>
        <v>0</v>
      </c>
      <c r="S24" s="5" t="b">
        <f>AND(SETTINGS!B$19="English and German",OR(DESTINATIONS!F24="English",DESTINATIONS!F24="German"))</f>
        <v>0</v>
      </c>
      <c r="T24" s="5" t="b">
        <f>SETTINGS!B$19="All"</f>
        <v>0</v>
      </c>
      <c r="U24" s="5" t="b">
        <f t="shared" si="1"/>
        <v>0</v>
      </c>
      <c r="V24" s="5" t="b">
        <f>AND(SETTINGS!I$8&lt;F24,NOT(OR(E24="?",F24="?",E24="X",F24="X")))</f>
        <v>1</v>
      </c>
      <c r="W24" s="5" t="b">
        <f>AND(SETTINGS!I$8=F24,NOT(OR(E24="?",F24="?",E24="X",F24="X")))</f>
        <v>0</v>
      </c>
      <c r="X24" s="5" t="b">
        <f>AND(SETTINGS!I$8&gt;F24,SETTINGS!I$8&lt;E24,NOT(OR(E24="?",F24="?",E24="X",F24="X")))</f>
        <v>0</v>
      </c>
      <c r="Y24" s="5" t="b">
        <f>AND(SETTINGS!I$8=E24,NOT(OR(E24="?",F24="?",E24="X",F24="X")))</f>
        <v>0</v>
      </c>
      <c r="Z24" s="5" t="b">
        <f>AND(SETTINGS!I$8&gt;E24,NOT(OR(E24="?",F24="?",E24="X",F24="X")))</f>
        <v>0</v>
      </c>
      <c r="AA24" s="5" t="b">
        <f t="shared" si="2"/>
        <v>0</v>
      </c>
      <c r="AB24" s="5" t="b">
        <f>AND(ISBLANK(DESTINATIONS!J24),ISBLANK(DESTINATIONS!K24),ISBLANK(DESTINATIONS!L24),ISBLANK(DESTINATIONS!M24),ISBLANK(DESTINATIONS!N24))</f>
        <v>1</v>
      </c>
      <c r="AC24" s="5" t="b">
        <f>AND(ISNUMBER(DESTINATIONS!J24),ISNUMBER(DESTINATIONS!K24),ISNUMBER(DESTINATIONS!L24),ISNUMBER(DESTINATIONS!M24),ISNUMBER(DESTINATIONS!N24),SETTINGS!F$3&gt;=DESTINATIONS!K24,SETTINGS!F$4&gt;=DESTINATIONS!L24,SETTINGS!F$5&gt;=DESTINATIONS!M24,SETTINGS!F$6&gt;=DESTINATIONS!N24,SETTINGS!F$7&gt;=DESTINATIONS!J24)</f>
        <v>0</v>
      </c>
      <c r="AD24" s="5" t="b">
        <f>AND(ISNUMBER(DESTINATIONS!J24),ISBLANK(DESTINATIONS!K24),ISBLANK(DESTINATIONS!L24),ISBLANK(DESTINATIONS!M24),ISBLANK(DESTINATIONS!N24),SETTINGS!F$7&gt;=DESTINATIONS!J24)</f>
        <v>0</v>
      </c>
      <c r="AE24" s="1" t="b">
        <f>AND(ISNUMBER(DESTINATIONS!J24),ISBLANK(DESTINATIONS!K24),ISBLANK(DESTINATIONS!L24),ISNUMBER(DESTINATIONS!M24),ISBLANK(DESTINATIONS!N24),SETTINGS!F$7&gt;=DESTINATIONS!J24,SETTINGS!F$5&gt;=DESTINATIONS!M24)</f>
        <v>0</v>
      </c>
      <c r="AF24" s="5" t="b">
        <f t="shared" si="3"/>
        <v>1</v>
      </c>
      <c r="AG24" s="5" t="b">
        <f>AND(ISBLANK(DESTINATIONS!O24),ISBLANK(DESTINATIONS!P24),ISBLANK(DESTINATIONS!Q24),ISBLANK(DESTINATIONS!R24),ISBLANK(DESTINATIONS!S24))</f>
        <v>1</v>
      </c>
      <c r="AH24" s="5" t="b">
        <f>AND(ISNUMBER(DESTINATIONS!O24),ISNUMBER(DESTINATIONS!P24),ISNUMBER(DESTINATIONS!Q24),ISNUMBER(DESTINATIONS!R24),ISNUMBER(DESTINATIONS!S24),SETTINGS!F$11&gt;=DESTINATIONS!P24,SETTINGS!F$12&gt;=DESTINATIONS!Q24,SETTINGS!F$13&gt;=DESTINATIONS!R24,SETTINGS!F$14&gt;=DESTINATIONS!S24,SETTINGS!F$15&gt;=DESTINATIONS!O24)</f>
        <v>0</v>
      </c>
      <c r="AI24" s="5" t="b">
        <f>AND(ISNUMBER(DESTINATIONS!O24),ISBLANK(DESTINATIONS!P24),ISBLANK(DESTINATIONS!Q24),ISBLANK(DESTINATIONS!R24),ISBLANK(DESTINATIONS!S24),SETTINGS!F$15&gt;=DESTINATIONS!O24)</f>
        <v>0</v>
      </c>
      <c r="AJ24" s="1" t="b">
        <f>AND(ISNUMBER(DESTINATIONS!O24),ISBLANK(DESTINATIONS!P24),ISBLANK(DESTINATIONS!Q24),ISNUMBER(DESTINATIONS!R24),ISBLANK(DESTINATIONS!S24),SETTINGS!F$15&gt;=DESTINATIONS!O24,SETTINGS!F$13&gt;=DESTINATIONS!R24)</f>
        <v>0</v>
      </c>
      <c r="AK24" s="5" t="b">
        <f t="shared" si="4"/>
        <v>1</v>
      </c>
      <c r="AL24" s="5" t="b">
        <f>AND(SETTINGS!B$21="IELTS",AF24)</f>
        <v>0</v>
      </c>
      <c r="AM24" s="5" t="b">
        <f>AND(SETTINGS!B$21="TOEFL",AK24)</f>
        <v>0</v>
      </c>
      <c r="AN24" s="5" t="b">
        <f>AND(SETTINGS!B$21="Other",OR(AB24,AG24))</f>
        <v>0</v>
      </c>
      <c r="AO24" s="1" t="b">
        <f>AND(SETTINGS!B$21="NO",_xlfn.IFS(SETTINGS!B$19="English",FALSE,OR(SETTINGS!B$19="Spanish",SETTINGS!B$19="English and Spanish"),DESTINATIONS!F24="Spanish",OR(SETTINGS!B$19="French",SETTINGS!B$19="English and French"),DESTINATIONS!F24="French",OR(SETTINGS!B$19="Portuguese",SETTINGS!B$19="English and Portuguese"),DESTINATIONS!F24="Portuguese",OR(SETTINGS!B$19="German",SETTINGS!B$19="English and German"),DESTINATIONS!F24="German",SETTINGS!B$19="All",OR(DESTINATIONS!F24="Spanish",DESTINATIONS!F24="French",DESTINATIONS!F24="Portuguese",DESTINATIONS!F24="German"),SETTINGS!B$19="",FALSE))</f>
        <v>0</v>
      </c>
      <c r="AP24" s="5" t="b">
        <f t="shared" si="11"/>
        <v>0</v>
      </c>
      <c r="AQ24" s="5" t="b">
        <f>OR(ISBLANK(DESTINATIONS!T24),AND(ISNUMBER(DESTINATIONS!T24),SETTINGS!I$5&gt;=DESTINATIONS!T24))</f>
        <v>1</v>
      </c>
      <c r="AS24" s="45" t="b">
        <f t="shared" si="5"/>
        <v>1</v>
      </c>
      <c r="AT24" s="5" t="b">
        <f t="shared" si="6"/>
        <v>0</v>
      </c>
      <c r="AU24" s="5" t="b">
        <f t="shared" si="7"/>
        <v>0</v>
      </c>
      <c r="AV24" s="5" t="b">
        <f t="shared" si="8"/>
        <v>0</v>
      </c>
      <c r="AW24" s="5" t="b">
        <f t="shared" si="9"/>
        <v>0</v>
      </c>
      <c r="AX24" s="5" t="b">
        <f t="shared" si="10"/>
        <v>0</v>
      </c>
    </row>
    <row r="25" spans="1:50" ht="20" customHeight="1" x14ac:dyDescent="0.35">
      <c r="A25" s="35" t="s">
        <v>283</v>
      </c>
      <c r="B25" s="35" t="s">
        <v>304</v>
      </c>
      <c r="C25" s="35" t="s">
        <v>12</v>
      </c>
      <c r="D25" s="42">
        <v>4</v>
      </c>
      <c r="E25" s="43">
        <v>33.572000000000003</v>
      </c>
      <c r="F25" s="43">
        <v>33.28</v>
      </c>
      <c r="G25" s="43" t="str">
        <f>IF(OR(SETTINGS!I$8=0,F25="X",F25="?"),"N/A",SETTINGS!I$8-F25)</f>
        <v>N/A</v>
      </c>
      <c r="H25" s="46" t="str">
        <f t="shared" si="0"/>
        <v>Language + Score + English</v>
      </c>
      <c r="J25" s="5" t="b">
        <f>DESTINATIONS!D80="YES"</f>
        <v>1</v>
      </c>
      <c r="K25" s="5" t="b">
        <f>AND(SETTINGS!B$19="English",DESTINATIONS!F80="English")</f>
        <v>0</v>
      </c>
      <c r="L25" s="5" t="b">
        <f>AND(SETTINGS!B$19="Spanish",DESTINATIONS!F80="Spanish")</f>
        <v>0</v>
      </c>
      <c r="M25" s="5" t="b">
        <f>AND(SETTINGS!B$19="French",DESTINATIONS!F80="French")</f>
        <v>0</v>
      </c>
      <c r="N25" s="1" t="b">
        <f>AND(SETTINGS!B$19="Portuguese",DESTINATIONS!F80="Portuguese")</f>
        <v>0</v>
      </c>
      <c r="O25" s="5" t="b">
        <f>AND(SETTINGS!B$19="German",DESTINATIONS!F80="German")</f>
        <v>0</v>
      </c>
      <c r="P25" s="45" t="b">
        <f>AND(SETTINGS!B$19="English and Spanish",OR(DESTINATIONS!F80="English",DESTINATIONS!F80="Spanish"))</f>
        <v>0</v>
      </c>
      <c r="Q25" s="5" t="b">
        <f>AND(SETTINGS!B$19="English and French",OR(DESTINATIONS!F80="English",DESTINATIONS!F80="French"))</f>
        <v>0</v>
      </c>
      <c r="R25" s="5" t="b">
        <f>AND(SETTINGS!B$19="English and Portuguese",OR(DESTINATIONS!F80="English",DESTINATIONS!F80="Portuguese"))</f>
        <v>0</v>
      </c>
      <c r="S25" s="5" t="b">
        <f>AND(SETTINGS!B$19="English and German",OR(DESTINATIONS!F80="English",DESTINATIONS!F80="German"))</f>
        <v>0</v>
      </c>
      <c r="T25" s="5" t="b">
        <f>SETTINGS!B$19="All"</f>
        <v>0</v>
      </c>
      <c r="U25" s="5" t="b">
        <f t="shared" si="1"/>
        <v>0</v>
      </c>
      <c r="V25" s="5" t="b">
        <f>AND(SETTINGS!I$8&lt;F25,NOT(OR(E25="?",F25="?",E25="X",F25="X")))</f>
        <v>1</v>
      </c>
      <c r="W25" s="5" t="b">
        <f>AND(SETTINGS!I$8=F25,NOT(OR(E25="?",F25="?",E25="X",F25="X")))</f>
        <v>0</v>
      </c>
      <c r="X25" s="5" t="b">
        <f>AND(SETTINGS!I$8&gt;F25,SETTINGS!I$8&lt;E25,NOT(OR(E25="?",F25="?",E25="X",F25="X")))</f>
        <v>0</v>
      </c>
      <c r="Y25" s="5" t="b">
        <f>AND(SETTINGS!I$8=E25,NOT(OR(E25="?",F25="?",E25="X",F25="X")))</f>
        <v>0</v>
      </c>
      <c r="Z25" s="5" t="b">
        <f>AND(SETTINGS!I$8&gt;E25,NOT(OR(E25="?",F25="?",E25="X",F25="X")))</f>
        <v>0</v>
      </c>
      <c r="AA25" s="5" t="b">
        <f t="shared" si="2"/>
        <v>0</v>
      </c>
      <c r="AB25" s="5" t="b">
        <f>AND(ISBLANK(DESTINATIONS!J80),ISBLANK(DESTINATIONS!K80),ISBLANK(DESTINATIONS!L80),ISBLANK(DESTINATIONS!M80),ISBLANK(DESTINATIONS!N80))</f>
        <v>1</v>
      </c>
      <c r="AC25" s="5" t="b">
        <f>AND(ISNUMBER(DESTINATIONS!J80),ISNUMBER(DESTINATIONS!K80),ISNUMBER(DESTINATIONS!L80),ISNUMBER(DESTINATIONS!M80),ISNUMBER(DESTINATIONS!N80),SETTINGS!F$3&gt;=DESTINATIONS!K80,SETTINGS!F$4&gt;=DESTINATIONS!L80,SETTINGS!F$5&gt;=DESTINATIONS!M80,SETTINGS!F$6&gt;=DESTINATIONS!N80,SETTINGS!F$7&gt;=DESTINATIONS!J80)</f>
        <v>0</v>
      </c>
      <c r="AD25" s="5" t="b">
        <f>AND(ISNUMBER(DESTINATIONS!J80),ISBLANK(DESTINATIONS!K80),ISBLANK(DESTINATIONS!L80),ISBLANK(DESTINATIONS!M80),ISBLANK(DESTINATIONS!N80),SETTINGS!F$7&gt;=DESTINATIONS!J80)</f>
        <v>0</v>
      </c>
      <c r="AE25" s="1" t="b">
        <f>AND(ISNUMBER(DESTINATIONS!J80),ISBLANK(DESTINATIONS!K80),ISBLANK(DESTINATIONS!L80),ISNUMBER(DESTINATIONS!M80),ISBLANK(DESTINATIONS!N80),SETTINGS!F$7&gt;=DESTINATIONS!J80,SETTINGS!F$5&gt;=DESTINATIONS!M80)</f>
        <v>0</v>
      </c>
      <c r="AF25" s="5" t="b">
        <f t="shared" si="3"/>
        <v>1</v>
      </c>
      <c r="AG25" s="5" t="b">
        <f>AND(ISBLANK(DESTINATIONS!O80),ISBLANK(DESTINATIONS!P80),ISBLANK(DESTINATIONS!Q80),ISBLANK(DESTINATIONS!R80),ISBLANK(DESTINATIONS!S80))</f>
        <v>1</v>
      </c>
      <c r="AH25" s="5" t="b">
        <f>AND(ISNUMBER(DESTINATIONS!O80),ISNUMBER(DESTINATIONS!P80),ISNUMBER(DESTINATIONS!Q80),ISNUMBER(DESTINATIONS!R80),ISNUMBER(DESTINATIONS!S80),SETTINGS!F$11&gt;=DESTINATIONS!P80,SETTINGS!F$12&gt;=DESTINATIONS!Q80,SETTINGS!F$13&gt;=DESTINATIONS!R80,SETTINGS!F$14&gt;=DESTINATIONS!S80,SETTINGS!F$15&gt;=DESTINATIONS!O80)</f>
        <v>0</v>
      </c>
      <c r="AI25" s="5" t="b">
        <f>AND(ISNUMBER(DESTINATIONS!O80),ISBLANK(DESTINATIONS!P80),ISBLANK(DESTINATIONS!Q80),ISBLANK(DESTINATIONS!R80),ISBLANK(DESTINATIONS!S80),SETTINGS!F$15&gt;=DESTINATIONS!O80)</f>
        <v>0</v>
      </c>
      <c r="AJ25" s="1" t="b">
        <f>AND(ISNUMBER(DESTINATIONS!O80),ISBLANK(DESTINATIONS!P80),ISBLANK(DESTINATIONS!Q80),ISNUMBER(DESTINATIONS!R80),ISBLANK(DESTINATIONS!S80),SETTINGS!F$15&gt;=DESTINATIONS!O80,SETTINGS!F$13&gt;=DESTINATIONS!R80)</f>
        <v>0</v>
      </c>
      <c r="AK25" s="5" t="b">
        <f t="shared" si="4"/>
        <v>1</v>
      </c>
      <c r="AL25" s="5" t="b">
        <f>AND(SETTINGS!B$21="IELTS",AF25)</f>
        <v>0</v>
      </c>
      <c r="AM25" s="5" t="b">
        <f>AND(SETTINGS!B$21="TOEFL",AK25)</f>
        <v>0</v>
      </c>
      <c r="AN25" s="5" t="b">
        <f>AND(SETTINGS!B$21="Other",OR(AB25,AG25))</f>
        <v>0</v>
      </c>
      <c r="AO25" s="1" t="b">
        <f>AND(SETTINGS!B$21="NO",_xlfn.IFS(SETTINGS!B$19="English",FALSE,OR(SETTINGS!B$19="Spanish",SETTINGS!B$19="English and Spanish"),DESTINATIONS!F80="Spanish",OR(SETTINGS!B$19="French",SETTINGS!B$19="English and French"),DESTINATIONS!F80="French",OR(SETTINGS!B$19="Portuguese",SETTINGS!B$19="English and Portuguese"),DESTINATIONS!F80="Portuguese",OR(SETTINGS!B$19="German",SETTINGS!B$19="English and German"),DESTINATIONS!F80="German",SETTINGS!B$19="All",OR(DESTINATIONS!F80="Spanish",DESTINATIONS!F80="French",DESTINATIONS!F80="Portuguese",DESTINATIONS!F80="German"),SETTINGS!B$19="",FALSE))</f>
        <v>0</v>
      </c>
      <c r="AP25" s="5" t="b">
        <f t="shared" si="11"/>
        <v>0</v>
      </c>
      <c r="AQ25" s="5" t="b">
        <f>OR(ISBLANK(DESTINATIONS!T80),AND(ISNUMBER(DESTINATIONS!T80),SETTINGS!I$5&gt;=DESTINATIONS!T80))</f>
        <v>1</v>
      </c>
      <c r="AS25" s="45" t="b">
        <f t="shared" si="5"/>
        <v>1</v>
      </c>
      <c r="AT25" s="5" t="b">
        <f t="shared" si="6"/>
        <v>0</v>
      </c>
      <c r="AU25" s="5" t="b">
        <f t="shared" si="7"/>
        <v>0</v>
      </c>
      <c r="AV25" s="5" t="b">
        <f t="shared" si="8"/>
        <v>0</v>
      </c>
      <c r="AW25" s="5" t="b">
        <f t="shared" si="9"/>
        <v>0</v>
      </c>
      <c r="AX25" s="5" t="b">
        <f t="shared" si="10"/>
        <v>0</v>
      </c>
    </row>
    <row r="26" spans="1:50" ht="20" customHeight="1" x14ac:dyDescent="0.35">
      <c r="A26" s="35" t="s">
        <v>277</v>
      </c>
      <c r="B26" s="35" t="s">
        <v>298</v>
      </c>
      <c r="C26" s="35" t="s">
        <v>163</v>
      </c>
      <c r="D26" s="42">
        <v>5</v>
      </c>
      <c r="E26" s="43">
        <v>34.064999999999998</v>
      </c>
      <c r="F26" s="43">
        <v>33.268999999999998</v>
      </c>
      <c r="G26" s="43" t="str">
        <f>IF(OR(SETTINGS!I$8=0,F26="X",F26="?"),"N/A",SETTINGS!I$8-F26)</f>
        <v>N/A</v>
      </c>
      <c r="H26" s="46" t="str">
        <f t="shared" si="0"/>
        <v>Language + Score + English</v>
      </c>
      <c r="J26" s="5" t="b">
        <f>DESTINATIONS!D62="YES"</f>
        <v>1</v>
      </c>
      <c r="K26" s="5" t="b">
        <f>AND(SETTINGS!B$19="English",DESTINATIONS!F62="English")</f>
        <v>0</v>
      </c>
      <c r="L26" s="5" t="b">
        <f>AND(SETTINGS!B$19="Spanish",DESTINATIONS!F62="Spanish")</f>
        <v>0</v>
      </c>
      <c r="M26" s="5" t="b">
        <f>AND(SETTINGS!B$19="French",DESTINATIONS!F62="French")</f>
        <v>0</v>
      </c>
      <c r="N26" s="1" t="b">
        <f>AND(SETTINGS!B$19="Portuguese",DESTINATIONS!F62="Portuguese")</f>
        <v>0</v>
      </c>
      <c r="O26" s="5" t="b">
        <f>AND(SETTINGS!B$19="German",DESTINATIONS!F62="German")</f>
        <v>0</v>
      </c>
      <c r="P26" s="45" t="b">
        <f>AND(SETTINGS!B$19="English and Spanish",OR(DESTINATIONS!F62="English",DESTINATIONS!F62="Spanish"))</f>
        <v>0</v>
      </c>
      <c r="Q26" s="5" t="b">
        <f>AND(SETTINGS!B$19="English and French",OR(DESTINATIONS!F62="English",DESTINATIONS!F62="French"))</f>
        <v>0</v>
      </c>
      <c r="R26" s="5" t="b">
        <f>AND(SETTINGS!B$19="English and Portuguese",OR(DESTINATIONS!F62="English",DESTINATIONS!F62="Portuguese"))</f>
        <v>0</v>
      </c>
      <c r="S26" s="5" t="b">
        <f>AND(SETTINGS!B$19="English and German",OR(DESTINATIONS!F62="English",DESTINATIONS!F62="German"))</f>
        <v>0</v>
      </c>
      <c r="T26" s="5" t="b">
        <f>SETTINGS!B$19="All"</f>
        <v>0</v>
      </c>
      <c r="U26" s="5" t="b">
        <f t="shared" si="1"/>
        <v>0</v>
      </c>
      <c r="V26" s="5" t="b">
        <f>AND(SETTINGS!I$8&lt;F26,NOT(OR(E26="?",F26="?",E26="X",F26="X")))</f>
        <v>1</v>
      </c>
      <c r="W26" s="5" t="b">
        <f>AND(SETTINGS!I$8=F26,NOT(OR(E26="?",F26="?",E26="X",F26="X")))</f>
        <v>0</v>
      </c>
      <c r="X26" s="5" t="b">
        <f>AND(SETTINGS!I$8&gt;F26,SETTINGS!I$8&lt;E26,NOT(OR(E26="?",F26="?",E26="X",F26="X")))</f>
        <v>0</v>
      </c>
      <c r="Y26" s="5" t="b">
        <f>AND(SETTINGS!I$8=E26,NOT(OR(E26="?",F26="?",E26="X",F26="X")))</f>
        <v>0</v>
      </c>
      <c r="Z26" s="5" t="b">
        <f>AND(SETTINGS!I$8&gt;E26,NOT(OR(E26="?",F26="?",E26="X",F26="X")))</f>
        <v>0</v>
      </c>
      <c r="AA26" s="5" t="b">
        <f t="shared" si="2"/>
        <v>0</v>
      </c>
      <c r="AB26" s="5" t="b">
        <f>AND(ISBLANK(DESTINATIONS!J62),ISBLANK(DESTINATIONS!K62),ISBLANK(DESTINATIONS!L62),ISBLANK(DESTINATIONS!M62),ISBLANK(DESTINATIONS!N62))</f>
        <v>1</v>
      </c>
      <c r="AC26" s="5" t="b">
        <f>AND(ISNUMBER(DESTINATIONS!J62),ISNUMBER(DESTINATIONS!K62),ISNUMBER(DESTINATIONS!L62),ISNUMBER(DESTINATIONS!M62),ISNUMBER(DESTINATIONS!N62),SETTINGS!F$3&gt;=DESTINATIONS!K62,SETTINGS!F$4&gt;=DESTINATIONS!L62,SETTINGS!F$5&gt;=DESTINATIONS!M62,SETTINGS!F$6&gt;=DESTINATIONS!N62,SETTINGS!F$7&gt;=DESTINATIONS!J62)</f>
        <v>0</v>
      </c>
      <c r="AD26" s="5" t="b">
        <f>AND(ISNUMBER(DESTINATIONS!J62),ISBLANK(DESTINATIONS!K62),ISBLANK(DESTINATIONS!L62),ISBLANK(DESTINATIONS!M62),ISBLANK(DESTINATIONS!N62),SETTINGS!F$7&gt;=DESTINATIONS!J62)</f>
        <v>0</v>
      </c>
      <c r="AE26" s="1" t="b">
        <f>AND(ISNUMBER(DESTINATIONS!J62),ISBLANK(DESTINATIONS!K62),ISBLANK(DESTINATIONS!L62),ISNUMBER(DESTINATIONS!M62),ISBLANK(DESTINATIONS!N62),SETTINGS!F$7&gt;=DESTINATIONS!J62,SETTINGS!F$5&gt;=DESTINATIONS!M62)</f>
        <v>0</v>
      </c>
      <c r="AF26" s="5" t="b">
        <f t="shared" si="3"/>
        <v>1</v>
      </c>
      <c r="AG26" s="5" t="b">
        <f>AND(ISBLANK(DESTINATIONS!O62),ISBLANK(DESTINATIONS!P62),ISBLANK(DESTINATIONS!Q62),ISBLANK(DESTINATIONS!R62),ISBLANK(DESTINATIONS!S62))</f>
        <v>1</v>
      </c>
      <c r="AH26" s="5" t="b">
        <f>AND(ISNUMBER(DESTINATIONS!O62),ISNUMBER(DESTINATIONS!P62),ISNUMBER(DESTINATIONS!Q62),ISNUMBER(DESTINATIONS!R62),ISNUMBER(DESTINATIONS!S62),SETTINGS!F$11&gt;=DESTINATIONS!P62,SETTINGS!F$12&gt;=DESTINATIONS!Q62,SETTINGS!F$13&gt;=DESTINATIONS!R62,SETTINGS!F$14&gt;=DESTINATIONS!S62,SETTINGS!F$15&gt;=DESTINATIONS!O62)</f>
        <v>0</v>
      </c>
      <c r="AI26" s="5" t="b">
        <f>AND(ISNUMBER(DESTINATIONS!O62),ISBLANK(DESTINATIONS!P62),ISBLANK(DESTINATIONS!Q62),ISBLANK(DESTINATIONS!R62),ISBLANK(DESTINATIONS!S62),SETTINGS!F$15&gt;=DESTINATIONS!O62)</f>
        <v>0</v>
      </c>
      <c r="AJ26" s="1" t="b">
        <f>AND(ISNUMBER(DESTINATIONS!O62),ISBLANK(DESTINATIONS!P62),ISBLANK(DESTINATIONS!Q62),ISNUMBER(DESTINATIONS!R62),ISBLANK(DESTINATIONS!S62),SETTINGS!F$15&gt;=DESTINATIONS!O62,SETTINGS!F$13&gt;=DESTINATIONS!R62)</f>
        <v>0</v>
      </c>
      <c r="AK26" s="5" t="b">
        <f t="shared" si="4"/>
        <v>1</v>
      </c>
      <c r="AL26" s="5" t="b">
        <f>AND(SETTINGS!B$21="IELTS",AF26)</f>
        <v>0</v>
      </c>
      <c r="AM26" s="5" t="b">
        <f>AND(SETTINGS!B$21="TOEFL",AK26)</f>
        <v>0</v>
      </c>
      <c r="AN26" s="5" t="b">
        <f>AND(SETTINGS!B$21="Other",OR(AB26,AG26))</f>
        <v>0</v>
      </c>
      <c r="AO26" s="1" t="b">
        <f>AND(SETTINGS!B$21="NO",_xlfn.IFS(SETTINGS!B$19="English",FALSE,OR(SETTINGS!B$19="Spanish",SETTINGS!B$19="English and Spanish"),DESTINATIONS!F62="Spanish",OR(SETTINGS!B$19="French",SETTINGS!B$19="English and French"),DESTINATIONS!F62="French",OR(SETTINGS!B$19="Portuguese",SETTINGS!B$19="English and Portuguese"),DESTINATIONS!F62="Portuguese",OR(SETTINGS!B$19="German",SETTINGS!B$19="English and German"),DESTINATIONS!F62="German",SETTINGS!B$19="All",OR(DESTINATIONS!F62="Spanish",DESTINATIONS!F62="French",DESTINATIONS!F62="Portuguese",DESTINATIONS!F62="German"),SETTINGS!B$19="",FALSE))</f>
        <v>0</v>
      </c>
      <c r="AP26" s="5" t="b">
        <f t="shared" si="11"/>
        <v>0</v>
      </c>
      <c r="AQ26" s="5" t="b">
        <f>OR(ISBLANK(DESTINATIONS!T62),AND(ISNUMBER(DESTINATIONS!T62),SETTINGS!I$5&gt;=DESTINATIONS!T62))</f>
        <v>1</v>
      </c>
      <c r="AS26" s="45" t="b">
        <f t="shared" si="5"/>
        <v>1</v>
      </c>
      <c r="AT26" s="5" t="b">
        <f t="shared" si="6"/>
        <v>0</v>
      </c>
      <c r="AU26" s="5" t="b">
        <f t="shared" si="7"/>
        <v>0</v>
      </c>
      <c r="AV26" s="5" t="b">
        <f t="shared" si="8"/>
        <v>0</v>
      </c>
      <c r="AW26" s="5" t="b">
        <f t="shared" si="9"/>
        <v>0</v>
      </c>
      <c r="AX26" s="5" t="b">
        <f t="shared" si="10"/>
        <v>0</v>
      </c>
    </row>
    <row r="27" spans="1:50" ht="20" customHeight="1" x14ac:dyDescent="0.35">
      <c r="A27" s="35" t="s">
        <v>271</v>
      </c>
      <c r="B27" s="35" t="s">
        <v>288</v>
      </c>
      <c r="C27" s="35" t="s">
        <v>81</v>
      </c>
      <c r="D27" s="42">
        <v>6</v>
      </c>
      <c r="E27" s="43">
        <v>34.122999999999998</v>
      </c>
      <c r="F27" s="43">
        <v>33.167999999999999</v>
      </c>
      <c r="G27" s="43" t="str">
        <f>IF(OR(SETTINGS!I$8=0,F27="X",F27="?"),"N/A",SETTINGS!I$8-F27)</f>
        <v>N/A</v>
      </c>
      <c r="H27" s="46" t="str">
        <f t="shared" si="0"/>
        <v>Language + Score + English</v>
      </c>
      <c r="J27" s="5" t="b">
        <f>DESTINATIONS!D25="YES"</f>
        <v>1</v>
      </c>
      <c r="K27" s="5" t="b">
        <f>AND(SETTINGS!B$19="English",DESTINATIONS!F25="English")</f>
        <v>0</v>
      </c>
      <c r="L27" s="5" t="b">
        <f>AND(SETTINGS!B$19="Spanish",DESTINATIONS!F25="Spanish")</f>
        <v>0</v>
      </c>
      <c r="M27" s="5" t="b">
        <f>AND(SETTINGS!B$19="French",DESTINATIONS!F25="French")</f>
        <v>0</v>
      </c>
      <c r="N27" s="1" t="b">
        <f>AND(SETTINGS!B$19="Portuguese",DESTINATIONS!F25="Portuguese")</f>
        <v>0</v>
      </c>
      <c r="O27" s="5" t="b">
        <f>AND(SETTINGS!B$19="German",DESTINATIONS!F25="German")</f>
        <v>0</v>
      </c>
      <c r="P27" s="45" t="b">
        <f>AND(SETTINGS!B$19="English and Spanish",OR(DESTINATIONS!F25="English",DESTINATIONS!F25="Spanish"))</f>
        <v>0</v>
      </c>
      <c r="Q27" s="5" t="b">
        <f>AND(SETTINGS!B$19="English and French",OR(DESTINATIONS!F25="English",DESTINATIONS!F25="French"))</f>
        <v>0</v>
      </c>
      <c r="R27" s="5" t="b">
        <f>AND(SETTINGS!B$19="English and Portuguese",OR(DESTINATIONS!F25="English",DESTINATIONS!F25="Portuguese"))</f>
        <v>0</v>
      </c>
      <c r="S27" s="5" t="b">
        <f>AND(SETTINGS!B$19="English and German",OR(DESTINATIONS!F25="English",DESTINATIONS!F25="German"))</f>
        <v>0</v>
      </c>
      <c r="T27" s="5" t="b">
        <f>SETTINGS!B$19="All"</f>
        <v>0</v>
      </c>
      <c r="U27" s="5" t="b">
        <f t="shared" si="1"/>
        <v>0</v>
      </c>
      <c r="V27" s="5" t="b">
        <f>AND(SETTINGS!I$8&lt;F27,NOT(OR(E27="?",F27="?",E27="X",F27="X")))</f>
        <v>1</v>
      </c>
      <c r="W27" s="5" t="b">
        <f>AND(SETTINGS!I$8=F27,NOT(OR(E27="?",F27="?",E27="X",F27="X")))</f>
        <v>0</v>
      </c>
      <c r="X27" s="5" t="b">
        <f>AND(SETTINGS!I$8&gt;F27,SETTINGS!I$8&lt;E27,NOT(OR(E27="?",F27="?",E27="X",F27="X")))</f>
        <v>0</v>
      </c>
      <c r="Y27" s="5" t="b">
        <f>AND(SETTINGS!I$8=E27,NOT(OR(E27="?",F27="?",E27="X",F27="X")))</f>
        <v>0</v>
      </c>
      <c r="Z27" s="5" t="b">
        <f>AND(SETTINGS!I$8&gt;E27,NOT(OR(E27="?",F27="?",E27="X",F27="X")))</f>
        <v>0</v>
      </c>
      <c r="AA27" s="5" t="b">
        <f t="shared" si="2"/>
        <v>0</v>
      </c>
      <c r="AB27" s="5" t="b">
        <f>AND(ISBLANK(DESTINATIONS!J25),ISBLANK(DESTINATIONS!K25),ISBLANK(DESTINATIONS!L25),ISBLANK(DESTINATIONS!M25),ISBLANK(DESTINATIONS!N25))</f>
        <v>1</v>
      </c>
      <c r="AC27" s="5" t="b">
        <f>AND(ISNUMBER(DESTINATIONS!J25),ISNUMBER(DESTINATIONS!K25),ISNUMBER(DESTINATIONS!L25),ISNUMBER(DESTINATIONS!M25),ISNUMBER(DESTINATIONS!N25),SETTINGS!F$3&gt;=DESTINATIONS!K25,SETTINGS!F$4&gt;=DESTINATIONS!L25,SETTINGS!F$5&gt;=DESTINATIONS!M25,SETTINGS!F$6&gt;=DESTINATIONS!N25,SETTINGS!F$7&gt;=DESTINATIONS!J25)</f>
        <v>0</v>
      </c>
      <c r="AD27" s="5" t="b">
        <f>AND(ISNUMBER(DESTINATIONS!J25),ISBLANK(DESTINATIONS!K25),ISBLANK(DESTINATIONS!L25),ISBLANK(DESTINATIONS!M25),ISBLANK(DESTINATIONS!N25),SETTINGS!F$7&gt;=DESTINATIONS!J25)</f>
        <v>0</v>
      </c>
      <c r="AE27" s="1" t="b">
        <f>AND(ISNUMBER(DESTINATIONS!J25),ISBLANK(DESTINATIONS!K25),ISBLANK(DESTINATIONS!L25),ISNUMBER(DESTINATIONS!M25),ISBLANK(DESTINATIONS!N25),SETTINGS!F$7&gt;=DESTINATIONS!J25,SETTINGS!F$5&gt;=DESTINATIONS!M25)</f>
        <v>0</v>
      </c>
      <c r="AF27" s="5" t="b">
        <f t="shared" si="3"/>
        <v>1</v>
      </c>
      <c r="AG27" s="5" t="b">
        <f>AND(ISBLANK(DESTINATIONS!O25),ISBLANK(DESTINATIONS!P25),ISBLANK(DESTINATIONS!Q25),ISBLANK(DESTINATIONS!R25),ISBLANK(DESTINATIONS!S25))</f>
        <v>1</v>
      </c>
      <c r="AH27" s="5" t="b">
        <f>AND(ISNUMBER(DESTINATIONS!O25),ISNUMBER(DESTINATIONS!P25),ISNUMBER(DESTINATIONS!Q25),ISNUMBER(DESTINATIONS!R25),ISNUMBER(DESTINATIONS!S25),SETTINGS!F$11&gt;=DESTINATIONS!P25,SETTINGS!F$12&gt;=DESTINATIONS!Q25,SETTINGS!F$13&gt;=DESTINATIONS!R25,SETTINGS!F$14&gt;=DESTINATIONS!S25,SETTINGS!F$15&gt;=DESTINATIONS!O25)</f>
        <v>0</v>
      </c>
      <c r="AI27" s="5" t="b">
        <f>AND(ISNUMBER(DESTINATIONS!O25),ISBLANK(DESTINATIONS!P25),ISBLANK(DESTINATIONS!Q25),ISBLANK(DESTINATIONS!R25),ISBLANK(DESTINATIONS!S25),SETTINGS!F$15&gt;=DESTINATIONS!O25)</f>
        <v>0</v>
      </c>
      <c r="AJ27" s="1" t="b">
        <f>AND(ISNUMBER(DESTINATIONS!O25),ISBLANK(DESTINATIONS!P25),ISBLANK(DESTINATIONS!Q25),ISNUMBER(DESTINATIONS!R25),ISBLANK(DESTINATIONS!S25),SETTINGS!F$15&gt;=DESTINATIONS!O25,SETTINGS!F$13&gt;=DESTINATIONS!R25)</f>
        <v>0</v>
      </c>
      <c r="AK27" s="5" t="b">
        <f t="shared" si="4"/>
        <v>1</v>
      </c>
      <c r="AL27" s="5" t="b">
        <f>AND(SETTINGS!B$21="IELTS",AF27)</f>
        <v>0</v>
      </c>
      <c r="AM27" s="5" t="b">
        <f>AND(SETTINGS!B$21="TOEFL",AK27)</f>
        <v>0</v>
      </c>
      <c r="AN27" s="5" t="b">
        <f>AND(SETTINGS!B$21="Other",OR(AB27,AG27))</f>
        <v>0</v>
      </c>
      <c r="AO27" s="1" t="b">
        <f>AND(SETTINGS!B$21="NO",_xlfn.IFS(SETTINGS!B$19="English",FALSE,OR(SETTINGS!B$19="Spanish",SETTINGS!B$19="English and Spanish"),DESTINATIONS!F25="Spanish",OR(SETTINGS!B$19="French",SETTINGS!B$19="English and French"),DESTINATIONS!F25="French",OR(SETTINGS!B$19="Portuguese",SETTINGS!B$19="English and Portuguese"),DESTINATIONS!F25="Portuguese",OR(SETTINGS!B$19="German",SETTINGS!B$19="English and German"),DESTINATIONS!F25="German",SETTINGS!B$19="All",OR(DESTINATIONS!F25="Spanish",DESTINATIONS!F25="French",DESTINATIONS!F25="Portuguese",DESTINATIONS!F25="German"),SETTINGS!B$19="",FALSE))</f>
        <v>0</v>
      </c>
      <c r="AP27" s="5" t="b">
        <f t="shared" si="11"/>
        <v>0</v>
      </c>
      <c r="AQ27" s="5" t="b">
        <f>OR(ISBLANK(DESTINATIONS!T25),AND(ISNUMBER(DESTINATIONS!T25),SETTINGS!I$5&gt;=DESTINATIONS!T25))</f>
        <v>1</v>
      </c>
      <c r="AS27" s="45" t="b">
        <f t="shared" si="5"/>
        <v>1</v>
      </c>
      <c r="AT27" s="5" t="b">
        <f t="shared" si="6"/>
        <v>0</v>
      </c>
      <c r="AU27" s="5" t="b">
        <f t="shared" si="7"/>
        <v>0</v>
      </c>
      <c r="AV27" s="5" t="b">
        <f t="shared" si="8"/>
        <v>0</v>
      </c>
      <c r="AW27" s="5" t="b">
        <f t="shared" si="9"/>
        <v>0</v>
      </c>
      <c r="AX27" s="5" t="b">
        <f t="shared" si="10"/>
        <v>0</v>
      </c>
    </row>
    <row r="28" spans="1:50" ht="20" customHeight="1" x14ac:dyDescent="0.35">
      <c r="A28" s="35" t="s">
        <v>285</v>
      </c>
      <c r="B28" s="35" t="s">
        <v>131</v>
      </c>
      <c r="C28" s="35" t="s">
        <v>184</v>
      </c>
      <c r="D28" s="42" t="s">
        <v>201</v>
      </c>
      <c r="E28" s="43">
        <v>35.179000000000002</v>
      </c>
      <c r="F28" s="43">
        <v>33.165999999999997</v>
      </c>
      <c r="G28" s="43" t="str">
        <f>IF(OR(SETTINGS!I$8=0,F28="X",F28="?"),"N/A",SETTINGS!I$8-F28)</f>
        <v>N/A</v>
      </c>
      <c r="H28" s="46" t="str">
        <f t="shared" si="0"/>
        <v>Language + Score + English + GPA</v>
      </c>
      <c r="J28" s="5" t="b">
        <f>DESTINATIONS!D106="YES"</f>
        <v>1</v>
      </c>
      <c r="K28" s="5" t="b">
        <f>AND(SETTINGS!B$19="English",DESTINATIONS!F106="English")</f>
        <v>0</v>
      </c>
      <c r="L28" s="5" t="b">
        <f>AND(SETTINGS!B$19="Spanish",DESTINATIONS!F106="Spanish")</f>
        <v>0</v>
      </c>
      <c r="M28" s="5" t="b">
        <f>AND(SETTINGS!B$19="French",DESTINATIONS!F106="French")</f>
        <v>0</v>
      </c>
      <c r="N28" s="1" t="b">
        <f>AND(SETTINGS!B$19="Portuguese",DESTINATIONS!F106="Portuguese")</f>
        <v>0</v>
      </c>
      <c r="O28" s="5" t="b">
        <f>AND(SETTINGS!B$19="German",DESTINATIONS!F106="German")</f>
        <v>0</v>
      </c>
      <c r="P28" s="45" t="b">
        <f>AND(SETTINGS!B$19="English and Spanish",OR(DESTINATIONS!F106="English",DESTINATIONS!F106="Spanish"))</f>
        <v>0</v>
      </c>
      <c r="Q28" s="5" t="b">
        <f>AND(SETTINGS!B$19="English and French",OR(DESTINATIONS!F106="English",DESTINATIONS!F106="French"))</f>
        <v>0</v>
      </c>
      <c r="R28" s="5" t="b">
        <f>AND(SETTINGS!B$19="English and Portuguese",OR(DESTINATIONS!F106="English",DESTINATIONS!F106="Portuguese"))</f>
        <v>0</v>
      </c>
      <c r="S28" s="5" t="b">
        <f>AND(SETTINGS!B$19="English and German",OR(DESTINATIONS!F106="English",DESTINATIONS!F106="German"))</f>
        <v>0</v>
      </c>
      <c r="T28" s="5" t="b">
        <f>SETTINGS!B$19="All"</f>
        <v>0</v>
      </c>
      <c r="U28" s="5" t="b">
        <f t="shared" si="1"/>
        <v>0</v>
      </c>
      <c r="V28" s="5" t="b">
        <f>AND(SETTINGS!I$8&lt;F28,NOT(OR(E28="?",F28="?",E28="X",F28="X")))</f>
        <v>1</v>
      </c>
      <c r="W28" s="5" t="b">
        <f>AND(SETTINGS!I$8=F28,NOT(OR(E28="?",F28="?",E28="X",F28="X")))</f>
        <v>0</v>
      </c>
      <c r="X28" s="5" t="b">
        <f>AND(SETTINGS!I$8&gt;F28,SETTINGS!I$8&lt;E28,NOT(OR(E28="?",F28="?",E28="X",F28="X")))</f>
        <v>0</v>
      </c>
      <c r="Y28" s="5" t="b">
        <f>AND(SETTINGS!I$8=E28,NOT(OR(E28="?",F28="?",E28="X",F28="X")))</f>
        <v>0</v>
      </c>
      <c r="Z28" s="5" t="b">
        <f>AND(SETTINGS!I$8&gt;E28,NOT(OR(E28="?",F28="?",E28="X",F28="X")))</f>
        <v>0</v>
      </c>
      <c r="AA28" s="5" t="b">
        <f t="shared" si="2"/>
        <v>0</v>
      </c>
      <c r="AB28" s="5" t="b">
        <f>AND(ISBLANK(DESTINATIONS!J106),ISBLANK(DESTINATIONS!K106),ISBLANK(DESTINATIONS!L106),ISBLANK(DESTINATIONS!M106),ISBLANK(DESTINATIONS!N106))</f>
        <v>0</v>
      </c>
      <c r="AC28" s="5" t="b">
        <f>AND(ISNUMBER(DESTINATIONS!J106),ISNUMBER(DESTINATIONS!K106),ISNUMBER(DESTINATIONS!L106),ISNUMBER(DESTINATIONS!M106),ISNUMBER(DESTINATIONS!N106),SETTINGS!F$3&gt;=DESTINATIONS!K106,SETTINGS!F$4&gt;=DESTINATIONS!L106,SETTINGS!F$5&gt;=DESTINATIONS!M106,SETTINGS!F$6&gt;=DESTINATIONS!N106,SETTINGS!F$7&gt;=DESTINATIONS!J106)</f>
        <v>0</v>
      </c>
      <c r="AD28" s="5" t="b">
        <f>AND(ISNUMBER(DESTINATIONS!J106),ISBLANK(DESTINATIONS!K106),ISBLANK(DESTINATIONS!L106),ISBLANK(DESTINATIONS!M106),ISBLANK(DESTINATIONS!N106),SETTINGS!F$7&gt;=DESTINATIONS!J106)</f>
        <v>0</v>
      </c>
      <c r="AE28" s="1" t="b">
        <f>AND(ISNUMBER(DESTINATIONS!J106),ISBLANK(DESTINATIONS!K106),ISBLANK(DESTINATIONS!L106),ISNUMBER(DESTINATIONS!M106),ISBLANK(DESTINATIONS!N106),SETTINGS!F$7&gt;=DESTINATIONS!J106,SETTINGS!F$5&gt;=DESTINATIONS!M106)</f>
        <v>0</v>
      </c>
      <c r="AF28" s="5" t="b">
        <f t="shared" si="3"/>
        <v>0</v>
      </c>
      <c r="AG28" s="5" t="b">
        <f>AND(ISBLANK(DESTINATIONS!O106),ISBLANK(DESTINATIONS!P106),ISBLANK(DESTINATIONS!Q106),ISBLANK(DESTINATIONS!R106),ISBLANK(DESTINATIONS!S106))</f>
        <v>0</v>
      </c>
      <c r="AH28" s="5" t="b">
        <f>AND(ISNUMBER(DESTINATIONS!O106),ISNUMBER(DESTINATIONS!P106),ISNUMBER(DESTINATIONS!Q106),ISNUMBER(DESTINATIONS!R106),ISNUMBER(DESTINATIONS!S106),SETTINGS!F$11&gt;=DESTINATIONS!P106,SETTINGS!F$12&gt;=DESTINATIONS!Q106,SETTINGS!F$13&gt;=DESTINATIONS!R106,SETTINGS!F$14&gt;=DESTINATIONS!S106,SETTINGS!F$15&gt;=DESTINATIONS!O106)</f>
        <v>0</v>
      </c>
      <c r="AI28" s="5" t="b">
        <f>AND(ISNUMBER(DESTINATIONS!O106),ISBLANK(DESTINATIONS!P106),ISBLANK(DESTINATIONS!Q106),ISBLANK(DESTINATIONS!R106),ISBLANK(DESTINATIONS!S106),SETTINGS!F$15&gt;=DESTINATIONS!O106)</f>
        <v>0</v>
      </c>
      <c r="AJ28" s="1" t="b">
        <f>AND(ISNUMBER(DESTINATIONS!O106),ISBLANK(DESTINATIONS!P106),ISBLANK(DESTINATIONS!Q106),ISNUMBER(DESTINATIONS!R106),ISBLANK(DESTINATIONS!S106),SETTINGS!F$15&gt;=DESTINATIONS!O106,SETTINGS!F$13&gt;=DESTINATIONS!R106)</f>
        <v>0</v>
      </c>
      <c r="AK28" s="5" t="b">
        <f t="shared" si="4"/>
        <v>0</v>
      </c>
      <c r="AL28" s="5" t="b">
        <f>AND(SETTINGS!B$21="IELTS",AF28)</f>
        <v>0</v>
      </c>
      <c r="AM28" s="5" t="b">
        <f>AND(SETTINGS!B$21="TOEFL",AK28)</f>
        <v>0</v>
      </c>
      <c r="AN28" s="5" t="b">
        <f>AND(SETTINGS!B$21="Other",OR(AB28,AG28))</f>
        <v>0</v>
      </c>
      <c r="AO28" s="1" t="b">
        <f>AND(SETTINGS!B$21="NO",_xlfn.IFS(SETTINGS!B$19="English",FALSE,OR(SETTINGS!B$19="Spanish",SETTINGS!B$19="English and Spanish"),DESTINATIONS!F106="Spanish",OR(SETTINGS!B$19="French",SETTINGS!B$19="English and French"),DESTINATIONS!F106="French",OR(SETTINGS!B$19="Portuguese",SETTINGS!B$19="English and Portuguese"),DESTINATIONS!F106="Portuguese",OR(SETTINGS!B$19="German",SETTINGS!B$19="English and German"),DESTINATIONS!F106="German",SETTINGS!B$19="All",OR(DESTINATIONS!F106="Spanish",DESTINATIONS!F106="French",DESTINATIONS!F106="Portuguese",DESTINATIONS!F106="German"),SETTINGS!B$19="",FALSE))</f>
        <v>0</v>
      </c>
      <c r="AP28" s="5" t="b">
        <f t="shared" si="11"/>
        <v>0</v>
      </c>
      <c r="AQ28" s="5" t="b">
        <f>OR(ISBLANK(DESTINATIONS!T106),AND(ISNUMBER(DESTINATIONS!T106),SETTINGS!I$5&gt;=DESTINATIONS!T106))</f>
        <v>0</v>
      </c>
      <c r="AS28" s="45" t="b">
        <f t="shared" si="5"/>
        <v>1</v>
      </c>
      <c r="AT28" s="5" t="b">
        <f t="shared" si="6"/>
        <v>0</v>
      </c>
      <c r="AU28" s="5" t="b">
        <f t="shared" si="7"/>
        <v>0</v>
      </c>
      <c r="AV28" s="5" t="b">
        <f t="shared" si="8"/>
        <v>0</v>
      </c>
      <c r="AW28" s="5" t="b">
        <f t="shared" si="9"/>
        <v>0</v>
      </c>
      <c r="AX28" s="5" t="b">
        <f t="shared" si="10"/>
        <v>0</v>
      </c>
    </row>
    <row r="29" spans="1:50" ht="20" customHeight="1" x14ac:dyDescent="0.35">
      <c r="A29" s="35" t="s">
        <v>277</v>
      </c>
      <c r="B29" s="35" t="s">
        <v>53</v>
      </c>
      <c r="C29" s="35" t="s">
        <v>164</v>
      </c>
      <c r="D29" s="42">
        <v>6</v>
      </c>
      <c r="E29" s="43">
        <v>34.515999999999998</v>
      </c>
      <c r="F29" s="43">
        <v>33.145000000000003</v>
      </c>
      <c r="G29" s="43" t="str">
        <f>IF(OR(SETTINGS!I$8=0,F29="X",F29="?"),"N/A",SETTINGS!I$8-F29)</f>
        <v>N/A</v>
      </c>
      <c r="H29" s="46" t="str">
        <f t="shared" si="0"/>
        <v>Language + Score + English</v>
      </c>
      <c r="J29" s="5" t="b">
        <f>DESTINATIONS!D63="YES"</f>
        <v>1</v>
      </c>
      <c r="K29" s="5" t="b">
        <f>AND(SETTINGS!B$19="English",DESTINATIONS!F63="English")</f>
        <v>0</v>
      </c>
      <c r="L29" s="5" t="b">
        <f>AND(SETTINGS!B$19="Spanish",DESTINATIONS!F63="Spanish")</f>
        <v>0</v>
      </c>
      <c r="M29" s="5" t="b">
        <f>AND(SETTINGS!B$19="French",DESTINATIONS!F63="French")</f>
        <v>0</v>
      </c>
      <c r="N29" s="1" t="b">
        <f>AND(SETTINGS!B$19="Portuguese",DESTINATIONS!F63="Portuguese")</f>
        <v>0</v>
      </c>
      <c r="O29" s="5" t="b">
        <f>AND(SETTINGS!B$19="German",DESTINATIONS!F63="German")</f>
        <v>0</v>
      </c>
      <c r="P29" s="45" t="b">
        <f>AND(SETTINGS!B$19="English and Spanish",OR(DESTINATIONS!F63="English",DESTINATIONS!F63="Spanish"))</f>
        <v>0</v>
      </c>
      <c r="Q29" s="5" t="b">
        <f>AND(SETTINGS!B$19="English and French",OR(DESTINATIONS!F63="English",DESTINATIONS!F63="French"))</f>
        <v>0</v>
      </c>
      <c r="R29" s="5" t="b">
        <f>AND(SETTINGS!B$19="English and Portuguese",OR(DESTINATIONS!F63="English",DESTINATIONS!F63="Portuguese"))</f>
        <v>0</v>
      </c>
      <c r="S29" s="5" t="b">
        <f>AND(SETTINGS!B$19="English and German",OR(DESTINATIONS!F63="English",DESTINATIONS!F63="German"))</f>
        <v>0</v>
      </c>
      <c r="T29" s="5" t="b">
        <f>SETTINGS!B$19="All"</f>
        <v>0</v>
      </c>
      <c r="U29" s="5" t="b">
        <f t="shared" si="1"/>
        <v>0</v>
      </c>
      <c r="V29" s="5" t="b">
        <f>AND(SETTINGS!I$8&lt;F29,NOT(OR(E29="?",F29="?",E29="X",F29="X")))</f>
        <v>1</v>
      </c>
      <c r="W29" s="5" t="b">
        <f>AND(SETTINGS!I$8=F29,NOT(OR(E29="?",F29="?",E29="X",F29="X")))</f>
        <v>0</v>
      </c>
      <c r="X29" s="5" t="b">
        <f>AND(SETTINGS!I$8&gt;F29,SETTINGS!I$8&lt;E29,NOT(OR(E29="?",F29="?",E29="X",F29="X")))</f>
        <v>0</v>
      </c>
      <c r="Y29" s="5" t="b">
        <f>AND(SETTINGS!I$8=E29,NOT(OR(E29="?",F29="?",E29="X",F29="X")))</f>
        <v>0</v>
      </c>
      <c r="Z29" s="5" t="b">
        <f>AND(SETTINGS!I$8&gt;E29,NOT(OR(E29="?",F29="?",E29="X",F29="X")))</f>
        <v>0</v>
      </c>
      <c r="AA29" s="5" t="b">
        <f t="shared" si="2"/>
        <v>0</v>
      </c>
      <c r="AB29" s="5" t="b">
        <f>AND(ISBLANK(DESTINATIONS!J63),ISBLANK(DESTINATIONS!K63),ISBLANK(DESTINATIONS!L63),ISBLANK(DESTINATIONS!M63),ISBLANK(DESTINATIONS!N63))</f>
        <v>1</v>
      </c>
      <c r="AC29" s="5" t="b">
        <f>AND(ISNUMBER(DESTINATIONS!J63),ISNUMBER(DESTINATIONS!K63),ISNUMBER(DESTINATIONS!L63),ISNUMBER(DESTINATIONS!M63),ISNUMBER(DESTINATIONS!N63),SETTINGS!F$3&gt;=DESTINATIONS!K63,SETTINGS!F$4&gt;=DESTINATIONS!L63,SETTINGS!F$5&gt;=DESTINATIONS!M63,SETTINGS!F$6&gt;=DESTINATIONS!N63,SETTINGS!F$7&gt;=DESTINATIONS!J63)</f>
        <v>0</v>
      </c>
      <c r="AD29" s="5" t="b">
        <f>AND(ISNUMBER(DESTINATIONS!J63),ISBLANK(DESTINATIONS!K63),ISBLANK(DESTINATIONS!L63),ISBLANK(DESTINATIONS!M63),ISBLANK(DESTINATIONS!N63),SETTINGS!F$7&gt;=DESTINATIONS!J63)</f>
        <v>0</v>
      </c>
      <c r="AE29" s="1" t="b">
        <f>AND(ISNUMBER(DESTINATIONS!J63),ISBLANK(DESTINATIONS!K63),ISBLANK(DESTINATIONS!L63),ISNUMBER(DESTINATIONS!M63),ISBLANK(DESTINATIONS!N63),SETTINGS!F$7&gt;=DESTINATIONS!J63,SETTINGS!F$5&gt;=DESTINATIONS!M63)</f>
        <v>0</v>
      </c>
      <c r="AF29" s="5" t="b">
        <f t="shared" si="3"/>
        <v>1</v>
      </c>
      <c r="AG29" s="5" t="b">
        <f>AND(ISBLANK(DESTINATIONS!O63),ISBLANK(DESTINATIONS!P63),ISBLANK(DESTINATIONS!Q63),ISBLANK(DESTINATIONS!R63),ISBLANK(DESTINATIONS!S63))</f>
        <v>1</v>
      </c>
      <c r="AH29" s="5" t="b">
        <f>AND(ISNUMBER(DESTINATIONS!O63),ISNUMBER(DESTINATIONS!P63),ISNUMBER(DESTINATIONS!Q63),ISNUMBER(DESTINATIONS!R63),ISNUMBER(DESTINATIONS!S63),SETTINGS!F$11&gt;=DESTINATIONS!P63,SETTINGS!F$12&gt;=DESTINATIONS!Q63,SETTINGS!F$13&gt;=DESTINATIONS!R63,SETTINGS!F$14&gt;=DESTINATIONS!S63,SETTINGS!F$15&gt;=DESTINATIONS!O63)</f>
        <v>0</v>
      </c>
      <c r="AI29" s="5" t="b">
        <f>AND(ISNUMBER(DESTINATIONS!O63),ISBLANK(DESTINATIONS!P63),ISBLANK(DESTINATIONS!Q63),ISBLANK(DESTINATIONS!R63),ISBLANK(DESTINATIONS!S63),SETTINGS!F$15&gt;=DESTINATIONS!O63)</f>
        <v>0</v>
      </c>
      <c r="AJ29" s="1" t="b">
        <f>AND(ISNUMBER(DESTINATIONS!O63),ISBLANK(DESTINATIONS!P63),ISBLANK(DESTINATIONS!Q63),ISNUMBER(DESTINATIONS!R63),ISBLANK(DESTINATIONS!S63),SETTINGS!F$15&gt;=DESTINATIONS!O63,SETTINGS!F$13&gt;=DESTINATIONS!R63)</f>
        <v>0</v>
      </c>
      <c r="AK29" s="5" t="b">
        <f t="shared" si="4"/>
        <v>1</v>
      </c>
      <c r="AL29" s="5" t="b">
        <f>AND(SETTINGS!B$21="IELTS",AF29)</f>
        <v>0</v>
      </c>
      <c r="AM29" s="5" t="b">
        <f>AND(SETTINGS!B$21="TOEFL",AK29)</f>
        <v>0</v>
      </c>
      <c r="AN29" s="5" t="b">
        <f>AND(SETTINGS!B$21="Other",OR(AB29,AG29))</f>
        <v>0</v>
      </c>
      <c r="AO29" s="1" t="b">
        <f>AND(SETTINGS!B$21="NO",_xlfn.IFS(SETTINGS!B$19="English",FALSE,OR(SETTINGS!B$19="Spanish",SETTINGS!B$19="English and Spanish"),DESTINATIONS!F63="Spanish",OR(SETTINGS!B$19="French",SETTINGS!B$19="English and French"),DESTINATIONS!F63="French",OR(SETTINGS!B$19="Portuguese",SETTINGS!B$19="English and Portuguese"),DESTINATIONS!F63="Portuguese",OR(SETTINGS!B$19="German",SETTINGS!B$19="English and German"),DESTINATIONS!F63="German",SETTINGS!B$19="All",OR(DESTINATIONS!F63="Spanish",DESTINATIONS!F63="French",DESTINATIONS!F63="Portuguese",DESTINATIONS!F63="German"),SETTINGS!B$19="",FALSE))</f>
        <v>0</v>
      </c>
      <c r="AP29" s="5" t="b">
        <f t="shared" si="11"/>
        <v>0</v>
      </c>
      <c r="AQ29" s="5" t="b">
        <f>OR(ISBLANK(DESTINATIONS!T63),AND(ISNUMBER(DESTINATIONS!T63),SETTINGS!I$5&gt;=DESTINATIONS!T63))</f>
        <v>1</v>
      </c>
      <c r="AS29" s="45" t="b">
        <f t="shared" si="5"/>
        <v>1</v>
      </c>
      <c r="AT29" s="5" t="b">
        <f t="shared" si="6"/>
        <v>0</v>
      </c>
      <c r="AU29" s="5" t="b">
        <f t="shared" si="7"/>
        <v>0</v>
      </c>
      <c r="AV29" s="5" t="b">
        <f t="shared" si="8"/>
        <v>0</v>
      </c>
      <c r="AW29" s="5" t="b">
        <f t="shared" si="9"/>
        <v>0</v>
      </c>
      <c r="AX29" s="5" t="b">
        <f t="shared" si="10"/>
        <v>0</v>
      </c>
    </row>
    <row r="30" spans="1:50" ht="20" customHeight="1" x14ac:dyDescent="0.35">
      <c r="A30" s="35" t="s">
        <v>284</v>
      </c>
      <c r="B30" s="35" t="s">
        <v>305</v>
      </c>
      <c r="C30" s="35" t="s">
        <v>143</v>
      </c>
      <c r="D30" s="42" t="s">
        <v>199</v>
      </c>
      <c r="E30" s="43">
        <v>34.673999999999999</v>
      </c>
      <c r="F30" s="43">
        <v>33.103000000000002</v>
      </c>
      <c r="G30" s="43" t="str">
        <f>IF(OR(SETTINGS!I$8=0,F30="X",F30="?"),"N/A",SETTINGS!I$8-F30)</f>
        <v>N/A</v>
      </c>
      <c r="H30" s="46" t="str">
        <f t="shared" si="0"/>
        <v>Course + Language + Score + English + GPA</v>
      </c>
      <c r="J30" s="5" t="b">
        <f>DESTINATIONS!D87="YES"</f>
        <v>0</v>
      </c>
      <c r="K30" s="5" t="b">
        <f>AND(SETTINGS!B$19="English",DESTINATIONS!F87="English")</f>
        <v>0</v>
      </c>
      <c r="L30" s="5" t="b">
        <f>AND(SETTINGS!B$19="Spanish",DESTINATIONS!F87="Spanish")</f>
        <v>0</v>
      </c>
      <c r="M30" s="5" t="b">
        <f>AND(SETTINGS!B$19="French",DESTINATIONS!F87="French")</f>
        <v>0</v>
      </c>
      <c r="N30" s="1" t="b">
        <f>AND(SETTINGS!B$19="Portuguese",DESTINATIONS!F87="Portuguese")</f>
        <v>0</v>
      </c>
      <c r="O30" s="5" t="b">
        <f>AND(SETTINGS!B$19="German",DESTINATIONS!F87="German")</f>
        <v>0</v>
      </c>
      <c r="P30" s="45" t="b">
        <f>AND(SETTINGS!B$19="English and Spanish",OR(DESTINATIONS!F87="English",DESTINATIONS!F87="Spanish"))</f>
        <v>0</v>
      </c>
      <c r="Q30" s="5" t="b">
        <f>AND(SETTINGS!B$19="English and French",OR(DESTINATIONS!F87="English",DESTINATIONS!F87="French"))</f>
        <v>0</v>
      </c>
      <c r="R30" s="5" t="b">
        <f>AND(SETTINGS!B$19="English and Portuguese",OR(DESTINATIONS!F87="English",DESTINATIONS!F87="Portuguese"))</f>
        <v>0</v>
      </c>
      <c r="S30" s="5" t="b">
        <f>AND(SETTINGS!B$19="English and German",OR(DESTINATIONS!F87="English",DESTINATIONS!F87="German"))</f>
        <v>0</v>
      </c>
      <c r="T30" s="5" t="b">
        <f>SETTINGS!B$19="All"</f>
        <v>0</v>
      </c>
      <c r="U30" s="5" t="b">
        <f t="shared" si="1"/>
        <v>0</v>
      </c>
      <c r="V30" s="5" t="b">
        <f>AND(SETTINGS!I$8&lt;F30,NOT(OR(E30="?",F30="?",E30="X",F30="X")))</f>
        <v>1</v>
      </c>
      <c r="W30" s="5" t="b">
        <f>AND(SETTINGS!I$8=F30,NOT(OR(E30="?",F30="?",E30="X",F30="X")))</f>
        <v>0</v>
      </c>
      <c r="X30" s="5" t="b">
        <f>AND(SETTINGS!I$8&gt;F30,SETTINGS!I$8&lt;E30,NOT(OR(E30="?",F30="?",E30="X",F30="X")))</f>
        <v>0</v>
      </c>
      <c r="Y30" s="5" t="b">
        <f>AND(SETTINGS!I$8=E30,NOT(OR(E30="?",F30="?",E30="X",F30="X")))</f>
        <v>0</v>
      </c>
      <c r="Z30" s="5" t="b">
        <f>AND(SETTINGS!I$8&gt;E30,NOT(OR(E30="?",F30="?",E30="X",F30="X")))</f>
        <v>0</v>
      </c>
      <c r="AA30" s="5" t="b">
        <f t="shared" si="2"/>
        <v>0</v>
      </c>
      <c r="AB30" s="5" t="b">
        <f>AND(ISBLANK(DESTINATIONS!J87),ISBLANK(DESTINATIONS!K87),ISBLANK(DESTINATIONS!L87),ISBLANK(DESTINATIONS!M87),ISBLANK(DESTINATIONS!N87))</f>
        <v>0</v>
      </c>
      <c r="AC30" s="5" t="b">
        <f>AND(ISNUMBER(DESTINATIONS!J87),ISNUMBER(DESTINATIONS!K87),ISNUMBER(DESTINATIONS!L87),ISNUMBER(DESTINATIONS!M87),ISNUMBER(DESTINATIONS!N87),SETTINGS!F$3&gt;=DESTINATIONS!K87,SETTINGS!F$4&gt;=DESTINATIONS!L87,SETTINGS!F$5&gt;=DESTINATIONS!M87,SETTINGS!F$6&gt;=DESTINATIONS!N87,SETTINGS!F$7&gt;=DESTINATIONS!J87)</f>
        <v>0</v>
      </c>
      <c r="AD30" s="5" t="b">
        <f>AND(ISNUMBER(DESTINATIONS!J87),ISBLANK(DESTINATIONS!K87),ISBLANK(DESTINATIONS!L87),ISBLANK(DESTINATIONS!M87),ISBLANK(DESTINATIONS!N87),SETTINGS!F$7&gt;=DESTINATIONS!J87)</f>
        <v>0</v>
      </c>
      <c r="AE30" s="1" t="b">
        <f>AND(ISNUMBER(DESTINATIONS!J87),ISBLANK(DESTINATIONS!K87),ISBLANK(DESTINATIONS!L87),ISNUMBER(DESTINATIONS!M87),ISBLANK(DESTINATIONS!N87),SETTINGS!F$7&gt;=DESTINATIONS!J87,SETTINGS!F$5&gt;=DESTINATIONS!M87)</f>
        <v>0</v>
      </c>
      <c r="AF30" s="5" t="b">
        <f t="shared" si="3"/>
        <v>0</v>
      </c>
      <c r="AG30" s="5" t="b">
        <f>AND(ISBLANK(DESTINATIONS!O87),ISBLANK(DESTINATIONS!P87),ISBLANK(DESTINATIONS!Q87),ISBLANK(DESTINATIONS!R87),ISBLANK(DESTINATIONS!S87))</f>
        <v>0</v>
      </c>
      <c r="AH30" s="5" t="b">
        <f>AND(ISNUMBER(DESTINATIONS!O87),ISNUMBER(DESTINATIONS!P87),ISNUMBER(DESTINATIONS!Q87),ISNUMBER(DESTINATIONS!R87),ISNUMBER(DESTINATIONS!S87),SETTINGS!F$11&gt;=DESTINATIONS!P87,SETTINGS!F$12&gt;=DESTINATIONS!Q87,SETTINGS!F$13&gt;=DESTINATIONS!R87,SETTINGS!F$14&gt;=DESTINATIONS!S87,SETTINGS!F$15&gt;=DESTINATIONS!O87)</f>
        <v>0</v>
      </c>
      <c r="AI30" s="5" t="b">
        <f>AND(ISNUMBER(DESTINATIONS!O87),ISBLANK(DESTINATIONS!P87),ISBLANK(DESTINATIONS!Q87),ISBLANK(DESTINATIONS!R87),ISBLANK(DESTINATIONS!S87),SETTINGS!F$15&gt;=DESTINATIONS!O87)</f>
        <v>0</v>
      </c>
      <c r="AJ30" s="1" t="b">
        <f>AND(ISNUMBER(DESTINATIONS!O87),ISBLANK(DESTINATIONS!P87),ISBLANK(DESTINATIONS!Q87),ISNUMBER(DESTINATIONS!R87),ISBLANK(DESTINATIONS!S87),SETTINGS!F$15&gt;=DESTINATIONS!O87,SETTINGS!F$13&gt;=DESTINATIONS!R87)</f>
        <v>0</v>
      </c>
      <c r="AK30" s="5" t="b">
        <f t="shared" si="4"/>
        <v>0</v>
      </c>
      <c r="AL30" s="5" t="b">
        <f>AND(SETTINGS!B$21="IELTS",AF30)</f>
        <v>0</v>
      </c>
      <c r="AM30" s="5" t="b">
        <f>AND(SETTINGS!B$21="TOEFL",AK30)</f>
        <v>0</v>
      </c>
      <c r="AN30" s="5" t="b">
        <f>AND(SETTINGS!B$21="Other",OR(AB30,AG30))</f>
        <v>0</v>
      </c>
      <c r="AO30" s="1" t="b">
        <f>AND(SETTINGS!B$21="NO",_xlfn.IFS(SETTINGS!B$19="English",FALSE,OR(SETTINGS!B$19="Spanish",SETTINGS!B$19="English and Spanish"),DESTINATIONS!F87="Spanish",OR(SETTINGS!B$19="French",SETTINGS!B$19="English and French"),DESTINATIONS!F87="French",OR(SETTINGS!B$19="Portuguese",SETTINGS!B$19="English and Portuguese"),DESTINATIONS!F87="Portuguese",OR(SETTINGS!B$19="German",SETTINGS!B$19="English and German"),DESTINATIONS!F87="German",SETTINGS!B$19="All",OR(DESTINATIONS!F87="Spanish",DESTINATIONS!F87="French",DESTINATIONS!F87="Portuguese",DESTINATIONS!F87="German"),SETTINGS!B$19="",FALSE))</f>
        <v>0</v>
      </c>
      <c r="AP30" s="5" t="b">
        <f t="shared" si="11"/>
        <v>0</v>
      </c>
      <c r="AQ30" s="5" t="b">
        <f>OR(ISBLANK(DESTINATIONS!T87),AND(ISNUMBER(DESTINATIONS!T87),SETTINGS!I$5&gt;=DESTINATIONS!T87))</f>
        <v>0</v>
      </c>
      <c r="AS30" s="45" t="b">
        <f t="shared" si="5"/>
        <v>1</v>
      </c>
      <c r="AT30" s="5" t="b">
        <f t="shared" si="6"/>
        <v>0</v>
      </c>
      <c r="AU30" s="5" t="b">
        <f t="shared" si="7"/>
        <v>0</v>
      </c>
      <c r="AV30" s="5" t="b">
        <f t="shared" si="8"/>
        <v>0</v>
      </c>
      <c r="AW30" s="5" t="b">
        <f t="shared" si="9"/>
        <v>0</v>
      </c>
      <c r="AX30" s="5" t="b">
        <f t="shared" si="10"/>
        <v>0</v>
      </c>
    </row>
    <row r="31" spans="1:50" ht="20" customHeight="1" x14ac:dyDescent="0.35">
      <c r="A31" s="35" t="s">
        <v>271</v>
      </c>
      <c r="B31" s="35" t="s">
        <v>289</v>
      </c>
      <c r="C31" s="35" t="s">
        <v>4</v>
      </c>
      <c r="D31" s="42">
        <v>4</v>
      </c>
      <c r="E31" s="43">
        <v>34.247999999999998</v>
      </c>
      <c r="F31" s="43">
        <v>33.1</v>
      </c>
      <c r="G31" s="43" t="str">
        <f>IF(OR(SETTINGS!I$8=0,F31="X",F31="?"),"N/A",SETTINGS!I$8-F31)</f>
        <v>N/A</v>
      </c>
      <c r="H31" s="46" t="str">
        <f t="shared" si="0"/>
        <v>Language + Score + English</v>
      </c>
      <c r="J31" s="5" t="b">
        <f>DESTINATIONS!D26="YES"</f>
        <v>1</v>
      </c>
      <c r="K31" s="5" t="b">
        <f>AND(SETTINGS!B$19="English",DESTINATIONS!F26="English")</f>
        <v>0</v>
      </c>
      <c r="L31" s="5" t="b">
        <f>AND(SETTINGS!B$19="Spanish",DESTINATIONS!F26="Spanish")</f>
        <v>0</v>
      </c>
      <c r="M31" s="5" t="b">
        <f>AND(SETTINGS!B$19="French",DESTINATIONS!F26="French")</f>
        <v>0</v>
      </c>
      <c r="N31" s="1" t="b">
        <f>AND(SETTINGS!B$19="Portuguese",DESTINATIONS!F26="Portuguese")</f>
        <v>0</v>
      </c>
      <c r="O31" s="5" t="b">
        <f>AND(SETTINGS!B$19="German",DESTINATIONS!F26="German")</f>
        <v>0</v>
      </c>
      <c r="P31" s="45" t="b">
        <f>AND(SETTINGS!B$19="English and Spanish",OR(DESTINATIONS!F26="English",DESTINATIONS!F26="Spanish"))</f>
        <v>0</v>
      </c>
      <c r="Q31" s="5" t="b">
        <f>AND(SETTINGS!B$19="English and French",OR(DESTINATIONS!F26="English",DESTINATIONS!F26="French"))</f>
        <v>0</v>
      </c>
      <c r="R31" s="5" t="b">
        <f>AND(SETTINGS!B$19="English and Portuguese",OR(DESTINATIONS!F26="English",DESTINATIONS!F26="Portuguese"))</f>
        <v>0</v>
      </c>
      <c r="S31" s="5" t="b">
        <f>AND(SETTINGS!B$19="English and German",OR(DESTINATIONS!F26="English",DESTINATIONS!F26="German"))</f>
        <v>0</v>
      </c>
      <c r="T31" s="5" t="b">
        <f>SETTINGS!B$19="All"</f>
        <v>0</v>
      </c>
      <c r="U31" s="5" t="b">
        <f t="shared" si="1"/>
        <v>0</v>
      </c>
      <c r="V31" s="5" t="b">
        <f>AND(SETTINGS!I$8&lt;F31,NOT(OR(E31="?",F31="?",E31="X",F31="X")))</f>
        <v>1</v>
      </c>
      <c r="W31" s="5" t="b">
        <f>AND(SETTINGS!I$8=F31,NOT(OR(E31="?",F31="?",E31="X",F31="X")))</f>
        <v>0</v>
      </c>
      <c r="X31" s="5" t="b">
        <f>AND(SETTINGS!I$8&gt;F31,SETTINGS!I$8&lt;E31,NOT(OR(E31="?",F31="?",E31="X",F31="X")))</f>
        <v>0</v>
      </c>
      <c r="Y31" s="5" t="b">
        <f>AND(SETTINGS!I$8=E31,NOT(OR(E31="?",F31="?",E31="X",F31="X")))</f>
        <v>0</v>
      </c>
      <c r="Z31" s="5" t="b">
        <f>AND(SETTINGS!I$8&gt;E31,NOT(OR(E31="?",F31="?",E31="X",F31="X")))</f>
        <v>0</v>
      </c>
      <c r="AA31" s="5" t="b">
        <f t="shared" si="2"/>
        <v>0</v>
      </c>
      <c r="AB31" s="5" t="b">
        <f>AND(ISBLANK(DESTINATIONS!J26),ISBLANK(DESTINATIONS!K26),ISBLANK(DESTINATIONS!L26),ISBLANK(DESTINATIONS!M26),ISBLANK(DESTINATIONS!N26))</f>
        <v>1</v>
      </c>
      <c r="AC31" s="5" t="b">
        <f>AND(ISNUMBER(DESTINATIONS!J26),ISNUMBER(DESTINATIONS!K26),ISNUMBER(DESTINATIONS!L26),ISNUMBER(DESTINATIONS!M26),ISNUMBER(DESTINATIONS!N26),SETTINGS!F$3&gt;=DESTINATIONS!K26,SETTINGS!F$4&gt;=DESTINATIONS!L26,SETTINGS!F$5&gt;=DESTINATIONS!M26,SETTINGS!F$6&gt;=DESTINATIONS!N26,SETTINGS!F$7&gt;=DESTINATIONS!J26)</f>
        <v>0</v>
      </c>
      <c r="AD31" s="5" t="b">
        <f>AND(ISNUMBER(DESTINATIONS!J26),ISBLANK(DESTINATIONS!K26),ISBLANK(DESTINATIONS!L26),ISBLANK(DESTINATIONS!M26),ISBLANK(DESTINATIONS!N26),SETTINGS!F$7&gt;=DESTINATIONS!J26)</f>
        <v>0</v>
      </c>
      <c r="AE31" s="1" t="b">
        <f>AND(ISNUMBER(DESTINATIONS!J26),ISBLANK(DESTINATIONS!K26),ISBLANK(DESTINATIONS!L26),ISNUMBER(DESTINATIONS!M26),ISBLANK(DESTINATIONS!N26),SETTINGS!F$7&gt;=DESTINATIONS!J26,SETTINGS!F$5&gt;=DESTINATIONS!M26)</f>
        <v>0</v>
      </c>
      <c r="AF31" s="5" t="b">
        <f t="shared" si="3"/>
        <v>1</v>
      </c>
      <c r="AG31" s="5" t="b">
        <f>AND(ISBLANK(DESTINATIONS!O26),ISBLANK(DESTINATIONS!P26),ISBLANK(DESTINATIONS!Q26),ISBLANK(DESTINATIONS!R26),ISBLANK(DESTINATIONS!S26))</f>
        <v>1</v>
      </c>
      <c r="AH31" s="5" t="b">
        <f>AND(ISNUMBER(DESTINATIONS!O26),ISNUMBER(DESTINATIONS!P26),ISNUMBER(DESTINATIONS!Q26),ISNUMBER(DESTINATIONS!R26),ISNUMBER(DESTINATIONS!S26),SETTINGS!F$11&gt;=DESTINATIONS!P26,SETTINGS!F$12&gt;=DESTINATIONS!Q26,SETTINGS!F$13&gt;=DESTINATIONS!R26,SETTINGS!F$14&gt;=DESTINATIONS!S26,SETTINGS!F$15&gt;=DESTINATIONS!O26)</f>
        <v>0</v>
      </c>
      <c r="AI31" s="5" t="b">
        <f>AND(ISNUMBER(DESTINATIONS!O26),ISBLANK(DESTINATIONS!P26),ISBLANK(DESTINATIONS!Q26),ISBLANK(DESTINATIONS!R26),ISBLANK(DESTINATIONS!S26),SETTINGS!F$15&gt;=DESTINATIONS!O26)</f>
        <v>0</v>
      </c>
      <c r="AJ31" s="1" t="b">
        <f>AND(ISNUMBER(DESTINATIONS!O26),ISBLANK(DESTINATIONS!P26),ISBLANK(DESTINATIONS!Q26),ISNUMBER(DESTINATIONS!R26),ISBLANK(DESTINATIONS!S26),SETTINGS!F$15&gt;=DESTINATIONS!O26,SETTINGS!F$13&gt;=DESTINATIONS!R26)</f>
        <v>0</v>
      </c>
      <c r="AK31" s="5" t="b">
        <f t="shared" si="4"/>
        <v>1</v>
      </c>
      <c r="AL31" s="5" t="b">
        <f>AND(SETTINGS!B$21="IELTS",AF31)</f>
        <v>0</v>
      </c>
      <c r="AM31" s="5" t="b">
        <f>AND(SETTINGS!B$21="TOEFL",AK31)</f>
        <v>0</v>
      </c>
      <c r="AN31" s="5" t="b">
        <f>AND(SETTINGS!B$21="Other",OR(AB31,AG31))</f>
        <v>0</v>
      </c>
      <c r="AO31" s="1" t="b">
        <f>AND(SETTINGS!B$21="NO",_xlfn.IFS(SETTINGS!B$19="English",FALSE,OR(SETTINGS!B$19="Spanish",SETTINGS!B$19="English and Spanish"),DESTINATIONS!F26="Spanish",OR(SETTINGS!B$19="French",SETTINGS!B$19="English and French"),DESTINATIONS!F26="French",OR(SETTINGS!B$19="Portuguese",SETTINGS!B$19="English and Portuguese"),DESTINATIONS!F26="Portuguese",OR(SETTINGS!B$19="German",SETTINGS!B$19="English and German"),DESTINATIONS!F26="German",SETTINGS!B$19="All",OR(DESTINATIONS!F26="Spanish",DESTINATIONS!F26="French",DESTINATIONS!F26="Portuguese",DESTINATIONS!F26="German"),SETTINGS!B$19="",FALSE))</f>
        <v>0</v>
      </c>
      <c r="AP31" s="5" t="b">
        <f t="shared" si="11"/>
        <v>0</v>
      </c>
      <c r="AQ31" s="5" t="b">
        <f>OR(ISBLANK(DESTINATIONS!T26),AND(ISNUMBER(DESTINATIONS!T26),SETTINGS!I$5&gt;=DESTINATIONS!T26))</f>
        <v>1</v>
      </c>
      <c r="AS31" s="45" t="b">
        <f t="shared" si="5"/>
        <v>1</v>
      </c>
      <c r="AT31" s="5" t="b">
        <f t="shared" si="6"/>
        <v>0</v>
      </c>
      <c r="AU31" s="5" t="b">
        <f t="shared" si="7"/>
        <v>0</v>
      </c>
      <c r="AV31" s="5" t="b">
        <f t="shared" si="8"/>
        <v>0</v>
      </c>
      <c r="AW31" s="5" t="b">
        <f t="shared" si="9"/>
        <v>0</v>
      </c>
      <c r="AX31" s="5" t="b">
        <f t="shared" si="10"/>
        <v>0</v>
      </c>
    </row>
    <row r="32" spans="1:50" ht="20" customHeight="1" x14ac:dyDescent="0.35">
      <c r="A32" s="35" t="s">
        <v>269</v>
      </c>
      <c r="B32" s="35" t="s">
        <v>41</v>
      </c>
      <c r="C32" s="35" t="s">
        <v>1</v>
      </c>
      <c r="D32" s="42">
        <v>7</v>
      </c>
      <c r="E32" s="43">
        <v>34.853000000000002</v>
      </c>
      <c r="F32" s="43">
        <v>33.011000000000003</v>
      </c>
      <c r="G32" s="43" t="str">
        <f>IF(OR(SETTINGS!I$8=0,F32="X",F32="?"),"N/A",SETTINGS!I$8-F32)</f>
        <v>N/A</v>
      </c>
      <c r="H32" s="46" t="str">
        <f t="shared" si="0"/>
        <v>Language + Score + English</v>
      </c>
      <c r="J32" s="5" t="b">
        <f>DESTINATIONS!D15="YES"</f>
        <v>1</v>
      </c>
      <c r="K32" s="5" t="b">
        <f>AND(SETTINGS!B$19="English",DESTINATIONS!F15="English")</f>
        <v>0</v>
      </c>
      <c r="L32" s="5" t="b">
        <f>AND(SETTINGS!B$19="Spanish",DESTINATIONS!F15="Spanish")</f>
        <v>0</v>
      </c>
      <c r="M32" s="5" t="b">
        <f>AND(SETTINGS!B$19="French",DESTINATIONS!F15="French")</f>
        <v>0</v>
      </c>
      <c r="N32" s="1" t="b">
        <f>AND(SETTINGS!B$19="Portuguese",DESTINATIONS!F15="Portuguese")</f>
        <v>0</v>
      </c>
      <c r="O32" s="5" t="b">
        <f>AND(SETTINGS!B$19="German",DESTINATIONS!F15="German")</f>
        <v>0</v>
      </c>
      <c r="P32" s="45" t="b">
        <f>AND(SETTINGS!B$19="English and Spanish",OR(DESTINATIONS!F15="English",DESTINATIONS!F15="Spanish"))</f>
        <v>0</v>
      </c>
      <c r="Q32" s="5" t="b">
        <f>AND(SETTINGS!B$19="English and French",OR(DESTINATIONS!F15="English",DESTINATIONS!F15="French"))</f>
        <v>0</v>
      </c>
      <c r="R32" s="5" t="b">
        <f>AND(SETTINGS!B$19="English and Portuguese",OR(DESTINATIONS!F15="English",DESTINATIONS!F15="Portuguese"))</f>
        <v>0</v>
      </c>
      <c r="S32" s="5" t="b">
        <f>AND(SETTINGS!B$19="English and German",OR(DESTINATIONS!F15="English",DESTINATIONS!F15="German"))</f>
        <v>0</v>
      </c>
      <c r="T32" s="5" t="b">
        <f>SETTINGS!B$19="All"</f>
        <v>0</v>
      </c>
      <c r="U32" s="5" t="b">
        <f t="shared" si="1"/>
        <v>0</v>
      </c>
      <c r="V32" s="5" t="b">
        <f>AND(SETTINGS!I$8&lt;F32,NOT(OR(E32="?",F32="?",E32="X",F32="X")))</f>
        <v>1</v>
      </c>
      <c r="W32" s="5" t="b">
        <f>AND(SETTINGS!I$8=F32,NOT(OR(E32="?",F32="?",E32="X",F32="X")))</f>
        <v>0</v>
      </c>
      <c r="X32" s="5" t="b">
        <f>AND(SETTINGS!I$8&gt;F32,SETTINGS!I$8&lt;E32,NOT(OR(E32="?",F32="?",E32="X",F32="X")))</f>
        <v>0</v>
      </c>
      <c r="Y32" s="5" t="b">
        <f>AND(SETTINGS!I$8=E32,NOT(OR(E32="?",F32="?",E32="X",F32="X")))</f>
        <v>0</v>
      </c>
      <c r="Z32" s="5" t="b">
        <f>AND(SETTINGS!I$8&gt;E32,NOT(OR(E32="?",F32="?",E32="X",F32="X")))</f>
        <v>0</v>
      </c>
      <c r="AA32" s="5" t="b">
        <f t="shared" si="2"/>
        <v>0</v>
      </c>
      <c r="AB32" s="5" t="b">
        <f>AND(ISBLANK(DESTINATIONS!J15),ISBLANK(DESTINATIONS!K15),ISBLANK(DESTINATIONS!L15),ISBLANK(DESTINATIONS!M15),ISBLANK(DESTINATIONS!N15))</f>
        <v>0</v>
      </c>
      <c r="AC32" s="5" t="b">
        <f>AND(ISNUMBER(DESTINATIONS!J15),ISNUMBER(DESTINATIONS!K15),ISNUMBER(DESTINATIONS!L15),ISNUMBER(DESTINATIONS!M15),ISNUMBER(DESTINATIONS!N15),SETTINGS!F$3&gt;=DESTINATIONS!K15,SETTINGS!F$4&gt;=DESTINATIONS!L15,SETTINGS!F$5&gt;=DESTINATIONS!M15,SETTINGS!F$6&gt;=DESTINATIONS!N15,SETTINGS!F$7&gt;=DESTINATIONS!J15)</f>
        <v>0</v>
      </c>
      <c r="AD32" s="5" t="b">
        <f>AND(ISNUMBER(DESTINATIONS!J15),ISBLANK(DESTINATIONS!K15),ISBLANK(DESTINATIONS!L15),ISBLANK(DESTINATIONS!M15),ISBLANK(DESTINATIONS!N15),SETTINGS!F$7&gt;=DESTINATIONS!J15)</f>
        <v>0</v>
      </c>
      <c r="AE32" s="1" t="b">
        <f>AND(ISNUMBER(DESTINATIONS!J15),ISBLANK(DESTINATIONS!K15),ISBLANK(DESTINATIONS!L15),ISNUMBER(DESTINATIONS!M15),ISBLANK(DESTINATIONS!N15),SETTINGS!F$7&gt;=DESTINATIONS!J15,SETTINGS!F$5&gt;=DESTINATIONS!M15)</f>
        <v>0</v>
      </c>
      <c r="AF32" s="5" t="b">
        <f t="shared" si="3"/>
        <v>0</v>
      </c>
      <c r="AG32" s="5" t="b">
        <f>AND(ISBLANK(DESTINATIONS!O15),ISBLANK(DESTINATIONS!P15),ISBLANK(DESTINATIONS!Q15),ISBLANK(DESTINATIONS!R15),ISBLANK(DESTINATIONS!S15))</f>
        <v>0</v>
      </c>
      <c r="AH32" s="5" t="b">
        <f>AND(ISNUMBER(DESTINATIONS!O15),ISNUMBER(DESTINATIONS!P15),ISNUMBER(DESTINATIONS!Q15),ISNUMBER(DESTINATIONS!R15),ISNUMBER(DESTINATIONS!S15),SETTINGS!F$11&gt;=DESTINATIONS!P15,SETTINGS!F$12&gt;=DESTINATIONS!Q15,SETTINGS!F$13&gt;=DESTINATIONS!R15,SETTINGS!F$14&gt;=DESTINATIONS!S15,SETTINGS!F$15&gt;=DESTINATIONS!O15)</f>
        <v>0</v>
      </c>
      <c r="AI32" s="5" t="b">
        <f>AND(ISNUMBER(DESTINATIONS!O15),ISBLANK(DESTINATIONS!P15),ISBLANK(DESTINATIONS!Q15),ISBLANK(DESTINATIONS!R15),ISBLANK(DESTINATIONS!S15),SETTINGS!F$15&gt;=DESTINATIONS!O15)</f>
        <v>0</v>
      </c>
      <c r="AJ32" s="1" t="b">
        <f>AND(ISNUMBER(DESTINATIONS!O15),ISBLANK(DESTINATIONS!P15),ISBLANK(DESTINATIONS!Q15),ISNUMBER(DESTINATIONS!R15),ISBLANK(DESTINATIONS!S15),SETTINGS!F$15&gt;=DESTINATIONS!O15,SETTINGS!F$13&gt;=DESTINATIONS!R15)</f>
        <v>0</v>
      </c>
      <c r="AK32" s="5" t="b">
        <f t="shared" si="4"/>
        <v>0</v>
      </c>
      <c r="AL32" s="5" t="b">
        <f>AND(SETTINGS!B$21="IELTS",AF32)</f>
        <v>0</v>
      </c>
      <c r="AM32" s="5" t="b">
        <f>AND(SETTINGS!B$21="TOEFL",AK32)</f>
        <v>0</v>
      </c>
      <c r="AN32" s="5" t="b">
        <f>AND(SETTINGS!B$21="Other",OR(AB32,AG32))</f>
        <v>0</v>
      </c>
      <c r="AO32" s="1" t="b">
        <f>AND(SETTINGS!B$21="NO",_xlfn.IFS(SETTINGS!B$19="English",FALSE,OR(SETTINGS!B$19="Spanish",SETTINGS!B$19="English and Spanish"),DESTINATIONS!F15="Spanish",OR(SETTINGS!B$19="French",SETTINGS!B$19="English and French"),DESTINATIONS!F15="French",OR(SETTINGS!B$19="Portuguese",SETTINGS!B$19="English and Portuguese"),DESTINATIONS!F15="Portuguese",OR(SETTINGS!B$19="German",SETTINGS!B$19="English and German"),DESTINATIONS!F15="German",SETTINGS!B$19="All",OR(DESTINATIONS!F15="Spanish",DESTINATIONS!F15="French",DESTINATIONS!F15="Portuguese",DESTINATIONS!F15="German"),SETTINGS!B$19="",FALSE))</f>
        <v>0</v>
      </c>
      <c r="AP32" s="5" t="b">
        <f t="shared" si="11"/>
        <v>0</v>
      </c>
      <c r="AQ32" s="5" t="b">
        <f>OR(ISBLANK(DESTINATIONS!T15),AND(ISNUMBER(DESTINATIONS!T15),SETTINGS!I$5&gt;=DESTINATIONS!T15))</f>
        <v>1</v>
      </c>
      <c r="AS32" s="45" t="b">
        <f t="shared" si="5"/>
        <v>1</v>
      </c>
      <c r="AT32" s="5" t="b">
        <f t="shared" si="6"/>
        <v>0</v>
      </c>
      <c r="AU32" s="5" t="b">
        <f t="shared" si="7"/>
        <v>0</v>
      </c>
      <c r="AV32" s="5" t="b">
        <f t="shared" si="8"/>
        <v>0</v>
      </c>
      <c r="AW32" s="5" t="b">
        <f t="shared" si="9"/>
        <v>0</v>
      </c>
      <c r="AX32" s="5" t="b">
        <f t="shared" si="10"/>
        <v>0</v>
      </c>
    </row>
    <row r="33" spans="1:50" ht="20" customHeight="1" x14ac:dyDescent="0.35">
      <c r="A33" s="35" t="s">
        <v>275</v>
      </c>
      <c r="B33" s="35" t="s">
        <v>61</v>
      </c>
      <c r="C33" s="35" t="s">
        <v>141</v>
      </c>
      <c r="D33" s="42">
        <v>2</v>
      </c>
      <c r="E33" s="43">
        <v>34.512</v>
      </c>
      <c r="F33" s="43">
        <v>32.85</v>
      </c>
      <c r="G33" s="43" t="str">
        <f>IF(OR(SETTINGS!I$8=0,F33="X",F33="?"),"N/A",SETTINGS!I$8-F33)</f>
        <v>N/A</v>
      </c>
      <c r="H33" s="46" t="str">
        <f t="shared" si="0"/>
        <v>Course + Language + Score + English</v>
      </c>
      <c r="J33" s="5" t="b">
        <f>DESTINATIONS!D50="YES"</f>
        <v>0</v>
      </c>
      <c r="K33" s="5" t="b">
        <f>AND(SETTINGS!B$19="English",DESTINATIONS!F50="English")</f>
        <v>0</v>
      </c>
      <c r="L33" s="5" t="b">
        <f>AND(SETTINGS!B$19="Spanish",DESTINATIONS!F50="Spanish")</f>
        <v>0</v>
      </c>
      <c r="M33" s="5" t="b">
        <f>AND(SETTINGS!B$19="French",DESTINATIONS!F50="French")</f>
        <v>0</v>
      </c>
      <c r="N33" s="1" t="b">
        <f>AND(SETTINGS!B$19="Portuguese",DESTINATIONS!F50="Portuguese")</f>
        <v>0</v>
      </c>
      <c r="O33" s="5" t="b">
        <f>AND(SETTINGS!B$19="German",DESTINATIONS!F50="German")</f>
        <v>0</v>
      </c>
      <c r="P33" s="45" t="b">
        <f>AND(SETTINGS!B$19="English and Spanish",OR(DESTINATIONS!F50="English",DESTINATIONS!F50="Spanish"))</f>
        <v>0</v>
      </c>
      <c r="Q33" s="5" t="b">
        <f>AND(SETTINGS!B$19="English and French",OR(DESTINATIONS!F50="English",DESTINATIONS!F50="French"))</f>
        <v>0</v>
      </c>
      <c r="R33" s="5" t="b">
        <f>AND(SETTINGS!B$19="English and Portuguese",OR(DESTINATIONS!F50="English",DESTINATIONS!F50="Portuguese"))</f>
        <v>0</v>
      </c>
      <c r="S33" s="5" t="b">
        <f>AND(SETTINGS!B$19="English and German",OR(DESTINATIONS!F50="English",DESTINATIONS!F50="German"))</f>
        <v>0</v>
      </c>
      <c r="T33" s="5" t="b">
        <f>SETTINGS!B$19="All"</f>
        <v>0</v>
      </c>
      <c r="U33" s="5" t="b">
        <f t="shared" si="1"/>
        <v>0</v>
      </c>
      <c r="V33" s="5" t="b">
        <f>AND(SETTINGS!I$8&lt;F33,NOT(OR(E33="?",F33="?",E33="X",F33="X")))</f>
        <v>1</v>
      </c>
      <c r="W33" s="5" t="b">
        <f>AND(SETTINGS!I$8=F33,NOT(OR(E33="?",F33="?",E33="X",F33="X")))</f>
        <v>0</v>
      </c>
      <c r="X33" s="5" t="b">
        <f>AND(SETTINGS!I$8&gt;F33,SETTINGS!I$8&lt;E33,NOT(OR(E33="?",F33="?",E33="X",F33="X")))</f>
        <v>0</v>
      </c>
      <c r="Y33" s="5" t="b">
        <f>AND(SETTINGS!I$8=E33,NOT(OR(E33="?",F33="?",E33="X",F33="X")))</f>
        <v>0</v>
      </c>
      <c r="Z33" s="5" t="b">
        <f>AND(SETTINGS!I$8&gt;E33,NOT(OR(E33="?",F33="?",E33="X",F33="X")))</f>
        <v>0</v>
      </c>
      <c r="AA33" s="5" t="b">
        <f t="shared" si="2"/>
        <v>0</v>
      </c>
      <c r="AB33" s="5" t="b">
        <f>AND(ISBLANK(DESTINATIONS!J50),ISBLANK(DESTINATIONS!K50),ISBLANK(DESTINATIONS!L50),ISBLANK(DESTINATIONS!M50),ISBLANK(DESTINATIONS!N50))</f>
        <v>1</v>
      </c>
      <c r="AC33" s="5" t="b">
        <f>AND(ISNUMBER(DESTINATIONS!J50),ISNUMBER(DESTINATIONS!K50),ISNUMBER(DESTINATIONS!L50),ISNUMBER(DESTINATIONS!M50),ISNUMBER(DESTINATIONS!N50),SETTINGS!F$3&gt;=DESTINATIONS!K50,SETTINGS!F$4&gt;=DESTINATIONS!L50,SETTINGS!F$5&gt;=DESTINATIONS!M50,SETTINGS!F$6&gt;=DESTINATIONS!N50,SETTINGS!F$7&gt;=DESTINATIONS!J50)</f>
        <v>0</v>
      </c>
      <c r="AD33" s="5" t="b">
        <f>AND(ISNUMBER(DESTINATIONS!J50),ISBLANK(DESTINATIONS!K50),ISBLANK(DESTINATIONS!L50),ISBLANK(DESTINATIONS!M50),ISBLANK(DESTINATIONS!N50),SETTINGS!F$7&gt;=DESTINATIONS!J50)</f>
        <v>0</v>
      </c>
      <c r="AE33" s="1" t="b">
        <f>AND(ISNUMBER(DESTINATIONS!J50),ISBLANK(DESTINATIONS!K50),ISBLANK(DESTINATIONS!L50),ISNUMBER(DESTINATIONS!M50),ISBLANK(DESTINATIONS!N50),SETTINGS!F$7&gt;=DESTINATIONS!J50,SETTINGS!F$5&gt;=DESTINATIONS!M50)</f>
        <v>0</v>
      </c>
      <c r="AF33" s="5" t="b">
        <f t="shared" si="3"/>
        <v>1</v>
      </c>
      <c r="AG33" s="5" t="b">
        <f>AND(ISBLANK(DESTINATIONS!O50),ISBLANK(DESTINATIONS!P50),ISBLANK(DESTINATIONS!Q50),ISBLANK(DESTINATIONS!R50),ISBLANK(DESTINATIONS!S50))</f>
        <v>1</v>
      </c>
      <c r="AH33" s="5" t="b">
        <f>AND(ISNUMBER(DESTINATIONS!O50),ISNUMBER(DESTINATIONS!P50),ISNUMBER(DESTINATIONS!Q50),ISNUMBER(DESTINATIONS!R50),ISNUMBER(DESTINATIONS!S50),SETTINGS!F$11&gt;=DESTINATIONS!P50,SETTINGS!F$12&gt;=DESTINATIONS!Q50,SETTINGS!F$13&gt;=DESTINATIONS!R50,SETTINGS!F$14&gt;=DESTINATIONS!S50,SETTINGS!F$15&gt;=DESTINATIONS!O50)</f>
        <v>0</v>
      </c>
      <c r="AI33" s="5" t="b">
        <f>AND(ISNUMBER(DESTINATIONS!O50),ISBLANK(DESTINATIONS!P50),ISBLANK(DESTINATIONS!Q50),ISBLANK(DESTINATIONS!R50),ISBLANK(DESTINATIONS!S50),SETTINGS!F$15&gt;=DESTINATIONS!O50)</f>
        <v>0</v>
      </c>
      <c r="AJ33" s="1" t="b">
        <f>AND(ISNUMBER(DESTINATIONS!O50),ISBLANK(DESTINATIONS!P50),ISBLANK(DESTINATIONS!Q50),ISNUMBER(DESTINATIONS!R50),ISBLANK(DESTINATIONS!S50),SETTINGS!F$15&gt;=DESTINATIONS!O50,SETTINGS!F$13&gt;=DESTINATIONS!R50)</f>
        <v>0</v>
      </c>
      <c r="AK33" s="5" t="b">
        <f t="shared" si="4"/>
        <v>1</v>
      </c>
      <c r="AL33" s="5" t="b">
        <f>AND(SETTINGS!B$21="IELTS",AF33)</f>
        <v>0</v>
      </c>
      <c r="AM33" s="5" t="b">
        <f>AND(SETTINGS!B$21="TOEFL",AK33)</f>
        <v>0</v>
      </c>
      <c r="AN33" s="5" t="b">
        <f>AND(SETTINGS!B$21="Other",OR(AB33,AG33))</f>
        <v>0</v>
      </c>
      <c r="AO33" s="1" t="b">
        <f>AND(SETTINGS!B$21="NO",_xlfn.IFS(SETTINGS!B$19="English",FALSE,OR(SETTINGS!B$19="Spanish",SETTINGS!B$19="English and Spanish"),DESTINATIONS!F50="Spanish",OR(SETTINGS!B$19="French",SETTINGS!B$19="English and French"),DESTINATIONS!F50="French",OR(SETTINGS!B$19="Portuguese",SETTINGS!B$19="English and Portuguese"),DESTINATIONS!F50="Portuguese",OR(SETTINGS!B$19="German",SETTINGS!B$19="English and German"),DESTINATIONS!F50="German",SETTINGS!B$19="All",OR(DESTINATIONS!F50="Spanish",DESTINATIONS!F50="French",DESTINATIONS!F50="Portuguese",DESTINATIONS!F50="German"),SETTINGS!B$19="",FALSE))</f>
        <v>0</v>
      </c>
      <c r="AP33" s="5" t="b">
        <f t="shared" si="11"/>
        <v>0</v>
      </c>
      <c r="AQ33" s="5" t="b">
        <f>OR(ISBLANK(DESTINATIONS!T50),AND(ISNUMBER(DESTINATIONS!T50),SETTINGS!I$5&gt;=DESTINATIONS!T50))</f>
        <v>1</v>
      </c>
      <c r="AS33" s="45" t="b">
        <f t="shared" si="5"/>
        <v>1</v>
      </c>
      <c r="AT33" s="5" t="b">
        <f t="shared" si="6"/>
        <v>0</v>
      </c>
      <c r="AU33" s="5" t="b">
        <f t="shared" si="7"/>
        <v>0</v>
      </c>
      <c r="AV33" s="5" t="b">
        <f t="shared" si="8"/>
        <v>0</v>
      </c>
      <c r="AW33" s="5" t="b">
        <f t="shared" si="9"/>
        <v>0</v>
      </c>
      <c r="AX33" s="5" t="b">
        <f t="shared" si="10"/>
        <v>0</v>
      </c>
    </row>
    <row r="34" spans="1:50" ht="20" customHeight="1" x14ac:dyDescent="0.35">
      <c r="A34" s="35" t="s">
        <v>275</v>
      </c>
      <c r="B34" s="35" t="s">
        <v>61</v>
      </c>
      <c r="C34" s="35" t="s">
        <v>23</v>
      </c>
      <c r="D34" s="42">
        <v>8</v>
      </c>
      <c r="E34" s="43">
        <v>34.112000000000002</v>
      </c>
      <c r="F34" s="43">
        <v>32.828000000000003</v>
      </c>
      <c r="G34" s="43" t="str">
        <f>IF(OR(SETTINGS!I$8=0,F34="X",F34="?"),"N/A",SETTINGS!I$8-F34)</f>
        <v>N/A</v>
      </c>
      <c r="H34" s="46" t="str">
        <f t="shared" si="0"/>
        <v>Language + Score + English</v>
      </c>
      <c r="J34" s="5" t="b">
        <f>DESTINATIONS!D51="YES"</f>
        <v>1</v>
      </c>
      <c r="K34" s="5" t="b">
        <f>AND(SETTINGS!B$19="English",DESTINATIONS!F51="English")</f>
        <v>0</v>
      </c>
      <c r="L34" s="5" t="b">
        <f>AND(SETTINGS!B$19="Spanish",DESTINATIONS!F51="Spanish")</f>
        <v>0</v>
      </c>
      <c r="M34" s="5" t="b">
        <f>AND(SETTINGS!B$19="French",DESTINATIONS!F51="French")</f>
        <v>0</v>
      </c>
      <c r="N34" s="1" t="b">
        <f>AND(SETTINGS!B$19="Portuguese",DESTINATIONS!F51="Portuguese")</f>
        <v>0</v>
      </c>
      <c r="O34" s="5" t="b">
        <f>AND(SETTINGS!B$19="German",DESTINATIONS!F51="German")</f>
        <v>0</v>
      </c>
      <c r="P34" s="45" t="b">
        <f>AND(SETTINGS!B$19="English and Spanish",OR(DESTINATIONS!F51="English",DESTINATIONS!F51="Spanish"))</f>
        <v>0</v>
      </c>
      <c r="Q34" s="5" t="b">
        <f>AND(SETTINGS!B$19="English and French",OR(DESTINATIONS!F51="English",DESTINATIONS!F51="French"))</f>
        <v>0</v>
      </c>
      <c r="R34" s="5" t="b">
        <f>AND(SETTINGS!B$19="English and Portuguese",OR(DESTINATIONS!F51="English",DESTINATIONS!F51="Portuguese"))</f>
        <v>0</v>
      </c>
      <c r="S34" s="5" t="b">
        <f>AND(SETTINGS!B$19="English and German",OR(DESTINATIONS!F51="English",DESTINATIONS!F51="German"))</f>
        <v>0</v>
      </c>
      <c r="T34" s="5" t="b">
        <f>SETTINGS!B$19="All"</f>
        <v>0</v>
      </c>
      <c r="U34" s="5" t="b">
        <f t="shared" si="1"/>
        <v>0</v>
      </c>
      <c r="V34" s="5" t="b">
        <f>AND(SETTINGS!I$8&lt;F34,NOT(OR(E34="?",F34="?",E34="X",F34="X")))</f>
        <v>1</v>
      </c>
      <c r="W34" s="5" t="b">
        <f>AND(SETTINGS!I$8=F34,NOT(OR(E34="?",F34="?",E34="X",F34="X")))</f>
        <v>0</v>
      </c>
      <c r="X34" s="5" t="b">
        <f>AND(SETTINGS!I$8&gt;F34,SETTINGS!I$8&lt;E34,NOT(OR(E34="?",F34="?",E34="X",F34="X")))</f>
        <v>0</v>
      </c>
      <c r="Y34" s="5" t="b">
        <f>AND(SETTINGS!I$8=E34,NOT(OR(E34="?",F34="?",E34="X",F34="X")))</f>
        <v>0</v>
      </c>
      <c r="Z34" s="5" t="b">
        <f>AND(SETTINGS!I$8&gt;E34,NOT(OR(E34="?",F34="?",E34="X",F34="X")))</f>
        <v>0</v>
      </c>
      <c r="AA34" s="5" t="b">
        <f t="shared" si="2"/>
        <v>0</v>
      </c>
      <c r="AB34" s="5" t="b">
        <f>AND(ISBLANK(DESTINATIONS!J51),ISBLANK(DESTINATIONS!K51),ISBLANK(DESTINATIONS!L51),ISBLANK(DESTINATIONS!M51),ISBLANK(DESTINATIONS!N51))</f>
        <v>1</v>
      </c>
      <c r="AC34" s="5" t="b">
        <f>AND(ISNUMBER(DESTINATIONS!J51),ISNUMBER(DESTINATIONS!K51),ISNUMBER(DESTINATIONS!L51),ISNUMBER(DESTINATIONS!M51),ISNUMBER(DESTINATIONS!N51),SETTINGS!F$3&gt;=DESTINATIONS!K51,SETTINGS!F$4&gt;=DESTINATIONS!L51,SETTINGS!F$5&gt;=DESTINATIONS!M51,SETTINGS!F$6&gt;=DESTINATIONS!N51,SETTINGS!F$7&gt;=DESTINATIONS!J51)</f>
        <v>0</v>
      </c>
      <c r="AD34" s="5" t="b">
        <f>AND(ISNUMBER(DESTINATIONS!J51),ISBLANK(DESTINATIONS!K51),ISBLANK(DESTINATIONS!L51),ISBLANK(DESTINATIONS!M51),ISBLANK(DESTINATIONS!N51),SETTINGS!F$7&gt;=DESTINATIONS!J51)</f>
        <v>0</v>
      </c>
      <c r="AE34" s="1" t="b">
        <f>AND(ISNUMBER(DESTINATIONS!J51),ISBLANK(DESTINATIONS!K51),ISBLANK(DESTINATIONS!L51),ISNUMBER(DESTINATIONS!M51),ISBLANK(DESTINATIONS!N51),SETTINGS!F$7&gt;=DESTINATIONS!J51,SETTINGS!F$5&gt;=DESTINATIONS!M51)</f>
        <v>0</v>
      </c>
      <c r="AF34" s="5" t="b">
        <f t="shared" si="3"/>
        <v>1</v>
      </c>
      <c r="AG34" s="5" t="b">
        <f>AND(ISBLANK(DESTINATIONS!O51),ISBLANK(DESTINATIONS!P51),ISBLANK(DESTINATIONS!Q51),ISBLANK(DESTINATIONS!R51),ISBLANK(DESTINATIONS!S51))</f>
        <v>1</v>
      </c>
      <c r="AH34" s="5" t="b">
        <f>AND(ISNUMBER(DESTINATIONS!O51),ISNUMBER(DESTINATIONS!P51),ISNUMBER(DESTINATIONS!Q51),ISNUMBER(DESTINATIONS!R51),ISNUMBER(DESTINATIONS!S51),SETTINGS!F$11&gt;=DESTINATIONS!P51,SETTINGS!F$12&gt;=DESTINATIONS!Q51,SETTINGS!F$13&gt;=DESTINATIONS!R51,SETTINGS!F$14&gt;=DESTINATIONS!S51,SETTINGS!F$15&gt;=DESTINATIONS!O51)</f>
        <v>0</v>
      </c>
      <c r="AI34" s="5" t="b">
        <f>AND(ISNUMBER(DESTINATIONS!O51),ISBLANK(DESTINATIONS!P51),ISBLANK(DESTINATIONS!Q51),ISBLANK(DESTINATIONS!R51),ISBLANK(DESTINATIONS!S51),SETTINGS!F$15&gt;=DESTINATIONS!O51)</f>
        <v>0</v>
      </c>
      <c r="AJ34" s="1" t="b">
        <f>AND(ISNUMBER(DESTINATIONS!O51),ISBLANK(DESTINATIONS!P51),ISBLANK(DESTINATIONS!Q51),ISNUMBER(DESTINATIONS!R51),ISBLANK(DESTINATIONS!S51),SETTINGS!F$15&gt;=DESTINATIONS!O51,SETTINGS!F$13&gt;=DESTINATIONS!R51)</f>
        <v>0</v>
      </c>
      <c r="AK34" s="5" t="b">
        <f t="shared" si="4"/>
        <v>1</v>
      </c>
      <c r="AL34" s="5" t="b">
        <f>AND(SETTINGS!B$21="IELTS",AF34)</f>
        <v>0</v>
      </c>
      <c r="AM34" s="5" t="b">
        <f>AND(SETTINGS!B$21="TOEFL",AK34)</f>
        <v>0</v>
      </c>
      <c r="AN34" s="5" t="b">
        <f>AND(SETTINGS!B$21="Other",OR(AB34,AG34))</f>
        <v>0</v>
      </c>
      <c r="AO34" s="1" t="b">
        <f>AND(SETTINGS!B$21="NO",_xlfn.IFS(SETTINGS!B$19="English",FALSE,OR(SETTINGS!B$19="Spanish",SETTINGS!B$19="English and Spanish"),DESTINATIONS!F51="Spanish",OR(SETTINGS!B$19="French",SETTINGS!B$19="English and French"),DESTINATIONS!F51="French",OR(SETTINGS!B$19="Portuguese",SETTINGS!B$19="English and Portuguese"),DESTINATIONS!F51="Portuguese",OR(SETTINGS!B$19="German",SETTINGS!B$19="English and German"),DESTINATIONS!F51="German",SETTINGS!B$19="All",OR(DESTINATIONS!F51="Spanish",DESTINATIONS!F51="French",DESTINATIONS!F51="Portuguese",DESTINATIONS!F51="German"),SETTINGS!B$19="",FALSE))</f>
        <v>0</v>
      </c>
      <c r="AP34" s="5" t="b">
        <f t="shared" si="11"/>
        <v>0</v>
      </c>
      <c r="AQ34" s="5" t="b">
        <f>OR(ISBLANK(DESTINATIONS!T51),AND(ISNUMBER(DESTINATIONS!T51),SETTINGS!I$5&gt;=DESTINATIONS!T51))</f>
        <v>1</v>
      </c>
      <c r="AS34" s="45" t="b">
        <f t="shared" si="5"/>
        <v>1</v>
      </c>
      <c r="AT34" s="5" t="b">
        <f t="shared" si="6"/>
        <v>0</v>
      </c>
      <c r="AU34" s="5" t="b">
        <f t="shared" si="7"/>
        <v>0</v>
      </c>
      <c r="AV34" s="5" t="b">
        <f t="shared" si="8"/>
        <v>0</v>
      </c>
      <c r="AW34" s="5" t="b">
        <f t="shared" si="9"/>
        <v>0</v>
      </c>
      <c r="AX34" s="5" t="b">
        <f t="shared" si="10"/>
        <v>0</v>
      </c>
    </row>
    <row r="35" spans="1:50" ht="20" customHeight="1" x14ac:dyDescent="0.35">
      <c r="A35" s="35" t="s">
        <v>281</v>
      </c>
      <c r="B35" s="35" t="s">
        <v>302</v>
      </c>
      <c r="C35" s="35" t="s">
        <v>22</v>
      </c>
      <c r="D35" s="42">
        <v>2</v>
      </c>
      <c r="E35" s="43">
        <v>33.651000000000003</v>
      </c>
      <c r="F35" s="43">
        <v>32.808</v>
      </c>
      <c r="G35" s="43" t="str">
        <f>IF(OR(SETTINGS!I$8=0,F35="X",F35="?"),"N/A",SETTINGS!I$8-F35)</f>
        <v>N/A</v>
      </c>
      <c r="H35" s="46" t="str">
        <f t="shared" si="0"/>
        <v>Language + Score + English</v>
      </c>
      <c r="J35" s="5" t="b">
        <f>DESTINATIONS!D78="YES"</f>
        <v>1</v>
      </c>
      <c r="K35" s="5" t="b">
        <f>AND(SETTINGS!B$19="English",DESTINATIONS!F78="English")</f>
        <v>0</v>
      </c>
      <c r="L35" s="5" t="b">
        <f>AND(SETTINGS!B$19="Spanish",DESTINATIONS!F78="Spanish")</f>
        <v>0</v>
      </c>
      <c r="M35" s="5" t="b">
        <f>AND(SETTINGS!B$19="French",DESTINATIONS!F78="French")</f>
        <v>0</v>
      </c>
      <c r="N35" s="1" t="b">
        <f>AND(SETTINGS!B$19="Portuguese",DESTINATIONS!F78="Portuguese")</f>
        <v>0</v>
      </c>
      <c r="O35" s="5" t="b">
        <f>AND(SETTINGS!B$19="German",DESTINATIONS!F78="German")</f>
        <v>0</v>
      </c>
      <c r="P35" s="45" t="b">
        <f>AND(SETTINGS!B$19="English and Spanish",OR(DESTINATIONS!F78="English",DESTINATIONS!F78="Spanish"))</f>
        <v>0</v>
      </c>
      <c r="Q35" s="5" t="b">
        <f>AND(SETTINGS!B$19="English and French",OR(DESTINATIONS!F78="English",DESTINATIONS!F78="French"))</f>
        <v>0</v>
      </c>
      <c r="R35" s="5" t="b">
        <f>AND(SETTINGS!B$19="English and Portuguese",OR(DESTINATIONS!F78="English",DESTINATIONS!F78="Portuguese"))</f>
        <v>0</v>
      </c>
      <c r="S35" s="5" t="b">
        <f>AND(SETTINGS!B$19="English and German",OR(DESTINATIONS!F78="English",DESTINATIONS!F78="German"))</f>
        <v>0</v>
      </c>
      <c r="T35" s="5" t="b">
        <f>SETTINGS!B$19="All"</f>
        <v>0</v>
      </c>
      <c r="U35" s="5" t="b">
        <f t="shared" si="1"/>
        <v>0</v>
      </c>
      <c r="V35" s="5" t="b">
        <f>AND(SETTINGS!I$8&lt;F35,NOT(OR(E35="?",F35="?",E35="X",F35="X")))</f>
        <v>1</v>
      </c>
      <c r="W35" s="5" t="b">
        <f>AND(SETTINGS!I$8=F35,NOT(OR(E35="?",F35="?",E35="X",F35="X")))</f>
        <v>0</v>
      </c>
      <c r="X35" s="5" t="b">
        <f>AND(SETTINGS!I$8&gt;F35,SETTINGS!I$8&lt;E35,NOT(OR(E35="?",F35="?",E35="X",F35="X")))</f>
        <v>0</v>
      </c>
      <c r="Y35" s="5" t="b">
        <f>AND(SETTINGS!I$8=E35,NOT(OR(E35="?",F35="?",E35="X",F35="X")))</f>
        <v>0</v>
      </c>
      <c r="Z35" s="5" t="b">
        <f>AND(SETTINGS!I$8&gt;E35,NOT(OR(E35="?",F35="?",E35="X",F35="X")))</f>
        <v>0</v>
      </c>
      <c r="AA35" s="5" t="b">
        <f t="shared" si="2"/>
        <v>0</v>
      </c>
      <c r="AB35" s="5" t="b">
        <f>AND(ISBLANK(DESTINATIONS!J78),ISBLANK(DESTINATIONS!K78),ISBLANK(DESTINATIONS!L78),ISBLANK(DESTINATIONS!M78),ISBLANK(DESTINATIONS!N78))</f>
        <v>1</v>
      </c>
      <c r="AC35" s="5" t="b">
        <f>AND(ISNUMBER(DESTINATIONS!J78),ISNUMBER(DESTINATIONS!K78),ISNUMBER(DESTINATIONS!L78),ISNUMBER(DESTINATIONS!M78),ISNUMBER(DESTINATIONS!N78),SETTINGS!F$3&gt;=DESTINATIONS!K78,SETTINGS!F$4&gt;=DESTINATIONS!L78,SETTINGS!F$5&gt;=DESTINATIONS!M78,SETTINGS!F$6&gt;=DESTINATIONS!N78,SETTINGS!F$7&gt;=DESTINATIONS!J78)</f>
        <v>0</v>
      </c>
      <c r="AD35" s="5" t="b">
        <f>AND(ISNUMBER(DESTINATIONS!J78),ISBLANK(DESTINATIONS!K78),ISBLANK(DESTINATIONS!L78),ISBLANK(DESTINATIONS!M78),ISBLANK(DESTINATIONS!N78),SETTINGS!F$7&gt;=DESTINATIONS!J78)</f>
        <v>0</v>
      </c>
      <c r="AE35" s="1" t="b">
        <f>AND(ISNUMBER(DESTINATIONS!J78),ISBLANK(DESTINATIONS!K78),ISBLANK(DESTINATIONS!L78),ISNUMBER(DESTINATIONS!M78),ISBLANK(DESTINATIONS!N78),SETTINGS!F$7&gt;=DESTINATIONS!J78,SETTINGS!F$5&gt;=DESTINATIONS!M78)</f>
        <v>0</v>
      </c>
      <c r="AF35" s="5" t="b">
        <f t="shared" si="3"/>
        <v>1</v>
      </c>
      <c r="AG35" s="5" t="b">
        <f>AND(ISBLANK(DESTINATIONS!O78),ISBLANK(DESTINATIONS!P78),ISBLANK(DESTINATIONS!Q78),ISBLANK(DESTINATIONS!R78),ISBLANK(DESTINATIONS!S78))</f>
        <v>1</v>
      </c>
      <c r="AH35" s="5" t="b">
        <f>AND(ISNUMBER(DESTINATIONS!O78),ISNUMBER(DESTINATIONS!P78),ISNUMBER(DESTINATIONS!Q78),ISNUMBER(DESTINATIONS!R78),ISNUMBER(DESTINATIONS!S78),SETTINGS!F$11&gt;=DESTINATIONS!P78,SETTINGS!F$12&gt;=DESTINATIONS!Q78,SETTINGS!F$13&gt;=DESTINATIONS!R78,SETTINGS!F$14&gt;=DESTINATIONS!S78,SETTINGS!F$15&gt;=DESTINATIONS!O78)</f>
        <v>0</v>
      </c>
      <c r="AI35" s="5" t="b">
        <f>AND(ISNUMBER(DESTINATIONS!O78),ISBLANK(DESTINATIONS!P78),ISBLANK(DESTINATIONS!Q78),ISBLANK(DESTINATIONS!R78),ISBLANK(DESTINATIONS!S78),SETTINGS!F$15&gt;=DESTINATIONS!O78)</f>
        <v>0</v>
      </c>
      <c r="AJ35" s="1" t="b">
        <f>AND(ISNUMBER(DESTINATIONS!O78),ISBLANK(DESTINATIONS!P78),ISBLANK(DESTINATIONS!Q78),ISNUMBER(DESTINATIONS!R78),ISBLANK(DESTINATIONS!S78),SETTINGS!F$15&gt;=DESTINATIONS!O78,SETTINGS!F$13&gt;=DESTINATIONS!R78)</f>
        <v>0</v>
      </c>
      <c r="AK35" s="5" t="b">
        <f t="shared" si="4"/>
        <v>1</v>
      </c>
      <c r="AL35" s="5" t="b">
        <f>AND(SETTINGS!B$21="IELTS",AF35)</f>
        <v>0</v>
      </c>
      <c r="AM35" s="5" t="b">
        <f>AND(SETTINGS!B$21="TOEFL",AK35)</f>
        <v>0</v>
      </c>
      <c r="AN35" s="5" t="b">
        <f>AND(SETTINGS!B$21="Other",OR(AB35,AG35))</f>
        <v>0</v>
      </c>
      <c r="AO35" s="1" t="b">
        <f>AND(SETTINGS!B$21="NO",_xlfn.IFS(SETTINGS!B$19="English",FALSE,OR(SETTINGS!B$19="Spanish",SETTINGS!B$19="English and Spanish"),DESTINATIONS!F78="Spanish",OR(SETTINGS!B$19="French",SETTINGS!B$19="English and French"),DESTINATIONS!F78="French",OR(SETTINGS!B$19="Portuguese",SETTINGS!B$19="English and Portuguese"),DESTINATIONS!F78="Portuguese",OR(SETTINGS!B$19="German",SETTINGS!B$19="English and German"),DESTINATIONS!F78="German",SETTINGS!B$19="All",OR(DESTINATIONS!F78="Spanish",DESTINATIONS!F78="French",DESTINATIONS!F78="Portuguese",DESTINATIONS!F78="German"),SETTINGS!B$19="",FALSE))</f>
        <v>0</v>
      </c>
      <c r="AP35" s="5" t="b">
        <f t="shared" si="11"/>
        <v>0</v>
      </c>
      <c r="AQ35" s="5" t="b">
        <f>OR(ISBLANK(DESTINATIONS!T78),AND(ISNUMBER(DESTINATIONS!T78),SETTINGS!I$5&gt;=DESTINATIONS!T78))</f>
        <v>1</v>
      </c>
      <c r="AS35" s="45" t="b">
        <f t="shared" si="5"/>
        <v>1</v>
      </c>
      <c r="AT35" s="5" t="b">
        <f t="shared" si="6"/>
        <v>0</v>
      </c>
      <c r="AU35" s="5" t="b">
        <f t="shared" si="7"/>
        <v>0</v>
      </c>
      <c r="AV35" s="5" t="b">
        <f t="shared" si="8"/>
        <v>0</v>
      </c>
      <c r="AW35" s="5" t="b">
        <f t="shared" si="9"/>
        <v>0</v>
      </c>
      <c r="AX35" s="5" t="b">
        <f t="shared" si="10"/>
        <v>0</v>
      </c>
    </row>
    <row r="36" spans="1:50" ht="20" customHeight="1" x14ac:dyDescent="0.35">
      <c r="A36" s="35" t="s">
        <v>271</v>
      </c>
      <c r="B36" s="35" t="s">
        <v>129</v>
      </c>
      <c r="C36" s="35" t="s">
        <v>5</v>
      </c>
      <c r="D36" s="42">
        <v>4</v>
      </c>
      <c r="E36" s="43">
        <v>32.944000000000003</v>
      </c>
      <c r="F36" s="43">
        <v>32.753</v>
      </c>
      <c r="G36" s="43" t="str">
        <f>IF(OR(SETTINGS!I$8=0,F36="X",F36="?"),"N/A",SETTINGS!I$8-F36)</f>
        <v>N/A</v>
      </c>
      <c r="H36" s="46" t="str">
        <f t="shared" si="0"/>
        <v>Language + Score + English</v>
      </c>
      <c r="J36" s="5" t="b">
        <f>DESTINATIONS!D27="YES"</f>
        <v>1</v>
      </c>
      <c r="K36" s="5" t="b">
        <f>AND(SETTINGS!B$19="English",DESTINATIONS!F27="English")</f>
        <v>0</v>
      </c>
      <c r="L36" s="5" t="b">
        <f>AND(SETTINGS!B$19="Spanish",DESTINATIONS!F27="Spanish")</f>
        <v>0</v>
      </c>
      <c r="M36" s="5" t="b">
        <f>AND(SETTINGS!B$19="French",DESTINATIONS!F27="French")</f>
        <v>0</v>
      </c>
      <c r="N36" s="1" t="b">
        <f>AND(SETTINGS!B$19="Portuguese",DESTINATIONS!F27="Portuguese")</f>
        <v>0</v>
      </c>
      <c r="O36" s="5" t="b">
        <f>AND(SETTINGS!B$19="German",DESTINATIONS!F27="German")</f>
        <v>0</v>
      </c>
      <c r="P36" s="45" t="b">
        <f>AND(SETTINGS!B$19="English and Spanish",OR(DESTINATIONS!F27="English",DESTINATIONS!F27="Spanish"))</f>
        <v>0</v>
      </c>
      <c r="Q36" s="5" t="b">
        <f>AND(SETTINGS!B$19="English and French",OR(DESTINATIONS!F27="English",DESTINATIONS!F27="French"))</f>
        <v>0</v>
      </c>
      <c r="R36" s="5" t="b">
        <f>AND(SETTINGS!B$19="English and Portuguese",OR(DESTINATIONS!F27="English",DESTINATIONS!F27="Portuguese"))</f>
        <v>0</v>
      </c>
      <c r="S36" s="5" t="b">
        <f>AND(SETTINGS!B$19="English and German",OR(DESTINATIONS!F27="English",DESTINATIONS!F27="German"))</f>
        <v>0</v>
      </c>
      <c r="T36" s="5" t="b">
        <f>SETTINGS!B$19="All"</f>
        <v>0</v>
      </c>
      <c r="U36" s="5" t="b">
        <f t="shared" si="1"/>
        <v>0</v>
      </c>
      <c r="V36" s="5" t="b">
        <f>AND(SETTINGS!I$8&lt;F36,NOT(OR(E36="?",F36="?",E36="X",F36="X")))</f>
        <v>1</v>
      </c>
      <c r="W36" s="5" t="b">
        <f>AND(SETTINGS!I$8=F36,NOT(OR(E36="?",F36="?",E36="X",F36="X")))</f>
        <v>0</v>
      </c>
      <c r="X36" s="5" t="b">
        <f>AND(SETTINGS!I$8&gt;F36,SETTINGS!I$8&lt;E36,NOT(OR(E36="?",F36="?",E36="X",F36="X")))</f>
        <v>0</v>
      </c>
      <c r="Y36" s="5" t="b">
        <f>AND(SETTINGS!I$8=E36,NOT(OR(E36="?",F36="?",E36="X",F36="X")))</f>
        <v>0</v>
      </c>
      <c r="Z36" s="5" t="b">
        <f>AND(SETTINGS!I$8&gt;E36,NOT(OR(E36="?",F36="?",E36="X",F36="X")))</f>
        <v>0</v>
      </c>
      <c r="AA36" s="5" t="b">
        <f t="shared" si="2"/>
        <v>0</v>
      </c>
      <c r="AB36" s="5" t="b">
        <f>AND(ISBLANK(DESTINATIONS!J27),ISBLANK(DESTINATIONS!K27),ISBLANK(DESTINATIONS!L27),ISBLANK(DESTINATIONS!M27),ISBLANK(DESTINATIONS!N27))</f>
        <v>1</v>
      </c>
      <c r="AC36" s="5" t="b">
        <f>AND(ISNUMBER(DESTINATIONS!J27),ISNUMBER(DESTINATIONS!K27),ISNUMBER(DESTINATIONS!L27),ISNUMBER(DESTINATIONS!M27),ISNUMBER(DESTINATIONS!N27),SETTINGS!F$3&gt;=DESTINATIONS!K27,SETTINGS!F$4&gt;=DESTINATIONS!L27,SETTINGS!F$5&gt;=DESTINATIONS!M27,SETTINGS!F$6&gt;=DESTINATIONS!N27,SETTINGS!F$7&gt;=DESTINATIONS!J27)</f>
        <v>0</v>
      </c>
      <c r="AD36" s="5" t="b">
        <f>AND(ISNUMBER(DESTINATIONS!J27),ISBLANK(DESTINATIONS!K27),ISBLANK(DESTINATIONS!L27),ISBLANK(DESTINATIONS!M27),ISBLANK(DESTINATIONS!N27),SETTINGS!F$7&gt;=DESTINATIONS!J27)</f>
        <v>0</v>
      </c>
      <c r="AE36" s="1" t="b">
        <f>AND(ISNUMBER(DESTINATIONS!J27),ISBLANK(DESTINATIONS!K27),ISBLANK(DESTINATIONS!L27),ISNUMBER(DESTINATIONS!M27),ISBLANK(DESTINATIONS!N27),SETTINGS!F$7&gt;=DESTINATIONS!J27,SETTINGS!F$5&gt;=DESTINATIONS!M27)</f>
        <v>0</v>
      </c>
      <c r="AF36" s="5" t="b">
        <f t="shared" si="3"/>
        <v>1</v>
      </c>
      <c r="AG36" s="5" t="b">
        <f>AND(ISBLANK(DESTINATIONS!O27),ISBLANK(DESTINATIONS!P27),ISBLANK(DESTINATIONS!Q27),ISBLANK(DESTINATIONS!R27),ISBLANK(DESTINATIONS!S27))</f>
        <v>1</v>
      </c>
      <c r="AH36" s="5" t="b">
        <f>AND(ISNUMBER(DESTINATIONS!O27),ISNUMBER(DESTINATIONS!P27),ISNUMBER(DESTINATIONS!Q27),ISNUMBER(DESTINATIONS!R27),ISNUMBER(DESTINATIONS!S27),SETTINGS!F$11&gt;=DESTINATIONS!P27,SETTINGS!F$12&gt;=DESTINATIONS!Q27,SETTINGS!F$13&gt;=DESTINATIONS!R27,SETTINGS!F$14&gt;=DESTINATIONS!S27,SETTINGS!F$15&gt;=DESTINATIONS!O27)</f>
        <v>0</v>
      </c>
      <c r="AI36" s="5" t="b">
        <f>AND(ISNUMBER(DESTINATIONS!O27),ISBLANK(DESTINATIONS!P27),ISBLANK(DESTINATIONS!Q27),ISBLANK(DESTINATIONS!R27),ISBLANK(DESTINATIONS!S27),SETTINGS!F$15&gt;=DESTINATIONS!O27)</f>
        <v>0</v>
      </c>
      <c r="AJ36" s="1" t="b">
        <f>AND(ISNUMBER(DESTINATIONS!O27),ISBLANK(DESTINATIONS!P27),ISBLANK(DESTINATIONS!Q27),ISNUMBER(DESTINATIONS!R27),ISBLANK(DESTINATIONS!S27),SETTINGS!F$15&gt;=DESTINATIONS!O27,SETTINGS!F$13&gt;=DESTINATIONS!R27)</f>
        <v>0</v>
      </c>
      <c r="AK36" s="5" t="b">
        <f t="shared" si="4"/>
        <v>1</v>
      </c>
      <c r="AL36" s="5" t="b">
        <f>AND(SETTINGS!B$21="IELTS",AF36)</f>
        <v>0</v>
      </c>
      <c r="AM36" s="5" t="b">
        <f>AND(SETTINGS!B$21="TOEFL",AK36)</f>
        <v>0</v>
      </c>
      <c r="AN36" s="5" t="b">
        <f>AND(SETTINGS!B$21="Other",OR(AB36,AG36))</f>
        <v>0</v>
      </c>
      <c r="AO36" s="1" t="b">
        <f>AND(SETTINGS!B$21="NO",_xlfn.IFS(SETTINGS!B$19="English",FALSE,OR(SETTINGS!B$19="Spanish",SETTINGS!B$19="English and Spanish"),DESTINATIONS!F27="Spanish",OR(SETTINGS!B$19="French",SETTINGS!B$19="English and French"),DESTINATIONS!F27="French",OR(SETTINGS!B$19="Portuguese",SETTINGS!B$19="English and Portuguese"),DESTINATIONS!F27="Portuguese",OR(SETTINGS!B$19="German",SETTINGS!B$19="English and German"),DESTINATIONS!F27="German",SETTINGS!B$19="All",OR(DESTINATIONS!F27="Spanish",DESTINATIONS!F27="French",DESTINATIONS!F27="Portuguese",DESTINATIONS!F27="German"),SETTINGS!B$19="",FALSE))</f>
        <v>0</v>
      </c>
      <c r="AP36" s="5" t="b">
        <f t="shared" si="11"/>
        <v>0</v>
      </c>
      <c r="AQ36" s="5" t="b">
        <f>OR(ISBLANK(DESTINATIONS!T27),AND(ISNUMBER(DESTINATIONS!T27),SETTINGS!I$5&gt;=DESTINATIONS!T27))</f>
        <v>1</v>
      </c>
      <c r="AS36" s="45" t="b">
        <f t="shared" si="5"/>
        <v>1</v>
      </c>
      <c r="AT36" s="5" t="b">
        <f t="shared" si="6"/>
        <v>0</v>
      </c>
      <c r="AU36" s="5" t="b">
        <f t="shared" si="7"/>
        <v>0</v>
      </c>
      <c r="AV36" s="5" t="b">
        <f t="shared" si="8"/>
        <v>0</v>
      </c>
      <c r="AW36" s="5" t="b">
        <f t="shared" si="9"/>
        <v>0</v>
      </c>
      <c r="AX36" s="5" t="b">
        <f t="shared" si="10"/>
        <v>0</v>
      </c>
    </row>
    <row r="37" spans="1:50" ht="20" customHeight="1" x14ac:dyDescent="0.35">
      <c r="A37" s="35" t="s">
        <v>284</v>
      </c>
      <c r="B37" s="35" t="s">
        <v>305</v>
      </c>
      <c r="C37" s="35" t="s">
        <v>29</v>
      </c>
      <c r="D37" s="42">
        <v>2</v>
      </c>
      <c r="E37" s="43">
        <v>33.201999999999998</v>
      </c>
      <c r="F37" s="43">
        <v>32.561</v>
      </c>
      <c r="G37" s="43" t="str">
        <f>IF(OR(SETTINGS!I$8=0,F37="X",F37="?"),"N/A",SETTINGS!I$8-F37)</f>
        <v>N/A</v>
      </c>
      <c r="H37" s="46" t="str">
        <f t="shared" si="0"/>
        <v>Language + Score + English</v>
      </c>
      <c r="J37" s="5" t="b">
        <f>DESTINATIONS!D88="YES"</f>
        <v>1</v>
      </c>
      <c r="K37" s="5" t="b">
        <f>AND(SETTINGS!B$19="English",DESTINATIONS!F88="English")</f>
        <v>0</v>
      </c>
      <c r="L37" s="5" t="b">
        <f>AND(SETTINGS!B$19="Spanish",DESTINATIONS!F88="Spanish")</f>
        <v>0</v>
      </c>
      <c r="M37" s="5" t="b">
        <f>AND(SETTINGS!B$19="French",DESTINATIONS!F88="French")</f>
        <v>0</v>
      </c>
      <c r="N37" s="1" t="b">
        <f>AND(SETTINGS!B$19="Portuguese",DESTINATIONS!F88="Portuguese")</f>
        <v>0</v>
      </c>
      <c r="O37" s="5" t="b">
        <f>AND(SETTINGS!B$19="German",DESTINATIONS!F88="German")</f>
        <v>0</v>
      </c>
      <c r="P37" s="45" t="b">
        <f>AND(SETTINGS!B$19="English and Spanish",OR(DESTINATIONS!F88="English",DESTINATIONS!F88="Spanish"))</f>
        <v>0</v>
      </c>
      <c r="Q37" s="5" t="b">
        <f>AND(SETTINGS!B$19="English and French",OR(DESTINATIONS!F88="English",DESTINATIONS!F88="French"))</f>
        <v>0</v>
      </c>
      <c r="R37" s="5" t="b">
        <f>AND(SETTINGS!B$19="English and Portuguese",OR(DESTINATIONS!F88="English",DESTINATIONS!F88="Portuguese"))</f>
        <v>0</v>
      </c>
      <c r="S37" s="5" t="b">
        <f>AND(SETTINGS!B$19="English and German",OR(DESTINATIONS!F88="English",DESTINATIONS!F88="German"))</f>
        <v>0</v>
      </c>
      <c r="T37" s="5" t="b">
        <f>SETTINGS!B$19="All"</f>
        <v>0</v>
      </c>
      <c r="U37" s="5" t="b">
        <f t="shared" si="1"/>
        <v>0</v>
      </c>
      <c r="V37" s="5" t="b">
        <f>AND(SETTINGS!I$8&lt;F37,NOT(OR(E37="?",F37="?",E37="X",F37="X")))</f>
        <v>1</v>
      </c>
      <c r="W37" s="5" t="b">
        <f>AND(SETTINGS!I$8=F37,NOT(OR(E37="?",F37="?",E37="X",F37="X")))</f>
        <v>0</v>
      </c>
      <c r="X37" s="5" t="b">
        <f>AND(SETTINGS!I$8&gt;F37,SETTINGS!I$8&lt;E37,NOT(OR(E37="?",F37="?",E37="X",F37="X")))</f>
        <v>0</v>
      </c>
      <c r="Y37" s="5" t="b">
        <f>AND(SETTINGS!I$8=E37,NOT(OR(E37="?",F37="?",E37="X",F37="X")))</f>
        <v>0</v>
      </c>
      <c r="Z37" s="5" t="b">
        <f>AND(SETTINGS!I$8&gt;E37,NOT(OR(E37="?",F37="?",E37="X",F37="X")))</f>
        <v>0</v>
      </c>
      <c r="AA37" s="5" t="b">
        <f t="shared" si="2"/>
        <v>0</v>
      </c>
      <c r="AB37" s="5" t="b">
        <f>AND(ISBLANK(DESTINATIONS!J88),ISBLANK(DESTINATIONS!K88),ISBLANK(DESTINATIONS!L88),ISBLANK(DESTINATIONS!M88),ISBLANK(DESTINATIONS!N88))</f>
        <v>0</v>
      </c>
      <c r="AC37" s="5" t="b">
        <f>AND(ISNUMBER(DESTINATIONS!J88),ISNUMBER(DESTINATIONS!K88),ISNUMBER(DESTINATIONS!L88),ISNUMBER(DESTINATIONS!M88),ISNUMBER(DESTINATIONS!N88),SETTINGS!F$3&gt;=DESTINATIONS!K88,SETTINGS!F$4&gt;=DESTINATIONS!L88,SETTINGS!F$5&gt;=DESTINATIONS!M88,SETTINGS!F$6&gt;=DESTINATIONS!N88,SETTINGS!F$7&gt;=DESTINATIONS!J88)</f>
        <v>0</v>
      </c>
      <c r="AD37" s="5" t="b">
        <f>AND(ISNUMBER(DESTINATIONS!J88),ISBLANK(DESTINATIONS!K88),ISBLANK(DESTINATIONS!L88),ISBLANK(DESTINATIONS!M88),ISBLANK(DESTINATIONS!N88),SETTINGS!F$7&gt;=DESTINATIONS!J88)</f>
        <v>0</v>
      </c>
      <c r="AE37" s="1" t="b">
        <f>AND(ISNUMBER(DESTINATIONS!J88),ISBLANK(DESTINATIONS!K88),ISBLANK(DESTINATIONS!L88),ISNUMBER(DESTINATIONS!M88),ISBLANK(DESTINATIONS!N88),SETTINGS!F$7&gt;=DESTINATIONS!J88,SETTINGS!F$5&gt;=DESTINATIONS!M88)</f>
        <v>0</v>
      </c>
      <c r="AF37" s="5" t="b">
        <f t="shared" si="3"/>
        <v>0</v>
      </c>
      <c r="AG37" s="5" t="b">
        <f>AND(ISBLANK(DESTINATIONS!O88),ISBLANK(DESTINATIONS!P88),ISBLANK(DESTINATIONS!Q88),ISBLANK(DESTINATIONS!R88),ISBLANK(DESTINATIONS!S88))</f>
        <v>0</v>
      </c>
      <c r="AH37" s="5" t="b">
        <f>AND(ISNUMBER(DESTINATIONS!O88),ISNUMBER(DESTINATIONS!P88),ISNUMBER(DESTINATIONS!Q88),ISNUMBER(DESTINATIONS!R88),ISNUMBER(DESTINATIONS!S88),SETTINGS!F$11&gt;=DESTINATIONS!P88,SETTINGS!F$12&gt;=DESTINATIONS!Q88,SETTINGS!F$13&gt;=DESTINATIONS!R88,SETTINGS!F$14&gt;=DESTINATIONS!S88,SETTINGS!F$15&gt;=DESTINATIONS!O88)</f>
        <v>0</v>
      </c>
      <c r="AI37" s="5" t="b">
        <f>AND(ISNUMBER(DESTINATIONS!O88),ISBLANK(DESTINATIONS!P88),ISBLANK(DESTINATIONS!Q88),ISBLANK(DESTINATIONS!R88),ISBLANK(DESTINATIONS!S88),SETTINGS!F$15&gt;=DESTINATIONS!O88)</f>
        <v>0</v>
      </c>
      <c r="AJ37" s="1" t="b">
        <f>AND(ISNUMBER(DESTINATIONS!O88),ISBLANK(DESTINATIONS!P88),ISBLANK(DESTINATIONS!Q88),ISNUMBER(DESTINATIONS!R88),ISBLANK(DESTINATIONS!S88),SETTINGS!F$15&gt;=DESTINATIONS!O88,SETTINGS!F$13&gt;=DESTINATIONS!R88)</f>
        <v>0</v>
      </c>
      <c r="AK37" s="5" t="b">
        <f t="shared" si="4"/>
        <v>0</v>
      </c>
      <c r="AL37" s="5" t="b">
        <f>AND(SETTINGS!B$21="IELTS",AF37)</f>
        <v>0</v>
      </c>
      <c r="AM37" s="5" t="b">
        <f>AND(SETTINGS!B$21="TOEFL",AK37)</f>
        <v>0</v>
      </c>
      <c r="AN37" s="5" t="b">
        <f>AND(SETTINGS!B$21="Other",OR(AB37,AG37))</f>
        <v>0</v>
      </c>
      <c r="AO37" s="1" t="b">
        <f>AND(SETTINGS!B$21="NO",_xlfn.IFS(SETTINGS!B$19="English",FALSE,OR(SETTINGS!B$19="Spanish",SETTINGS!B$19="English and Spanish"),DESTINATIONS!F88="Spanish",OR(SETTINGS!B$19="French",SETTINGS!B$19="English and French"),DESTINATIONS!F88="French",OR(SETTINGS!B$19="Portuguese",SETTINGS!B$19="English and Portuguese"),DESTINATIONS!F88="Portuguese",OR(SETTINGS!B$19="German",SETTINGS!B$19="English and German"),DESTINATIONS!F88="German",SETTINGS!B$19="All",OR(DESTINATIONS!F88="Spanish",DESTINATIONS!F88="French",DESTINATIONS!F88="Portuguese",DESTINATIONS!F88="German"),SETTINGS!B$19="",FALSE))</f>
        <v>0</v>
      </c>
      <c r="AP37" s="5" t="b">
        <f t="shared" si="11"/>
        <v>0</v>
      </c>
      <c r="AQ37" s="5" t="b">
        <f>OR(ISBLANK(DESTINATIONS!T88),AND(ISNUMBER(DESTINATIONS!T88),SETTINGS!I$5&gt;=DESTINATIONS!T88))</f>
        <v>1</v>
      </c>
      <c r="AS37" s="45" t="b">
        <f t="shared" si="5"/>
        <v>1</v>
      </c>
      <c r="AT37" s="5" t="b">
        <f t="shared" si="6"/>
        <v>0</v>
      </c>
      <c r="AU37" s="5" t="b">
        <f t="shared" si="7"/>
        <v>0</v>
      </c>
      <c r="AV37" s="5" t="b">
        <f t="shared" si="8"/>
        <v>0</v>
      </c>
      <c r="AW37" s="5" t="b">
        <f t="shared" si="9"/>
        <v>0</v>
      </c>
      <c r="AX37" s="5" t="b">
        <f t="shared" si="10"/>
        <v>0</v>
      </c>
    </row>
    <row r="38" spans="1:50" ht="20" customHeight="1" x14ac:dyDescent="0.35">
      <c r="A38" s="35" t="s">
        <v>37</v>
      </c>
      <c r="B38" s="35" t="s">
        <v>39</v>
      </c>
      <c r="C38" s="35" t="s">
        <v>149</v>
      </c>
      <c r="D38" s="42" t="s">
        <v>456</v>
      </c>
      <c r="E38" s="43">
        <v>34.625</v>
      </c>
      <c r="F38" s="43">
        <v>32.537999999999997</v>
      </c>
      <c r="G38" s="43" t="str">
        <f>IF(OR(SETTINGS!I$8=0,F38="X",F38="?"),"N/A",SETTINGS!I$8-F38)</f>
        <v>N/A</v>
      </c>
      <c r="H38" s="46" t="str">
        <f t="shared" si="0"/>
        <v>Language + Score + English</v>
      </c>
      <c r="J38" s="5" t="b">
        <f>DESTINATIONS!D8="YES"</f>
        <v>1</v>
      </c>
      <c r="K38" s="5" t="b">
        <f>AND(SETTINGS!B$19="English",DESTINATIONS!F8="English")</f>
        <v>0</v>
      </c>
      <c r="L38" s="5" t="b">
        <f>AND(SETTINGS!B$19="Spanish",DESTINATIONS!F8="Spanish")</f>
        <v>0</v>
      </c>
      <c r="M38" s="5" t="b">
        <f>AND(SETTINGS!B$19="French",DESTINATIONS!F8="French")</f>
        <v>0</v>
      </c>
      <c r="N38" s="1" t="b">
        <f>AND(SETTINGS!B$19="Portuguese",DESTINATIONS!F8="Portuguese")</f>
        <v>0</v>
      </c>
      <c r="O38" s="5" t="b">
        <f>AND(SETTINGS!B$19="German",DESTINATIONS!F8="German")</f>
        <v>0</v>
      </c>
      <c r="P38" s="45" t="b">
        <f>AND(SETTINGS!B$19="English and Spanish",OR(DESTINATIONS!F8="English",DESTINATIONS!F8="Spanish"))</f>
        <v>0</v>
      </c>
      <c r="Q38" s="5" t="b">
        <f>AND(SETTINGS!B$19="English and French",OR(DESTINATIONS!F8="English",DESTINATIONS!F8="French"))</f>
        <v>0</v>
      </c>
      <c r="R38" s="5" t="b">
        <f>AND(SETTINGS!B$19="English and Portuguese",OR(DESTINATIONS!F8="English",DESTINATIONS!F8="Portuguese"))</f>
        <v>0</v>
      </c>
      <c r="S38" s="5" t="b">
        <f>AND(SETTINGS!B$19="English and German",OR(DESTINATIONS!F8="English",DESTINATIONS!F8="German"))</f>
        <v>0</v>
      </c>
      <c r="T38" s="5" t="b">
        <f>SETTINGS!B$19="All"</f>
        <v>0</v>
      </c>
      <c r="U38" s="5" t="b">
        <f t="shared" si="1"/>
        <v>0</v>
      </c>
      <c r="V38" s="5" t="b">
        <f>AND(SETTINGS!I$8&lt;F38,NOT(OR(E38="?",F38="?",E38="X",F38="X")))</f>
        <v>1</v>
      </c>
      <c r="W38" s="5" t="b">
        <f>AND(SETTINGS!I$8=F38,NOT(OR(E38="?",F38="?",E38="X",F38="X")))</f>
        <v>0</v>
      </c>
      <c r="X38" s="5" t="b">
        <f>AND(SETTINGS!I$8&gt;F38,SETTINGS!I$8&lt;E38,NOT(OR(E38="?",F38="?",E38="X",F38="X")))</f>
        <v>0</v>
      </c>
      <c r="Y38" s="5" t="b">
        <f>AND(SETTINGS!I$8=E38,NOT(OR(E38="?",F38="?",E38="X",F38="X")))</f>
        <v>0</v>
      </c>
      <c r="Z38" s="5" t="b">
        <f>AND(SETTINGS!I$8&gt;E38,NOT(OR(E38="?",F38="?",E38="X",F38="X")))</f>
        <v>0</v>
      </c>
      <c r="AA38" s="5" t="b">
        <f t="shared" si="2"/>
        <v>0</v>
      </c>
      <c r="AB38" s="5" t="b">
        <f>AND(ISBLANK(DESTINATIONS!J8),ISBLANK(DESTINATIONS!K8),ISBLANK(DESTINATIONS!L8),ISBLANK(DESTINATIONS!M8),ISBLANK(DESTINATIONS!N8))</f>
        <v>1</v>
      </c>
      <c r="AC38" s="5" t="b">
        <f>AND(ISNUMBER(DESTINATIONS!J8),ISNUMBER(DESTINATIONS!K8),ISNUMBER(DESTINATIONS!L8),ISNUMBER(DESTINATIONS!M8),ISNUMBER(DESTINATIONS!N8),SETTINGS!F$3&gt;=DESTINATIONS!K8,SETTINGS!F$4&gt;=DESTINATIONS!L8,SETTINGS!F$5&gt;=DESTINATIONS!M8,SETTINGS!F$6&gt;=DESTINATIONS!N8,SETTINGS!F$7&gt;=DESTINATIONS!J8)</f>
        <v>0</v>
      </c>
      <c r="AD38" s="5" t="b">
        <f>AND(ISNUMBER(DESTINATIONS!J8),ISBLANK(DESTINATIONS!K8),ISBLANK(DESTINATIONS!L8),ISBLANK(DESTINATIONS!M8),ISBLANK(DESTINATIONS!N8),SETTINGS!F$7&gt;=DESTINATIONS!J8)</f>
        <v>0</v>
      </c>
      <c r="AE38" s="1" t="b">
        <f>AND(ISNUMBER(DESTINATIONS!J8),ISBLANK(DESTINATIONS!K8),ISBLANK(DESTINATIONS!L8),ISNUMBER(DESTINATIONS!M8),ISBLANK(DESTINATIONS!N8),SETTINGS!F$7&gt;=DESTINATIONS!J8,SETTINGS!F$5&gt;=DESTINATIONS!M8)</f>
        <v>0</v>
      </c>
      <c r="AF38" s="5" t="b">
        <f t="shared" si="3"/>
        <v>1</v>
      </c>
      <c r="AG38" s="5" t="b">
        <f>AND(ISBLANK(DESTINATIONS!O8),ISBLANK(DESTINATIONS!P8),ISBLANK(DESTINATIONS!Q8),ISBLANK(DESTINATIONS!R8),ISBLANK(DESTINATIONS!S8))</f>
        <v>1</v>
      </c>
      <c r="AH38" s="5" t="b">
        <f>AND(ISNUMBER(DESTINATIONS!O8),ISNUMBER(DESTINATIONS!P8),ISNUMBER(DESTINATIONS!Q8),ISNUMBER(DESTINATIONS!R8),ISNUMBER(DESTINATIONS!S8),SETTINGS!F$11&gt;=DESTINATIONS!P8,SETTINGS!F$12&gt;=DESTINATIONS!Q8,SETTINGS!F$13&gt;=DESTINATIONS!R8,SETTINGS!F$14&gt;=DESTINATIONS!S8,SETTINGS!F$15&gt;=DESTINATIONS!O8)</f>
        <v>0</v>
      </c>
      <c r="AI38" s="5" t="b">
        <f>AND(ISNUMBER(DESTINATIONS!O8),ISBLANK(DESTINATIONS!P8),ISBLANK(DESTINATIONS!Q8),ISBLANK(DESTINATIONS!R8),ISBLANK(DESTINATIONS!S8),SETTINGS!F$15&gt;=DESTINATIONS!O8)</f>
        <v>0</v>
      </c>
      <c r="AJ38" s="1" t="b">
        <f>AND(ISNUMBER(DESTINATIONS!O8),ISBLANK(DESTINATIONS!P8),ISBLANK(DESTINATIONS!Q8),ISNUMBER(DESTINATIONS!R8),ISBLANK(DESTINATIONS!S8),SETTINGS!F$15&gt;=DESTINATIONS!O8,SETTINGS!F$13&gt;=DESTINATIONS!R8)</f>
        <v>0</v>
      </c>
      <c r="AK38" s="5" t="b">
        <f t="shared" si="4"/>
        <v>1</v>
      </c>
      <c r="AL38" s="5" t="b">
        <f>AND(SETTINGS!B$21="IELTS",AF38)</f>
        <v>0</v>
      </c>
      <c r="AM38" s="5" t="b">
        <f>AND(SETTINGS!B$21="TOEFL",AK38)</f>
        <v>0</v>
      </c>
      <c r="AN38" s="5" t="b">
        <f>AND(SETTINGS!B$21="Other",OR(AB38,AG38))</f>
        <v>0</v>
      </c>
      <c r="AO38" s="1" t="b">
        <f>AND(SETTINGS!B$21="NO",_xlfn.IFS(SETTINGS!B$19="English",FALSE,OR(SETTINGS!B$19="Spanish",SETTINGS!B$19="English and Spanish"),DESTINATIONS!F8="Spanish",OR(SETTINGS!B$19="French",SETTINGS!B$19="English and French"),DESTINATIONS!F8="French",OR(SETTINGS!B$19="Portuguese",SETTINGS!B$19="English and Portuguese"),DESTINATIONS!F8="Portuguese",OR(SETTINGS!B$19="German",SETTINGS!B$19="English and German"),DESTINATIONS!F8="German",SETTINGS!B$19="All",OR(DESTINATIONS!F8="Spanish",DESTINATIONS!F8="French",DESTINATIONS!F8="Portuguese",DESTINATIONS!F8="German"),SETTINGS!B$19="",FALSE))</f>
        <v>0</v>
      </c>
      <c r="AP38" s="5" t="b">
        <f t="shared" si="11"/>
        <v>0</v>
      </c>
      <c r="AQ38" s="5" t="b">
        <f>OR(ISBLANK(DESTINATIONS!T8),AND(ISNUMBER(DESTINATIONS!T8),SETTINGS!I$5&gt;=DESTINATIONS!T8))</f>
        <v>1</v>
      </c>
      <c r="AS38" s="45" t="b">
        <f t="shared" si="5"/>
        <v>1</v>
      </c>
      <c r="AT38" s="5" t="b">
        <f t="shared" si="6"/>
        <v>0</v>
      </c>
      <c r="AU38" s="5" t="b">
        <f t="shared" si="7"/>
        <v>0</v>
      </c>
      <c r="AV38" s="5" t="b">
        <f t="shared" si="8"/>
        <v>0</v>
      </c>
      <c r="AW38" s="5" t="b">
        <f t="shared" si="9"/>
        <v>0</v>
      </c>
      <c r="AX38" s="5" t="b">
        <f t="shared" si="10"/>
        <v>0</v>
      </c>
    </row>
    <row r="39" spans="1:50" ht="20" customHeight="1" x14ac:dyDescent="0.35">
      <c r="A39" s="35" t="s">
        <v>280</v>
      </c>
      <c r="B39" s="35" t="s">
        <v>300</v>
      </c>
      <c r="C39" s="35" t="s">
        <v>18</v>
      </c>
      <c r="D39" s="42">
        <v>10</v>
      </c>
      <c r="E39" s="43">
        <v>34.134</v>
      </c>
      <c r="F39" s="43">
        <v>32.500999999999998</v>
      </c>
      <c r="G39" s="43" t="str">
        <f>IF(OR(SETTINGS!I$8=0,F39="X",F39="?"),"N/A",SETTINGS!I$8-F39)</f>
        <v>N/A</v>
      </c>
      <c r="H39" s="46" t="str">
        <f t="shared" si="0"/>
        <v>Language + Score + English</v>
      </c>
      <c r="J39" s="5" t="b">
        <f>DESTINATIONS!D72="YES"</f>
        <v>1</v>
      </c>
      <c r="K39" s="5" t="b">
        <f>AND(SETTINGS!B$19="English",DESTINATIONS!F72="English")</f>
        <v>0</v>
      </c>
      <c r="L39" s="5" t="b">
        <f>AND(SETTINGS!B$19="Spanish",DESTINATIONS!F72="Spanish")</f>
        <v>0</v>
      </c>
      <c r="M39" s="5" t="b">
        <f>AND(SETTINGS!B$19="French",DESTINATIONS!F72="French")</f>
        <v>0</v>
      </c>
      <c r="N39" s="1" t="b">
        <f>AND(SETTINGS!B$19="Portuguese",DESTINATIONS!F72="Portuguese")</f>
        <v>0</v>
      </c>
      <c r="O39" s="5" t="b">
        <f>AND(SETTINGS!B$19="German",DESTINATIONS!F72="German")</f>
        <v>0</v>
      </c>
      <c r="P39" s="45" t="b">
        <f>AND(SETTINGS!B$19="English and Spanish",OR(DESTINATIONS!F72="English",DESTINATIONS!F72="Spanish"))</f>
        <v>0</v>
      </c>
      <c r="Q39" s="5" t="b">
        <f>AND(SETTINGS!B$19="English and French",OR(DESTINATIONS!F72="English",DESTINATIONS!F72="French"))</f>
        <v>0</v>
      </c>
      <c r="R39" s="5" t="b">
        <f>AND(SETTINGS!B$19="English and Portuguese",OR(DESTINATIONS!F72="English",DESTINATIONS!F72="Portuguese"))</f>
        <v>0</v>
      </c>
      <c r="S39" s="5" t="b">
        <f>AND(SETTINGS!B$19="English and German",OR(DESTINATIONS!F72="English",DESTINATIONS!F72="German"))</f>
        <v>0</v>
      </c>
      <c r="T39" s="5" t="b">
        <f>SETTINGS!B$19="All"</f>
        <v>0</v>
      </c>
      <c r="U39" s="5" t="b">
        <f t="shared" si="1"/>
        <v>0</v>
      </c>
      <c r="V39" s="5" t="b">
        <f>AND(SETTINGS!I$8&lt;F39,NOT(OR(E39="?",F39="?",E39="X",F39="X")))</f>
        <v>1</v>
      </c>
      <c r="W39" s="5" t="b">
        <f>AND(SETTINGS!I$8=F39,NOT(OR(E39="?",F39="?",E39="X",F39="X")))</f>
        <v>0</v>
      </c>
      <c r="X39" s="5" t="b">
        <f>AND(SETTINGS!I$8&gt;F39,SETTINGS!I$8&lt;E39,NOT(OR(E39="?",F39="?",E39="X",F39="X")))</f>
        <v>0</v>
      </c>
      <c r="Y39" s="5" t="b">
        <f>AND(SETTINGS!I$8=E39,NOT(OR(E39="?",F39="?",E39="X",F39="X")))</f>
        <v>0</v>
      </c>
      <c r="Z39" s="5" t="b">
        <f>AND(SETTINGS!I$8&gt;E39,NOT(OR(E39="?",F39="?",E39="X",F39="X")))</f>
        <v>0</v>
      </c>
      <c r="AA39" s="5" t="b">
        <f t="shared" si="2"/>
        <v>0</v>
      </c>
      <c r="AB39" s="5" t="b">
        <f>AND(ISBLANK(DESTINATIONS!J72),ISBLANK(DESTINATIONS!K72),ISBLANK(DESTINATIONS!L72),ISBLANK(DESTINATIONS!M72),ISBLANK(DESTINATIONS!N72))</f>
        <v>1</v>
      </c>
      <c r="AC39" s="5" t="b">
        <f>AND(ISNUMBER(DESTINATIONS!J72),ISNUMBER(DESTINATIONS!K72),ISNUMBER(DESTINATIONS!L72),ISNUMBER(DESTINATIONS!M72),ISNUMBER(DESTINATIONS!N72),SETTINGS!F$3&gt;=DESTINATIONS!K72,SETTINGS!F$4&gt;=DESTINATIONS!L72,SETTINGS!F$5&gt;=DESTINATIONS!M72,SETTINGS!F$6&gt;=DESTINATIONS!N72,SETTINGS!F$7&gt;=DESTINATIONS!J72)</f>
        <v>0</v>
      </c>
      <c r="AD39" s="5" t="b">
        <f>AND(ISNUMBER(DESTINATIONS!J72),ISBLANK(DESTINATIONS!K72),ISBLANK(DESTINATIONS!L72),ISBLANK(DESTINATIONS!M72),ISBLANK(DESTINATIONS!N72),SETTINGS!F$7&gt;=DESTINATIONS!J72)</f>
        <v>0</v>
      </c>
      <c r="AE39" s="1" t="b">
        <f>AND(ISNUMBER(DESTINATIONS!J72),ISBLANK(DESTINATIONS!K72),ISBLANK(DESTINATIONS!L72),ISNUMBER(DESTINATIONS!M72),ISBLANK(DESTINATIONS!N72),SETTINGS!F$7&gt;=DESTINATIONS!J72,SETTINGS!F$5&gt;=DESTINATIONS!M72)</f>
        <v>0</v>
      </c>
      <c r="AF39" s="5" t="b">
        <f t="shared" si="3"/>
        <v>1</v>
      </c>
      <c r="AG39" s="5" t="b">
        <f>AND(ISBLANK(DESTINATIONS!O72),ISBLANK(DESTINATIONS!P72),ISBLANK(DESTINATIONS!Q72),ISBLANK(DESTINATIONS!R72),ISBLANK(DESTINATIONS!S72))</f>
        <v>1</v>
      </c>
      <c r="AH39" s="5" t="b">
        <f>AND(ISNUMBER(DESTINATIONS!O72),ISNUMBER(DESTINATIONS!P72),ISNUMBER(DESTINATIONS!Q72),ISNUMBER(DESTINATIONS!R72),ISNUMBER(DESTINATIONS!S72),SETTINGS!F$11&gt;=DESTINATIONS!P72,SETTINGS!F$12&gt;=DESTINATIONS!Q72,SETTINGS!F$13&gt;=DESTINATIONS!R72,SETTINGS!F$14&gt;=DESTINATIONS!S72,SETTINGS!F$15&gt;=DESTINATIONS!O72)</f>
        <v>0</v>
      </c>
      <c r="AI39" s="5" t="b">
        <f>AND(ISNUMBER(DESTINATIONS!O72),ISBLANK(DESTINATIONS!P72),ISBLANK(DESTINATIONS!Q72),ISBLANK(DESTINATIONS!R72),ISBLANK(DESTINATIONS!S72),SETTINGS!F$15&gt;=DESTINATIONS!O72)</f>
        <v>0</v>
      </c>
      <c r="AJ39" s="1" t="b">
        <f>AND(ISNUMBER(DESTINATIONS!O72),ISBLANK(DESTINATIONS!P72),ISBLANK(DESTINATIONS!Q72),ISNUMBER(DESTINATIONS!R72),ISBLANK(DESTINATIONS!S72),SETTINGS!F$15&gt;=DESTINATIONS!O72,SETTINGS!F$13&gt;=DESTINATIONS!R72)</f>
        <v>0</v>
      </c>
      <c r="AK39" s="5" t="b">
        <f t="shared" si="4"/>
        <v>1</v>
      </c>
      <c r="AL39" s="5" t="b">
        <f>AND(SETTINGS!B$21="IELTS",AF39)</f>
        <v>0</v>
      </c>
      <c r="AM39" s="5" t="b">
        <f>AND(SETTINGS!B$21="TOEFL",AK39)</f>
        <v>0</v>
      </c>
      <c r="AN39" s="5" t="b">
        <f>AND(SETTINGS!B$21="Other",OR(AB39,AG39))</f>
        <v>0</v>
      </c>
      <c r="AO39" s="1" t="b">
        <f>AND(SETTINGS!B$21="NO",_xlfn.IFS(SETTINGS!B$19="English",FALSE,OR(SETTINGS!B$19="Spanish",SETTINGS!B$19="English and Spanish"),DESTINATIONS!F72="Spanish",OR(SETTINGS!B$19="French",SETTINGS!B$19="English and French"),DESTINATIONS!F72="French",OR(SETTINGS!B$19="Portuguese",SETTINGS!B$19="English and Portuguese"),DESTINATIONS!F72="Portuguese",OR(SETTINGS!B$19="German",SETTINGS!B$19="English and German"),DESTINATIONS!F72="German",SETTINGS!B$19="All",OR(DESTINATIONS!F72="Spanish",DESTINATIONS!F72="French",DESTINATIONS!F72="Portuguese",DESTINATIONS!F72="German"),SETTINGS!B$19="",FALSE))</f>
        <v>0</v>
      </c>
      <c r="AP39" s="5" t="b">
        <f t="shared" si="11"/>
        <v>0</v>
      </c>
      <c r="AQ39" s="5" t="b">
        <f>OR(ISBLANK(DESTINATIONS!T72),AND(ISNUMBER(DESTINATIONS!T72),SETTINGS!I$5&gt;=DESTINATIONS!T72))</f>
        <v>1</v>
      </c>
      <c r="AS39" s="45" t="b">
        <f t="shared" si="5"/>
        <v>1</v>
      </c>
      <c r="AT39" s="5" t="b">
        <f t="shared" si="6"/>
        <v>0</v>
      </c>
      <c r="AU39" s="5" t="b">
        <f t="shared" si="7"/>
        <v>0</v>
      </c>
      <c r="AV39" s="5" t="b">
        <f t="shared" si="8"/>
        <v>0</v>
      </c>
      <c r="AW39" s="5" t="b">
        <f t="shared" si="9"/>
        <v>0</v>
      </c>
      <c r="AX39" s="5" t="b">
        <f t="shared" si="10"/>
        <v>0</v>
      </c>
    </row>
    <row r="40" spans="1:50" ht="20" customHeight="1" x14ac:dyDescent="0.35">
      <c r="A40" s="35" t="s">
        <v>275</v>
      </c>
      <c r="B40" s="35" t="s">
        <v>63</v>
      </c>
      <c r="C40" s="35" t="s">
        <v>171</v>
      </c>
      <c r="D40" s="42">
        <v>3</v>
      </c>
      <c r="E40" s="43">
        <v>32.893000000000001</v>
      </c>
      <c r="F40" s="43">
        <v>32.472999999999999</v>
      </c>
      <c r="G40" s="43" t="str">
        <f>IF(OR(SETTINGS!I$8=0,F40="X",F40="?"),"N/A",SETTINGS!I$8-F40)</f>
        <v>N/A</v>
      </c>
      <c r="H40" s="46" t="str">
        <f t="shared" ref="H40:H71" si="12">_xlfn.TEXTJOIN(" + ",TRUE,IF(NOT(J40),"Course",""),IF(NOT(U40),"Language",""),IF(V40,"Score",""),IF(NOT(AP40),"English",""),IF(NOT(AQ40),"GPA",""))</f>
        <v>Course + Language + Score + English</v>
      </c>
      <c r="J40" s="5" t="b">
        <f>DESTINATIONS!D52="YES"</f>
        <v>0</v>
      </c>
      <c r="K40" s="5" t="b">
        <f>AND(SETTINGS!B$19="English",DESTINATIONS!F52="English")</f>
        <v>0</v>
      </c>
      <c r="L40" s="5" t="b">
        <f>AND(SETTINGS!B$19="Spanish",DESTINATIONS!F52="Spanish")</f>
        <v>0</v>
      </c>
      <c r="M40" s="5" t="b">
        <f>AND(SETTINGS!B$19="French",DESTINATIONS!F52="French")</f>
        <v>0</v>
      </c>
      <c r="N40" s="1" t="b">
        <f>AND(SETTINGS!B$19="Portuguese",DESTINATIONS!F52="Portuguese")</f>
        <v>0</v>
      </c>
      <c r="O40" s="5" t="b">
        <f>AND(SETTINGS!B$19="German",DESTINATIONS!F52="German")</f>
        <v>0</v>
      </c>
      <c r="P40" s="45" t="b">
        <f>AND(SETTINGS!B$19="English and Spanish",OR(DESTINATIONS!F52="English",DESTINATIONS!F52="Spanish"))</f>
        <v>0</v>
      </c>
      <c r="Q40" s="5" t="b">
        <f>AND(SETTINGS!B$19="English and French",OR(DESTINATIONS!F52="English",DESTINATIONS!F52="French"))</f>
        <v>0</v>
      </c>
      <c r="R40" s="5" t="b">
        <f>AND(SETTINGS!B$19="English and Portuguese",OR(DESTINATIONS!F52="English",DESTINATIONS!F52="Portuguese"))</f>
        <v>0</v>
      </c>
      <c r="S40" s="5" t="b">
        <f>AND(SETTINGS!B$19="English and German",OR(DESTINATIONS!F52="English",DESTINATIONS!F52="German"))</f>
        <v>0</v>
      </c>
      <c r="T40" s="5" t="b">
        <f>SETTINGS!B$19="All"</f>
        <v>0</v>
      </c>
      <c r="U40" s="5" t="b">
        <f t="shared" ref="U40:U71" si="13">OR(K40,L40,M40,N40,O40,P40,Q40,R40,S40,T40)</f>
        <v>0</v>
      </c>
      <c r="V40" s="5" t="b">
        <f>AND(SETTINGS!I$8&lt;F40,NOT(OR(E40="?",F40="?",E40="X",F40="X")))</f>
        <v>1</v>
      </c>
      <c r="W40" s="5" t="b">
        <f>AND(SETTINGS!I$8=F40,NOT(OR(E40="?",F40="?",E40="X",F40="X")))</f>
        <v>0</v>
      </c>
      <c r="X40" s="5" t="b">
        <f>AND(SETTINGS!I$8&gt;F40,SETTINGS!I$8&lt;E40,NOT(OR(E40="?",F40="?",E40="X",F40="X")))</f>
        <v>0</v>
      </c>
      <c r="Y40" s="5" t="b">
        <f>AND(SETTINGS!I$8=E40,NOT(OR(E40="?",F40="?",E40="X",F40="X")))</f>
        <v>0</v>
      </c>
      <c r="Z40" s="5" t="b">
        <f>AND(SETTINGS!I$8&gt;E40,NOT(OR(E40="?",F40="?",E40="X",F40="X")))</f>
        <v>0</v>
      </c>
      <c r="AA40" s="5" t="b">
        <f t="shared" ref="AA40:AA71" si="14">OR(E40="?",F40="?",E40="X",F40="X")</f>
        <v>0</v>
      </c>
      <c r="AB40" s="5" t="b">
        <f>AND(ISBLANK(DESTINATIONS!J52),ISBLANK(DESTINATIONS!K52),ISBLANK(DESTINATIONS!L52),ISBLANK(DESTINATIONS!M52),ISBLANK(DESTINATIONS!N52))</f>
        <v>0</v>
      </c>
      <c r="AC40" s="5" t="b">
        <f>AND(ISNUMBER(DESTINATIONS!J52),ISNUMBER(DESTINATIONS!K52),ISNUMBER(DESTINATIONS!L52),ISNUMBER(DESTINATIONS!M52),ISNUMBER(DESTINATIONS!N52),SETTINGS!F$3&gt;=DESTINATIONS!K52,SETTINGS!F$4&gt;=DESTINATIONS!L52,SETTINGS!F$5&gt;=DESTINATIONS!M52,SETTINGS!F$6&gt;=DESTINATIONS!N52,SETTINGS!F$7&gt;=DESTINATIONS!J52)</f>
        <v>0</v>
      </c>
      <c r="AD40" s="5" t="b">
        <f>AND(ISNUMBER(DESTINATIONS!J52),ISBLANK(DESTINATIONS!K52),ISBLANK(DESTINATIONS!L52),ISBLANK(DESTINATIONS!M52),ISBLANK(DESTINATIONS!N52),SETTINGS!F$7&gt;=DESTINATIONS!J52)</f>
        <v>0</v>
      </c>
      <c r="AE40" s="1" t="b">
        <f>AND(ISNUMBER(DESTINATIONS!J52),ISBLANK(DESTINATIONS!K52),ISBLANK(DESTINATIONS!L52),ISNUMBER(DESTINATIONS!M52),ISBLANK(DESTINATIONS!N52),SETTINGS!F$7&gt;=DESTINATIONS!J52,SETTINGS!F$5&gt;=DESTINATIONS!M52)</f>
        <v>0</v>
      </c>
      <c r="AF40" s="5" t="b">
        <f t="shared" ref="AF40:AF71" si="15">OR(AB40,AC40,AD40,AE40)</f>
        <v>0</v>
      </c>
      <c r="AG40" s="5" t="b">
        <f>AND(ISBLANK(DESTINATIONS!O52),ISBLANK(DESTINATIONS!P52),ISBLANK(DESTINATIONS!Q52),ISBLANK(DESTINATIONS!R52),ISBLANK(DESTINATIONS!S52))</f>
        <v>0</v>
      </c>
      <c r="AH40" s="5" t="b">
        <f>AND(ISNUMBER(DESTINATIONS!O52),ISNUMBER(DESTINATIONS!P52),ISNUMBER(DESTINATIONS!Q52),ISNUMBER(DESTINATIONS!R52),ISNUMBER(DESTINATIONS!S52),SETTINGS!F$11&gt;=DESTINATIONS!P52,SETTINGS!F$12&gt;=DESTINATIONS!Q52,SETTINGS!F$13&gt;=DESTINATIONS!R52,SETTINGS!F$14&gt;=DESTINATIONS!S52,SETTINGS!F$15&gt;=DESTINATIONS!O52)</f>
        <v>0</v>
      </c>
      <c r="AI40" s="5" t="b">
        <f>AND(ISNUMBER(DESTINATIONS!O52),ISBLANK(DESTINATIONS!P52),ISBLANK(DESTINATIONS!Q52),ISBLANK(DESTINATIONS!R52),ISBLANK(DESTINATIONS!S52),SETTINGS!F$15&gt;=DESTINATIONS!O52)</f>
        <v>0</v>
      </c>
      <c r="AJ40" s="1" t="b">
        <f>AND(ISNUMBER(DESTINATIONS!O52),ISBLANK(DESTINATIONS!P52),ISBLANK(DESTINATIONS!Q52),ISNUMBER(DESTINATIONS!R52),ISBLANK(DESTINATIONS!S52),SETTINGS!F$15&gt;=DESTINATIONS!O52,SETTINGS!F$13&gt;=DESTINATIONS!R52)</f>
        <v>0</v>
      </c>
      <c r="AK40" s="5" t="b">
        <f t="shared" ref="AK40:AK71" si="16">OR(AG40,AH40,AI40,AJ40)</f>
        <v>0</v>
      </c>
      <c r="AL40" s="5" t="b">
        <f>AND(SETTINGS!B$21="IELTS",AF40)</f>
        <v>0</v>
      </c>
      <c r="AM40" s="5" t="b">
        <f>AND(SETTINGS!B$21="TOEFL",AK40)</f>
        <v>0</v>
      </c>
      <c r="AN40" s="5" t="b">
        <f>AND(SETTINGS!B$21="Other",OR(AB40,AG40))</f>
        <v>0</v>
      </c>
      <c r="AO40" s="1" t="b">
        <f>AND(SETTINGS!B$21="NO",_xlfn.IFS(SETTINGS!B$19="English",FALSE,OR(SETTINGS!B$19="Spanish",SETTINGS!B$19="English and Spanish"),DESTINATIONS!F52="Spanish",OR(SETTINGS!B$19="French",SETTINGS!B$19="English and French"),DESTINATIONS!F52="French",OR(SETTINGS!B$19="Portuguese",SETTINGS!B$19="English and Portuguese"),DESTINATIONS!F52="Portuguese",OR(SETTINGS!B$19="German",SETTINGS!B$19="English and German"),DESTINATIONS!F52="German",SETTINGS!B$19="All",OR(DESTINATIONS!F52="Spanish",DESTINATIONS!F52="French",DESTINATIONS!F52="Portuguese",DESTINATIONS!F52="German"),SETTINGS!B$19="",FALSE))</f>
        <v>0</v>
      </c>
      <c r="AP40" s="5" t="b">
        <f t="shared" si="11"/>
        <v>0</v>
      </c>
      <c r="AQ40" s="5" t="b">
        <f>OR(ISBLANK(DESTINATIONS!T52),AND(ISNUMBER(DESTINATIONS!T52),SETTINGS!I$5&gt;=DESTINATIONS!T52))</f>
        <v>1</v>
      </c>
      <c r="AS40" s="45" t="b">
        <f t="shared" ref="AS40:AS71" si="17">OR(NOT(J40),NOT(U40),V40,NOT(AP40),NOT(AQ40))</f>
        <v>1</v>
      </c>
      <c r="AT40" s="5" t="b">
        <f t="shared" ref="AT40:AT71" si="18">AND(J40,U40,W40,AP40,AQ40)</f>
        <v>0</v>
      </c>
      <c r="AU40" s="5" t="b">
        <f t="shared" ref="AU40:AU71" si="19">AND(J40,U40,X40,AP40,AQ40)</f>
        <v>0</v>
      </c>
      <c r="AV40" s="5" t="b">
        <f t="shared" ref="AV40:AV71" si="20">AND(J40,U40,Y40,AP40,AQ40)</f>
        <v>0</v>
      </c>
      <c r="AW40" s="5" t="b">
        <f t="shared" ref="AW40:AW71" si="21">AND(J40,U40,Z40,AP40,AQ40)</f>
        <v>0</v>
      </c>
      <c r="AX40" s="5" t="b">
        <f t="shared" ref="AX40:AX71" si="22">AND(J40,U40,AA40,AP40,AQ40)</f>
        <v>0</v>
      </c>
    </row>
    <row r="41" spans="1:50" ht="20" customHeight="1" x14ac:dyDescent="0.35">
      <c r="A41" s="35" t="s">
        <v>268</v>
      </c>
      <c r="B41" s="35" t="s">
        <v>286</v>
      </c>
      <c r="C41" s="35" t="s">
        <v>0</v>
      </c>
      <c r="D41" s="42">
        <v>2</v>
      </c>
      <c r="E41" s="43">
        <v>33.841999999999999</v>
      </c>
      <c r="F41" s="43">
        <v>32.423999999999999</v>
      </c>
      <c r="G41" s="43" t="str">
        <f>IF(OR(SETTINGS!I$8=0,F41="X",F41="?"),"N/A",SETTINGS!I$8-F41)</f>
        <v>N/A</v>
      </c>
      <c r="H41" s="46" t="str">
        <f t="shared" si="12"/>
        <v>Language + Score + English</v>
      </c>
      <c r="J41" s="5" t="b">
        <f>DESTINATIONS!D9="YES"</f>
        <v>1</v>
      </c>
      <c r="K41" s="5" t="b">
        <f>AND(SETTINGS!B$19="English",DESTINATIONS!F9="English")</f>
        <v>0</v>
      </c>
      <c r="L41" s="5" t="b">
        <f>AND(SETTINGS!B$19="Spanish",DESTINATIONS!F9="Spanish")</f>
        <v>0</v>
      </c>
      <c r="M41" s="5" t="b">
        <f>AND(SETTINGS!B$19="French",DESTINATIONS!F9="French")</f>
        <v>0</v>
      </c>
      <c r="N41" s="1" t="b">
        <f>AND(SETTINGS!B$19="Portuguese",DESTINATIONS!F9="Portuguese")</f>
        <v>0</v>
      </c>
      <c r="O41" s="5" t="b">
        <f>AND(SETTINGS!B$19="German",DESTINATIONS!F9="German")</f>
        <v>0</v>
      </c>
      <c r="P41" s="45" t="b">
        <f>AND(SETTINGS!B$19="English and Spanish",OR(DESTINATIONS!F9="English",DESTINATIONS!F9="Spanish"))</f>
        <v>0</v>
      </c>
      <c r="Q41" s="5" t="b">
        <f>AND(SETTINGS!B$19="English and French",OR(DESTINATIONS!F9="English",DESTINATIONS!F9="French"))</f>
        <v>0</v>
      </c>
      <c r="R41" s="5" t="b">
        <f>AND(SETTINGS!B$19="English and Portuguese",OR(DESTINATIONS!F9="English",DESTINATIONS!F9="Portuguese"))</f>
        <v>0</v>
      </c>
      <c r="S41" s="5" t="b">
        <f>AND(SETTINGS!B$19="English and German",OR(DESTINATIONS!F9="English",DESTINATIONS!F9="German"))</f>
        <v>0</v>
      </c>
      <c r="T41" s="5" t="b">
        <f>SETTINGS!B$19="All"</f>
        <v>0</v>
      </c>
      <c r="U41" s="5" t="b">
        <f t="shared" si="13"/>
        <v>0</v>
      </c>
      <c r="V41" s="5" t="b">
        <f>AND(SETTINGS!I$8&lt;F41,NOT(OR(E41="?",F41="?",E41="X",F41="X")))</f>
        <v>1</v>
      </c>
      <c r="W41" s="5" t="b">
        <f>AND(SETTINGS!I$8=F41,NOT(OR(E41="?",F41="?",E41="X",F41="X")))</f>
        <v>0</v>
      </c>
      <c r="X41" s="5" t="b">
        <f>AND(SETTINGS!I$8&gt;F41,SETTINGS!I$8&lt;E41,NOT(OR(E41="?",F41="?",E41="X",F41="X")))</f>
        <v>0</v>
      </c>
      <c r="Y41" s="5" t="b">
        <f>AND(SETTINGS!I$8=E41,NOT(OR(E41="?",F41="?",E41="X",F41="X")))</f>
        <v>0</v>
      </c>
      <c r="Z41" s="5" t="b">
        <f>AND(SETTINGS!I$8&gt;E41,NOT(OR(E41="?",F41="?",E41="X",F41="X")))</f>
        <v>0</v>
      </c>
      <c r="AA41" s="5" t="b">
        <f t="shared" si="14"/>
        <v>0</v>
      </c>
      <c r="AB41" s="5" t="b">
        <f>AND(ISBLANK(DESTINATIONS!J9),ISBLANK(DESTINATIONS!K9),ISBLANK(DESTINATIONS!L9),ISBLANK(DESTINATIONS!M9),ISBLANK(DESTINATIONS!N9))</f>
        <v>1</v>
      </c>
      <c r="AC41" s="5" t="b">
        <f>AND(ISNUMBER(DESTINATIONS!J9),ISNUMBER(DESTINATIONS!K9),ISNUMBER(DESTINATIONS!L9),ISNUMBER(DESTINATIONS!M9),ISNUMBER(DESTINATIONS!N9),SETTINGS!F$3&gt;=DESTINATIONS!K9,SETTINGS!F$4&gt;=DESTINATIONS!L9,SETTINGS!F$5&gt;=DESTINATIONS!M9,SETTINGS!F$6&gt;=DESTINATIONS!N9,SETTINGS!F$7&gt;=DESTINATIONS!J9)</f>
        <v>0</v>
      </c>
      <c r="AD41" s="5" t="b">
        <f>AND(ISNUMBER(DESTINATIONS!J9),ISBLANK(DESTINATIONS!K9),ISBLANK(DESTINATIONS!L9),ISBLANK(DESTINATIONS!M9),ISBLANK(DESTINATIONS!N9),SETTINGS!F$7&gt;=DESTINATIONS!J9)</f>
        <v>0</v>
      </c>
      <c r="AE41" s="1" t="b">
        <f>AND(ISNUMBER(DESTINATIONS!J9),ISBLANK(DESTINATIONS!K9),ISBLANK(DESTINATIONS!L9),ISNUMBER(DESTINATIONS!M9),ISBLANK(DESTINATIONS!N9),SETTINGS!F$7&gt;=DESTINATIONS!J9,SETTINGS!F$5&gt;=DESTINATIONS!M9)</f>
        <v>0</v>
      </c>
      <c r="AF41" s="5" t="b">
        <f t="shared" si="15"/>
        <v>1</v>
      </c>
      <c r="AG41" s="5" t="b">
        <f>AND(ISBLANK(DESTINATIONS!O9),ISBLANK(DESTINATIONS!P9),ISBLANK(DESTINATIONS!Q9),ISBLANK(DESTINATIONS!R9),ISBLANK(DESTINATIONS!S9))</f>
        <v>1</v>
      </c>
      <c r="AH41" s="5" t="b">
        <f>AND(ISNUMBER(DESTINATIONS!O9),ISNUMBER(DESTINATIONS!P9),ISNUMBER(DESTINATIONS!Q9),ISNUMBER(DESTINATIONS!R9),ISNUMBER(DESTINATIONS!S9),SETTINGS!F$11&gt;=DESTINATIONS!P9,SETTINGS!F$12&gt;=DESTINATIONS!Q9,SETTINGS!F$13&gt;=DESTINATIONS!R9,SETTINGS!F$14&gt;=DESTINATIONS!S9,SETTINGS!F$15&gt;=DESTINATIONS!O9)</f>
        <v>0</v>
      </c>
      <c r="AI41" s="5" t="b">
        <f>AND(ISNUMBER(DESTINATIONS!O9),ISBLANK(DESTINATIONS!P9),ISBLANK(DESTINATIONS!Q9),ISBLANK(DESTINATIONS!R9),ISBLANK(DESTINATIONS!S9),SETTINGS!F$15&gt;=DESTINATIONS!O9)</f>
        <v>0</v>
      </c>
      <c r="AJ41" s="1" t="b">
        <f>AND(ISNUMBER(DESTINATIONS!O9),ISBLANK(DESTINATIONS!P9),ISBLANK(DESTINATIONS!Q9),ISNUMBER(DESTINATIONS!R9),ISBLANK(DESTINATIONS!S9),SETTINGS!F$15&gt;=DESTINATIONS!O9,SETTINGS!F$13&gt;=DESTINATIONS!R9)</f>
        <v>0</v>
      </c>
      <c r="AK41" s="5" t="b">
        <f t="shared" si="16"/>
        <v>1</v>
      </c>
      <c r="AL41" s="5" t="b">
        <f>AND(SETTINGS!B$21="IELTS",AF41)</f>
        <v>0</v>
      </c>
      <c r="AM41" s="5" t="b">
        <f>AND(SETTINGS!B$21="TOEFL",AK41)</f>
        <v>0</v>
      </c>
      <c r="AN41" s="5" t="b">
        <f>AND(SETTINGS!B$21="Other",OR(AB41,AG41))</f>
        <v>0</v>
      </c>
      <c r="AO41" s="1" t="b">
        <f>AND(SETTINGS!B$21="NO",_xlfn.IFS(SETTINGS!B$19="English",FALSE,OR(SETTINGS!B$19="Spanish",SETTINGS!B$19="English and Spanish"),DESTINATIONS!F9="Spanish",OR(SETTINGS!B$19="French",SETTINGS!B$19="English and French"),DESTINATIONS!F9="French",OR(SETTINGS!B$19="Portuguese",SETTINGS!B$19="English and Portuguese"),DESTINATIONS!F9="Portuguese",OR(SETTINGS!B$19="German",SETTINGS!B$19="English and German"),DESTINATIONS!F9="German",SETTINGS!B$19="All",OR(DESTINATIONS!F9="Spanish",DESTINATIONS!F9="French",DESTINATIONS!F9="Portuguese",DESTINATIONS!F9="German"),SETTINGS!B$19="",FALSE))</f>
        <v>0</v>
      </c>
      <c r="AP41" s="5" t="b">
        <f t="shared" si="11"/>
        <v>0</v>
      </c>
      <c r="AQ41" s="5" t="b">
        <f>OR(ISBLANK(DESTINATIONS!T9),AND(ISNUMBER(DESTINATIONS!T9),SETTINGS!I$5&gt;=DESTINATIONS!T9))</f>
        <v>1</v>
      </c>
      <c r="AS41" s="45" t="b">
        <f t="shared" si="17"/>
        <v>1</v>
      </c>
      <c r="AT41" s="5" t="b">
        <f t="shared" si="18"/>
        <v>0</v>
      </c>
      <c r="AU41" s="5" t="b">
        <f t="shared" si="19"/>
        <v>0</v>
      </c>
      <c r="AV41" s="5" t="b">
        <f t="shared" si="20"/>
        <v>0</v>
      </c>
      <c r="AW41" s="5" t="b">
        <f t="shared" si="21"/>
        <v>0</v>
      </c>
      <c r="AX41" s="5" t="b">
        <f t="shared" si="22"/>
        <v>0</v>
      </c>
    </row>
    <row r="42" spans="1:50" ht="20" customHeight="1" x14ac:dyDescent="0.35">
      <c r="A42" s="35" t="s">
        <v>285</v>
      </c>
      <c r="B42" s="35" t="s">
        <v>306</v>
      </c>
      <c r="C42" s="35" t="s">
        <v>181</v>
      </c>
      <c r="D42" s="42">
        <v>6</v>
      </c>
      <c r="E42" s="43">
        <v>33.762999999999998</v>
      </c>
      <c r="F42" s="43">
        <v>32.408999999999999</v>
      </c>
      <c r="G42" s="43" t="str">
        <f>IF(OR(SETTINGS!I$8=0,F42="X",F42="?"),"N/A",SETTINGS!I$8-F42)</f>
        <v>N/A</v>
      </c>
      <c r="H42" s="46" t="str">
        <f t="shared" si="12"/>
        <v>Language + Score + English</v>
      </c>
      <c r="J42" s="5" t="b">
        <f>DESTINATIONS!D107="YES"</f>
        <v>1</v>
      </c>
      <c r="K42" s="5" t="b">
        <f>AND(SETTINGS!B$19="English",DESTINATIONS!F107="English")</f>
        <v>0</v>
      </c>
      <c r="L42" s="5" t="b">
        <f>AND(SETTINGS!B$19="Spanish",DESTINATIONS!F107="Spanish")</f>
        <v>0</v>
      </c>
      <c r="M42" s="5" t="b">
        <f>AND(SETTINGS!B$19="French",DESTINATIONS!F107="French")</f>
        <v>0</v>
      </c>
      <c r="N42" s="1" t="b">
        <f>AND(SETTINGS!B$19="Portuguese",DESTINATIONS!F107="Portuguese")</f>
        <v>0</v>
      </c>
      <c r="O42" s="5" t="b">
        <f>AND(SETTINGS!B$19="German",DESTINATIONS!F107="German")</f>
        <v>0</v>
      </c>
      <c r="P42" s="45" t="b">
        <f>AND(SETTINGS!B$19="English and Spanish",OR(DESTINATIONS!F107="English",DESTINATIONS!F107="Spanish"))</f>
        <v>0</v>
      </c>
      <c r="Q42" s="5" t="b">
        <f>AND(SETTINGS!B$19="English and French",OR(DESTINATIONS!F107="English",DESTINATIONS!F107="French"))</f>
        <v>0</v>
      </c>
      <c r="R42" s="5" t="b">
        <f>AND(SETTINGS!B$19="English and Portuguese",OR(DESTINATIONS!F107="English",DESTINATIONS!F107="Portuguese"))</f>
        <v>0</v>
      </c>
      <c r="S42" s="5" t="b">
        <f>AND(SETTINGS!B$19="English and German",OR(DESTINATIONS!F107="English",DESTINATIONS!F107="German"))</f>
        <v>0</v>
      </c>
      <c r="T42" s="5" t="b">
        <f>SETTINGS!B$19="All"</f>
        <v>0</v>
      </c>
      <c r="U42" s="5" t="b">
        <f t="shared" si="13"/>
        <v>0</v>
      </c>
      <c r="V42" s="5" t="b">
        <f>AND(SETTINGS!I$8&lt;F42,NOT(OR(E42="?",F42="?",E42="X",F42="X")))</f>
        <v>1</v>
      </c>
      <c r="W42" s="5" t="b">
        <f>AND(SETTINGS!I$8=F42,NOT(OR(E42="?",F42="?",E42="X",F42="X")))</f>
        <v>0</v>
      </c>
      <c r="X42" s="5" t="b">
        <f>AND(SETTINGS!I$8&gt;F42,SETTINGS!I$8&lt;E42,NOT(OR(E42="?",F42="?",E42="X",F42="X")))</f>
        <v>0</v>
      </c>
      <c r="Y42" s="5" t="b">
        <f>AND(SETTINGS!I$8=E42,NOT(OR(E42="?",F42="?",E42="X",F42="X")))</f>
        <v>0</v>
      </c>
      <c r="Z42" s="5" t="b">
        <f>AND(SETTINGS!I$8&gt;E42,NOT(OR(E42="?",F42="?",E42="X",F42="X")))</f>
        <v>0</v>
      </c>
      <c r="AA42" s="5" t="b">
        <f t="shared" si="14"/>
        <v>0</v>
      </c>
      <c r="AB42" s="5" t="b">
        <f>AND(ISBLANK(DESTINATIONS!J107),ISBLANK(DESTINATIONS!K107),ISBLANK(DESTINATIONS!L107),ISBLANK(DESTINATIONS!M107),ISBLANK(DESTINATIONS!N107))</f>
        <v>1</v>
      </c>
      <c r="AC42" s="5" t="b">
        <f>AND(ISNUMBER(DESTINATIONS!J107),ISNUMBER(DESTINATIONS!K107),ISNUMBER(DESTINATIONS!L107),ISNUMBER(DESTINATIONS!M107),ISNUMBER(DESTINATIONS!N107),SETTINGS!F$3&gt;=DESTINATIONS!K107,SETTINGS!F$4&gt;=DESTINATIONS!L107,SETTINGS!F$5&gt;=DESTINATIONS!M107,SETTINGS!F$6&gt;=DESTINATIONS!N107,SETTINGS!F$7&gt;=DESTINATIONS!J107)</f>
        <v>0</v>
      </c>
      <c r="AD42" s="5" t="b">
        <f>AND(ISNUMBER(DESTINATIONS!J107),ISBLANK(DESTINATIONS!K107),ISBLANK(DESTINATIONS!L107),ISBLANK(DESTINATIONS!M107),ISBLANK(DESTINATIONS!N107),SETTINGS!F$7&gt;=DESTINATIONS!J107)</f>
        <v>0</v>
      </c>
      <c r="AE42" s="1" t="b">
        <f>AND(ISNUMBER(DESTINATIONS!J107),ISBLANK(DESTINATIONS!K107),ISBLANK(DESTINATIONS!L107),ISNUMBER(DESTINATIONS!M107),ISBLANK(DESTINATIONS!N107),SETTINGS!F$7&gt;=DESTINATIONS!J107,SETTINGS!F$5&gt;=DESTINATIONS!M107)</f>
        <v>0</v>
      </c>
      <c r="AF42" s="5" t="b">
        <f t="shared" si="15"/>
        <v>1</v>
      </c>
      <c r="AG42" s="5" t="b">
        <f>AND(ISBLANK(DESTINATIONS!O107),ISBLANK(DESTINATIONS!P107),ISBLANK(DESTINATIONS!Q107),ISBLANK(DESTINATIONS!R107),ISBLANK(DESTINATIONS!S107))</f>
        <v>1</v>
      </c>
      <c r="AH42" s="5" t="b">
        <f>AND(ISNUMBER(DESTINATIONS!O107),ISNUMBER(DESTINATIONS!P107),ISNUMBER(DESTINATIONS!Q107),ISNUMBER(DESTINATIONS!R107),ISNUMBER(DESTINATIONS!S107),SETTINGS!F$11&gt;=DESTINATIONS!P107,SETTINGS!F$12&gt;=DESTINATIONS!Q107,SETTINGS!F$13&gt;=DESTINATIONS!R107,SETTINGS!F$14&gt;=DESTINATIONS!S107,SETTINGS!F$15&gt;=DESTINATIONS!O107)</f>
        <v>0</v>
      </c>
      <c r="AI42" s="5" t="b">
        <f>AND(ISNUMBER(DESTINATIONS!O107),ISBLANK(DESTINATIONS!P107),ISBLANK(DESTINATIONS!Q107),ISBLANK(DESTINATIONS!R107),ISBLANK(DESTINATIONS!S107),SETTINGS!F$15&gt;=DESTINATIONS!O107)</f>
        <v>0</v>
      </c>
      <c r="AJ42" s="1" t="b">
        <f>AND(ISNUMBER(DESTINATIONS!O107),ISBLANK(DESTINATIONS!P107),ISBLANK(DESTINATIONS!Q107),ISNUMBER(DESTINATIONS!R107),ISBLANK(DESTINATIONS!S107),SETTINGS!F$15&gt;=DESTINATIONS!O107,SETTINGS!F$13&gt;=DESTINATIONS!R107)</f>
        <v>0</v>
      </c>
      <c r="AK42" s="5" t="b">
        <f t="shared" si="16"/>
        <v>1</v>
      </c>
      <c r="AL42" s="5" t="b">
        <f>AND(SETTINGS!B$21="IELTS",AF42)</f>
        <v>0</v>
      </c>
      <c r="AM42" s="5" t="b">
        <f>AND(SETTINGS!B$21="TOEFL",AK42)</f>
        <v>0</v>
      </c>
      <c r="AN42" s="5" t="b">
        <f>AND(SETTINGS!B$21="Other",OR(AB42,AG42))</f>
        <v>0</v>
      </c>
      <c r="AO42" s="1" t="b">
        <f>AND(SETTINGS!B$21="NO",_xlfn.IFS(SETTINGS!B$19="English",FALSE,OR(SETTINGS!B$19="Spanish",SETTINGS!B$19="English and Spanish"),DESTINATIONS!F107="Spanish",OR(SETTINGS!B$19="French",SETTINGS!B$19="English and French"),DESTINATIONS!F107="French",OR(SETTINGS!B$19="Portuguese",SETTINGS!B$19="English and Portuguese"),DESTINATIONS!F107="Portuguese",OR(SETTINGS!B$19="German",SETTINGS!B$19="English and German"),DESTINATIONS!F107="German",SETTINGS!B$19="All",OR(DESTINATIONS!F107="Spanish",DESTINATIONS!F107="French",DESTINATIONS!F107="Portuguese",DESTINATIONS!F107="German"),SETTINGS!B$19="",FALSE))</f>
        <v>0</v>
      </c>
      <c r="AP42" s="5" t="b">
        <f t="shared" si="11"/>
        <v>0</v>
      </c>
      <c r="AQ42" s="5" t="b">
        <f>OR(ISBLANK(DESTINATIONS!T107),AND(ISNUMBER(DESTINATIONS!T107),SETTINGS!I$5&gt;=DESTINATIONS!T107))</f>
        <v>1</v>
      </c>
      <c r="AS42" s="45" t="b">
        <f t="shared" si="17"/>
        <v>1</v>
      </c>
      <c r="AT42" s="5" t="b">
        <f t="shared" si="18"/>
        <v>0</v>
      </c>
      <c r="AU42" s="5" t="b">
        <f t="shared" si="19"/>
        <v>0</v>
      </c>
      <c r="AV42" s="5" t="b">
        <f t="shared" si="20"/>
        <v>0</v>
      </c>
      <c r="AW42" s="5" t="b">
        <f t="shared" si="21"/>
        <v>0</v>
      </c>
      <c r="AX42" s="5" t="b">
        <f t="shared" si="22"/>
        <v>0</v>
      </c>
    </row>
    <row r="43" spans="1:50" ht="20" customHeight="1" x14ac:dyDescent="0.35">
      <c r="A43" s="35" t="s">
        <v>279</v>
      </c>
      <c r="B43" s="35" t="s">
        <v>57</v>
      </c>
      <c r="C43" s="35" t="s">
        <v>17</v>
      </c>
      <c r="D43" s="42" t="s">
        <v>463</v>
      </c>
      <c r="E43" s="43">
        <v>33.354999999999997</v>
      </c>
      <c r="F43" s="43">
        <v>32.28</v>
      </c>
      <c r="G43" s="43" t="str">
        <f>IF(OR(SETTINGS!I$8=0,F43="X",F43="?"),"N/A",SETTINGS!I$8-F43)</f>
        <v>N/A</v>
      </c>
      <c r="H43" s="46" t="str">
        <f t="shared" si="12"/>
        <v>Language + Score + English</v>
      </c>
      <c r="J43" s="5" t="b">
        <f>DESTINATIONS!D68="YES"</f>
        <v>1</v>
      </c>
      <c r="K43" s="5" t="b">
        <f>AND(SETTINGS!B$19="English",DESTINATIONS!F68="English")</f>
        <v>0</v>
      </c>
      <c r="L43" s="5" t="b">
        <f>AND(SETTINGS!B$19="Spanish",DESTINATIONS!F68="Spanish")</f>
        <v>0</v>
      </c>
      <c r="M43" s="5" t="b">
        <f>AND(SETTINGS!B$19="French",DESTINATIONS!F68="French")</f>
        <v>0</v>
      </c>
      <c r="N43" s="1" t="b">
        <f>AND(SETTINGS!B$19="Portuguese",DESTINATIONS!F68="Portuguese")</f>
        <v>0</v>
      </c>
      <c r="O43" s="5" t="b">
        <f>AND(SETTINGS!B$19="German",DESTINATIONS!F68="German")</f>
        <v>0</v>
      </c>
      <c r="P43" s="45" t="b">
        <f>AND(SETTINGS!B$19="English and Spanish",OR(DESTINATIONS!F68="English",DESTINATIONS!F68="Spanish"))</f>
        <v>0</v>
      </c>
      <c r="Q43" s="5" t="b">
        <f>AND(SETTINGS!B$19="English and French",OR(DESTINATIONS!F68="English",DESTINATIONS!F68="French"))</f>
        <v>0</v>
      </c>
      <c r="R43" s="5" t="b">
        <f>AND(SETTINGS!B$19="English and Portuguese",OR(DESTINATIONS!F68="English",DESTINATIONS!F68="Portuguese"))</f>
        <v>0</v>
      </c>
      <c r="S43" s="5" t="b">
        <f>AND(SETTINGS!B$19="English and German",OR(DESTINATIONS!F68="English",DESTINATIONS!F68="German"))</f>
        <v>0</v>
      </c>
      <c r="T43" s="5" t="b">
        <f>SETTINGS!B$19="All"</f>
        <v>0</v>
      </c>
      <c r="U43" s="5" t="b">
        <f t="shared" si="13"/>
        <v>0</v>
      </c>
      <c r="V43" s="5" t="b">
        <f>AND(SETTINGS!I$8&lt;F43,NOT(OR(E43="?",F43="?",E43="X",F43="X")))</f>
        <v>1</v>
      </c>
      <c r="W43" s="5" t="b">
        <f>AND(SETTINGS!I$8=F43,NOT(OR(E43="?",F43="?",E43="X",F43="X")))</f>
        <v>0</v>
      </c>
      <c r="X43" s="5" t="b">
        <f>AND(SETTINGS!I$8&gt;F43,SETTINGS!I$8&lt;E43,NOT(OR(E43="?",F43="?",E43="X",F43="X")))</f>
        <v>0</v>
      </c>
      <c r="Y43" s="5" t="b">
        <f>AND(SETTINGS!I$8=E43,NOT(OR(E43="?",F43="?",E43="X",F43="X")))</f>
        <v>0</v>
      </c>
      <c r="Z43" s="5" t="b">
        <f>AND(SETTINGS!I$8&gt;E43,NOT(OR(E43="?",F43="?",E43="X",F43="X")))</f>
        <v>0</v>
      </c>
      <c r="AA43" s="5" t="b">
        <f t="shared" si="14"/>
        <v>0</v>
      </c>
      <c r="AB43" s="5" t="b">
        <f>AND(ISBLANK(DESTINATIONS!J68),ISBLANK(DESTINATIONS!K68),ISBLANK(DESTINATIONS!L68),ISBLANK(DESTINATIONS!M68),ISBLANK(DESTINATIONS!N68))</f>
        <v>1</v>
      </c>
      <c r="AC43" s="5" t="b">
        <f>AND(ISNUMBER(DESTINATIONS!J68),ISNUMBER(DESTINATIONS!K68),ISNUMBER(DESTINATIONS!L68),ISNUMBER(DESTINATIONS!M68),ISNUMBER(DESTINATIONS!N68),SETTINGS!F$3&gt;=DESTINATIONS!K68,SETTINGS!F$4&gt;=DESTINATIONS!L68,SETTINGS!F$5&gt;=DESTINATIONS!M68,SETTINGS!F$6&gt;=DESTINATIONS!N68,SETTINGS!F$7&gt;=DESTINATIONS!J68)</f>
        <v>0</v>
      </c>
      <c r="AD43" s="5" t="b">
        <f>AND(ISNUMBER(DESTINATIONS!J68),ISBLANK(DESTINATIONS!K68),ISBLANK(DESTINATIONS!L68),ISBLANK(DESTINATIONS!M68),ISBLANK(DESTINATIONS!N68),SETTINGS!F$7&gt;=DESTINATIONS!J68)</f>
        <v>0</v>
      </c>
      <c r="AE43" s="1" t="b">
        <f>AND(ISNUMBER(DESTINATIONS!J68),ISBLANK(DESTINATIONS!K68),ISBLANK(DESTINATIONS!L68),ISNUMBER(DESTINATIONS!M68),ISBLANK(DESTINATIONS!N68),SETTINGS!F$7&gt;=DESTINATIONS!J68,SETTINGS!F$5&gt;=DESTINATIONS!M68)</f>
        <v>0</v>
      </c>
      <c r="AF43" s="5" t="b">
        <f t="shared" si="15"/>
        <v>1</v>
      </c>
      <c r="AG43" s="5" t="b">
        <f>AND(ISBLANK(DESTINATIONS!O68),ISBLANK(DESTINATIONS!P68),ISBLANK(DESTINATIONS!Q68),ISBLANK(DESTINATIONS!R68),ISBLANK(DESTINATIONS!S68))</f>
        <v>1</v>
      </c>
      <c r="AH43" s="5" t="b">
        <f>AND(ISNUMBER(DESTINATIONS!O68),ISNUMBER(DESTINATIONS!P68),ISNUMBER(DESTINATIONS!Q68),ISNUMBER(DESTINATIONS!R68),ISNUMBER(DESTINATIONS!S68),SETTINGS!F$11&gt;=DESTINATIONS!P68,SETTINGS!F$12&gt;=DESTINATIONS!Q68,SETTINGS!F$13&gt;=DESTINATIONS!R68,SETTINGS!F$14&gt;=DESTINATIONS!S68,SETTINGS!F$15&gt;=DESTINATIONS!O68)</f>
        <v>0</v>
      </c>
      <c r="AI43" s="5" t="b">
        <f>AND(ISNUMBER(DESTINATIONS!O68),ISBLANK(DESTINATIONS!P68),ISBLANK(DESTINATIONS!Q68),ISBLANK(DESTINATIONS!R68),ISBLANK(DESTINATIONS!S68),SETTINGS!F$15&gt;=DESTINATIONS!O68)</f>
        <v>0</v>
      </c>
      <c r="AJ43" s="1" t="b">
        <f>AND(ISNUMBER(DESTINATIONS!O68),ISBLANK(DESTINATIONS!P68),ISBLANK(DESTINATIONS!Q68),ISNUMBER(DESTINATIONS!R68),ISBLANK(DESTINATIONS!S68),SETTINGS!F$15&gt;=DESTINATIONS!O68,SETTINGS!F$13&gt;=DESTINATIONS!R68)</f>
        <v>0</v>
      </c>
      <c r="AK43" s="5" t="b">
        <f t="shared" si="16"/>
        <v>1</v>
      </c>
      <c r="AL43" s="5" t="b">
        <f>AND(SETTINGS!B$21="IELTS",AF43)</f>
        <v>0</v>
      </c>
      <c r="AM43" s="5" t="b">
        <f>AND(SETTINGS!B$21="TOEFL",AK43)</f>
        <v>0</v>
      </c>
      <c r="AN43" s="5" t="b">
        <f>AND(SETTINGS!B$21="Other",OR(AB43,AG43))</f>
        <v>0</v>
      </c>
      <c r="AO43" s="1" t="b">
        <f>AND(SETTINGS!B$21="NO",_xlfn.IFS(SETTINGS!B$19="English",FALSE,OR(SETTINGS!B$19="Spanish",SETTINGS!B$19="English and Spanish"),DESTINATIONS!F68="Spanish",OR(SETTINGS!B$19="French",SETTINGS!B$19="English and French"),DESTINATIONS!F68="French",OR(SETTINGS!B$19="Portuguese",SETTINGS!B$19="English and Portuguese"),DESTINATIONS!F68="Portuguese",OR(SETTINGS!B$19="German",SETTINGS!B$19="English and German"),DESTINATIONS!F68="German",SETTINGS!B$19="All",OR(DESTINATIONS!F68="Spanish",DESTINATIONS!F68="French",DESTINATIONS!F68="Portuguese",DESTINATIONS!F68="German"),SETTINGS!B$19="",FALSE))</f>
        <v>0</v>
      </c>
      <c r="AP43" s="5" t="b">
        <f t="shared" si="11"/>
        <v>0</v>
      </c>
      <c r="AQ43" s="5" t="b">
        <f>OR(ISBLANK(DESTINATIONS!T68),AND(ISNUMBER(DESTINATIONS!T68),SETTINGS!I$5&gt;=DESTINATIONS!T68))</f>
        <v>1</v>
      </c>
      <c r="AS43" s="45" t="b">
        <f t="shared" si="17"/>
        <v>1</v>
      </c>
      <c r="AT43" s="5" t="b">
        <f t="shared" si="18"/>
        <v>0</v>
      </c>
      <c r="AU43" s="5" t="b">
        <f t="shared" si="19"/>
        <v>0</v>
      </c>
      <c r="AV43" s="5" t="b">
        <f t="shared" si="20"/>
        <v>0</v>
      </c>
      <c r="AW43" s="5" t="b">
        <f t="shared" si="21"/>
        <v>0</v>
      </c>
      <c r="AX43" s="5" t="b">
        <f t="shared" si="22"/>
        <v>0</v>
      </c>
    </row>
    <row r="44" spans="1:50" ht="20" customHeight="1" x14ac:dyDescent="0.35">
      <c r="A44" s="35" t="s">
        <v>281</v>
      </c>
      <c r="B44" s="35" t="s">
        <v>303</v>
      </c>
      <c r="C44" s="35" t="s">
        <v>140</v>
      </c>
      <c r="D44" s="42">
        <v>3</v>
      </c>
      <c r="E44" s="43">
        <v>32.76</v>
      </c>
      <c r="F44" s="43">
        <v>32.241</v>
      </c>
      <c r="G44" s="43" t="str">
        <f>IF(OR(SETTINGS!I$8=0,F44="X",F44="?"),"N/A",SETTINGS!I$8-F44)</f>
        <v>N/A</v>
      </c>
      <c r="H44" s="46" t="str">
        <f t="shared" si="12"/>
        <v>Language + Score + English</v>
      </c>
      <c r="J44" s="5" t="b">
        <f>DESTINATIONS!D79="YES"</f>
        <v>1</v>
      </c>
      <c r="K44" s="5" t="b">
        <f>AND(SETTINGS!B$19="English",DESTINATIONS!F79="English")</f>
        <v>0</v>
      </c>
      <c r="L44" s="5" t="b">
        <f>AND(SETTINGS!B$19="Spanish",DESTINATIONS!F79="Spanish")</f>
        <v>0</v>
      </c>
      <c r="M44" s="5" t="b">
        <f>AND(SETTINGS!B$19="French",DESTINATIONS!F79="French")</f>
        <v>0</v>
      </c>
      <c r="N44" s="1" t="b">
        <f>AND(SETTINGS!B$19="Portuguese",DESTINATIONS!F79="Portuguese")</f>
        <v>0</v>
      </c>
      <c r="O44" s="5" t="b">
        <f>AND(SETTINGS!B$19="German",DESTINATIONS!F79="German")</f>
        <v>0</v>
      </c>
      <c r="P44" s="45" t="b">
        <f>AND(SETTINGS!B$19="English and Spanish",OR(DESTINATIONS!F79="English",DESTINATIONS!F79="Spanish"))</f>
        <v>0</v>
      </c>
      <c r="Q44" s="5" t="b">
        <f>AND(SETTINGS!B$19="English and French",OR(DESTINATIONS!F79="English",DESTINATIONS!F79="French"))</f>
        <v>0</v>
      </c>
      <c r="R44" s="5" t="b">
        <f>AND(SETTINGS!B$19="English and Portuguese",OR(DESTINATIONS!F79="English",DESTINATIONS!F79="Portuguese"))</f>
        <v>0</v>
      </c>
      <c r="S44" s="5" t="b">
        <f>AND(SETTINGS!B$19="English and German",OR(DESTINATIONS!F79="English",DESTINATIONS!F79="German"))</f>
        <v>0</v>
      </c>
      <c r="T44" s="5" t="b">
        <f>SETTINGS!B$19="All"</f>
        <v>0</v>
      </c>
      <c r="U44" s="5" t="b">
        <f t="shared" si="13"/>
        <v>0</v>
      </c>
      <c r="V44" s="5" t="b">
        <f>AND(SETTINGS!I$8&lt;F44,NOT(OR(E44="?",F44="?",E44="X",F44="X")))</f>
        <v>1</v>
      </c>
      <c r="W44" s="5" t="b">
        <f>AND(SETTINGS!I$8=F44,NOT(OR(E44="?",F44="?",E44="X",F44="X")))</f>
        <v>0</v>
      </c>
      <c r="X44" s="5" t="b">
        <f>AND(SETTINGS!I$8&gt;F44,SETTINGS!I$8&lt;E44,NOT(OR(E44="?",F44="?",E44="X",F44="X")))</f>
        <v>0</v>
      </c>
      <c r="Y44" s="5" t="b">
        <f>AND(SETTINGS!I$8=E44,NOT(OR(E44="?",F44="?",E44="X",F44="X")))</f>
        <v>0</v>
      </c>
      <c r="Z44" s="5" t="b">
        <f>AND(SETTINGS!I$8&gt;E44,NOT(OR(E44="?",F44="?",E44="X",F44="X")))</f>
        <v>0</v>
      </c>
      <c r="AA44" s="5" t="b">
        <f t="shared" si="14"/>
        <v>0</v>
      </c>
      <c r="AB44" s="5" t="b">
        <f>AND(ISBLANK(DESTINATIONS!J79),ISBLANK(DESTINATIONS!K79),ISBLANK(DESTINATIONS!L79),ISBLANK(DESTINATIONS!M79),ISBLANK(DESTINATIONS!N79))</f>
        <v>1</v>
      </c>
      <c r="AC44" s="5" t="b">
        <f>AND(ISNUMBER(DESTINATIONS!J79),ISNUMBER(DESTINATIONS!K79),ISNUMBER(DESTINATIONS!L79),ISNUMBER(DESTINATIONS!M79),ISNUMBER(DESTINATIONS!N79),SETTINGS!F$3&gt;=DESTINATIONS!K79,SETTINGS!F$4&gt;=DESTINATIONS!L79,SETTINGS!F$5&gt;=DESTINATIONS!M79,SETTINGS!F$6&gt;=DESTINATIONS!N79,SETTINGS!F$7&gt;=DESTINATIONS!J79)</f>
        <v>0</v>
      </c>
      <c r="AD44" s="5" t="b">
        <f>AND(ISNUMBER(DESTINATIONS!J79),ISBLANK(DESTINATIONS!K79),ISBLANK(DESTINATIONS!L79),ISBLANK(DESTINATIONS!M79),ISBLANK(DESTINATIONS!N79),SETTINGS!F$7&gt;=DESTINATIONS!J79)</f>
        <v>0</v>
      </c>
      <c r="AE44" s="1" t="b">
        <f>AND(ISNUMBER(DESTINATIONS!J79),ISBLANK(DESTINATIONS!K79),ISBLANK(DESTINATIONS!L79),ISNUMBER(DESTINATIONS!M79),ISBLANK(DESTINATIONS!N79),SETTINGS!F$7&gt;=DESTINATIONS!J79,SETTINGS!F$5&gt;=DESTINATIONS!M79)</f>
        <v>0</v>
      </c>
      <c r="AF44" s="5" t="b">
        <f t="shared" si="15"/>
        <v>1</v>
      </c>
      <c r="AG44" s="5" t="b">
        <f>AND(ISBLANK(DESTINATIONS!O79),ISBLANK(DESTINATIONS!P79),ISBLANK(DESTINATIONS!Q79),ISBLANK(DESTINATIONS!R79),ISBLANK(DESTINATIONS!S79))</f>
        <v>1</v>
      </c>
      <c r="AH44" s="5" t="b">
        <f>AND(ISNUMBER(DESTINATIONS!O79),ISNUMBER(DESTINATIONS!P79),ISNUMBER(DESTINATIONS!Q79),ISNUMBER(DESTINATIONS!R79),ISNUMBER(DESTINATIONS!S79),SETTINGS!F$11&gt;=DESTINATIONS!P79,SETTINGS!F$12&gt;=DESTINATIONS!Q79,SETTINGS!F$13&gt;=DESTINATIONS!R79,SETTINGS!F$14&gt;=DESTINATIONS!S79,SETTINGS!F$15&gt;=DESTINATIONS!O79)</f>
        <v>0</v>
      </c>
      <c r="AI44" s="5" t="b">
        <f>AND(ISNUMBER(DESTINATIONS!O79),ISBLANK(DESTINATIONS!P79),ISBLANK(DESTINATIONS!Q79),ISBLANK(DESTINATIONS!R79),ISBLANK(DESTINATIONS!S79),SETTINGS!F$15&gt;=DESTINATIONS!O79)</f>
        <v>0</v>
      </c>
      <c r="AJ44" s="1" t="b">
        <f>AND(ISNUMBER(DESTINATIONS!O79),ISBLANK(DESTINATIONS!P79),ISBLANK(DESTINATIONS!Q79),ISNUMBER(DESTINATIONS!R79),ISBLANK(DESTINATIONS!S79),SETTINGS!F$15&gt;=DESTINATIONS!O79,SETTINGS!F$13&gt;=DESTINATIONS!R79)</f>
        <v>0</v>
      </c>
      <c r="AK44" s="5" t="b">
        <f t="shared" si="16"/>
        <v>1</v>
      </c>
      <c r="AL44" s="5" t="b">
        <f>AND(SETTINGS!B$21="IELTS",AF44)</f>
        <v>0</v>
      </c>
      <c r="AM44" s="5" t="b">
        <f>AND(SETTINGS!B$21="TOEFL",AK44)</f>
        <v>0</v>
      </c>
      <c r="AN44" s="5" t="b">
        <f>AND(SETTINGS!B$21="Other",OR(AB44,AG44))</f>
        <v>0</v>
      </c>
      <c r="AO44" s="1" t="b">
        <f>AND(SETTINGS!B$21="NO",_xlfn.IFS(SETTINGS!B$19="English",FALSE,OR(SETTINGS!B$19="Spanish",SETTINGS!B$19="English and Spanish"),DESTINATIONS!F79="Spanish",OR(SETTINGS!B$19="French",SETTINGS!B$19="English and French"),DESTINATIONS!F79="French",OR(SETTINGS!B$19="Portuguese",SETTINGS!B$19="English and Portuguese"),DESTINATIONS!F79="Portuguese",OR(SETTINGS!B$19="German",SETTINGS!B$19="English and German"),DESTINATIONS!F79="German",SETTINGS!B$19="All",OR(DESTINATIONS!F79="Spanish",DESTINATIONS!F79="French",DESTINATIONS!F79="Portuguese",DESTINATIONS!F79="German"),SETTINGS!B$19="",FALSE))</f>
        <v>0</v>
      </c>
      <c r="AP44" s="5" t="b">
        <f t="shared" si="11"/>
        <v>0</v>
      </c>
      <c r="AQ44" s="5" t="b">
        <f>OR(ISBLANK(DESTINATIONS!T79),AND(ISNUMBER(DESTINATIONS!T79),SETTINGS!I$5&gt;=DESTINATIONS!T79))</f>
        <v>1</v>
      </c>
      <c r="AS44" s="45" t="b">
        <f t="shared" si="17"/>
        <v>1</v>
      </c>
      <c r="AT44" s="5" t="b">
        <f t="shared" si="18"/>
        <v>0</v>
      </c>
      <c r="AU44" s="5" t="b">
        <f t="shared" si="19"/>
        <v>0</v>
      </c>
      <c r="AV44" s="5" t="b">
        <f t="shared" si="20"/>
        <v>0</v>
      </c>
      <c r="AW44" s="5" t="b">
        <f t="shared" si="21"/>
        <v>0</v>
      </c>
      <c r="AX44" s="5" t="b">
        <f t="shared" si="22"/>
        <v>0</v>
      </c>
    </row>
    <row r="45" spans="1:50" ht="20" customHeight="1" x14ac:dyDescent="0.35">
      <c r="A45" s="35" t="s">
        <v>278</v>
      </c>
      <c r="B45" s="35" t="s">
        <v>287</v>
      </c>
      <c r="C45" s="35" t="s">
        <v>151</v>
      </c>
      <c r="D45" s="42">
        <v>2</v>
      </c>
      <c r="E45" s="43">
        <v>32.628999999999998</v>
      </c>
      <c r="F45" s="43">
        <v>32.201999999999998</v>
      </c>
      <c r="G45" s="43" t="str">
        <f>IF(OR(SETTINGS!I$8=0,F45="X",F45="?"),"N/A",SETTINGS!I$8-F45)</f>
        <v>N/A</v>
      </c>
      <c r="H45" s="46" t="str">
        <f t="shared" si="12"/>
        <v>Language + Score + English</v>
      </c>
      <c r="J45" s="5" t="b">
        <f>DESTINATIONS!D13="YES"</f>
        <v>1</v>
      </c>
      <c r="K45" s="5" t="b">
        <f>AND(SETTINGS!B$19="English",DESTINATIONS!F13="English")</f>
        <v>0</v>
      </c>
      <c r="L45" s="5" t="b">
        <f>AND(SETTINGS!B$19="Spanish",DESTINATIONS!F13="Spanish")</f>
        <v>0</v>
      </c>
      <c r="M45" s="5" t="b">
        <f>AND(SETTINGS!B$19="French",DESTINATIONS!F13="French")</f>
        <v>0</v>
      </c>
      <c r="N45" s="1" t="b">
        <f>AND(SETTINGS!B$19="Portuguese",DESTINATIONS!F13="Portuguese")</f>
        <v>0</v>
      </c>
      <c r="O45" s="5" t="b">
        <f>AND(SETTINGS!B$19="German",DESTINATIONS!F13="German")</f>
        <v>0</v>
      </c>
      <c r="P45" s="45" t="b">
        <f>AND(SETTINGS!B$19="English and Spanish",OR(DESTINATIONS!F13="English",DESTINATIONS!F13="Spanish"))</f>
        <v>0</v>
      </c>
      <c r="Q45" s="5" t="b">
        <f>AND(SETTINGS!B$19="English and French",OR(DESTINATIONS!F13="English",DESTINATIONS!F13="French"))</f>
        <v>0</v>
      </c>
      <c r="R45" s="5" t="b">
        <f>AND(SETTINGS!B$19="English and Portuguese",OR(DESTINATIONS!F13="English",DESTINATIONS!F13="Portuguese"))</f>
        <v>0</v>
      </c>
      <c r="S45" s="5" t="b">
        <f>AND(SETTINGS!B$19="English and German",OR(DESTINATIONS!F13="English",DESTINATIONS!F13="German"))</f>
        <v>0</v>
      </c>
      <c r="T45" s="5" t="b">
        <f>SETTINGS!B$19="All"</f>
        <v>0</v>
      </c>
      <c r="U45" s="5" t="b">
        <f t="shared" si="13"/>
        <v>0</v>
      </c>
      <c r="V45" s="5" t="b">
        <f>AND(SETTINGS!I$8&lt;F45,NOT(OR(E45="?",F45="?",E45="X",F45="X")))</f>
        <v>1</v>
      </c>
      <c r="W45" s="5" t="b">
        <f>AND(SETTINGS!I$8=F45,NOT(OR(E45="?",F45="?",E45="X",F45="X")))</f>
        <v>0</v>
      </c>
      <c r="X45" s="5" t="b">
        <f>AND(SETTINGS!I$8&gt;F45,SETTINGS!I$8&lt;E45,NOT(OR(E45="?",F45="?",E45="X",F45="X")))</f>
        <v>0</v>
      </c>
      <c r="Y45" s="5" t="b">
        <f>AND(SETTINGS!I$8=E45,NOT(OR(E45="?",F45="?",E45="X",F45="X")))</f>
        <v>0</v>
      </c>
      <c r="Z45" s="5" t="b">
        <f>AND(SETTINGS!I$8&gt;E45,NOT(OR(E45="?",F45="?",E45="X",F45="X")))</f>
        <v>0</v>
      </c>
      <c r="AA45" s="5" t="b">
        <f t="shared" si="14"/>
        <v>0</v>
      </c>
      <c r="AB45" s="5" t="b">
        <f>AND(ISBLANK(DESTINATIONS!J13),ISBLANK(DESTINATIONS!K13),ISBLANK(DESTINATIONS!L13),ISBLANK(DESTINATIONS!M13),ISBLANK(DESTINATIONS!N13))</f>
        <v>1</v>
      </c>
      <c r="AC45" s="5" t="b">
        <f>AND(ISNUMBER(DESTINATIONS!J13),ISNUMBER(DESTINATIONS!K13),ISNUMBER(DESTINATIONS!L13),ISNUMBER(DESTINATIONS!M13),ISNUMBER(DESTINATIONS!N13),SETTINGS!F$3&gt;=DESTINATIONS!K13,SETTINGS!F$4&gt;=DESTINATIONS!L13,SETTINGS!F$5&gt;=DESTINATIONS!M13,SETTINGS!F$6&gt;=DESTINATIONS!N13,SETTINGS!F$7&gt;=DESTINATIONS!J13)</f>
        <v>0</v>
      </c>
      <c r="AD45" s="5" t="b">
        <f>AND(ISNUMBER(DESTINATIONS!J13),ISBLANK(DESTINATIONS!K13),ISBLANK(DESTINATIONS!L13),ISBLANK(DESTINATIONS!M13),ISBLANK(DESTINATIONS!N13),SETTINGS!F$7&gt;=DESTINATIONS!J13)</f>
        <v>0</v>
      </c>
      <c r="AE45" s="1" t="b">
        <f>AND(ISNUMBER(DESTINATIONS!J13),ISBLANK(DESTINATIONS!K13),ISBLANK(DESTINATIONS!L13),ISNUMBER(DESTINATIONS!M13),ISBLANK(DESTINATIONS!N13),SETTINGS!F$7&gt;=DESTINATIONS!J13,SETTINGS!F$5&gt;=DESTINATIONS!M13)</f>
        <v>0</v>
      </c>
      <c r="AF45" s="5" t="b">
        <f t="shared" si="15"/>
        <v>1</v>
      </c>
      <c r="AG45" s="5" t="b">
        <f>AND(ISBLANK(DESTINATIONS!O13),ISBLANK(DESTINATIONS!P13),ISBLANK(DESTINATIONS!Q13),ISBLANK(DESTINATIONS!R13),ISBLANK(DESTINATIONS!S13))</f>
        <v>1</v>
      </c>
      <c r="AH45" s="5" t="b">
        <f>AND(ISNUMBER(DESTINATIONS!O13),ISNUMBER(DESTINATIONS!P13),ISNUMBER(DESTINATIONS!Q13),ISNUMBER(DESTINATIONS!R13),ISNUMBER(DESTINATIONS!S13),SETTINGS!F$11&gt;=DESTINATIONS!P13,SETTINGS!F$12&gt;=DESTINATIONS!Q13,SETTINGS!F$13&gt;=DESTINATIONS!R13,SETTINGS!F$14&gt;=DESTINATIONS!S13,SETTINGS!F$15&gt;=DESTINATIONS!O13)</f>
        <v>0</v>
      </c>
      <c r="AI45" s="5" t="b">
        <f>AND(ISNUMBER(DESTINATIONS!O13),ISBLANK(DESTINATIONS!P13),ISBLANK(DESTINATIONS!Q13),ISBLANK(DESTINATIONS!R13),ISBLANK(DESTINATIONS!S13),SETTINGS!F$15&gt;=DESTINATIONS!O13)</f>
        <v>0</v>
      </c>
      <c r="AJ45" s="1" t="b">
        <f>AND(ISNUMBER(DESTINATIONS!O13),ISBLANK(DESTINATIONS!P13),ISBLANK(DESTINATIONS!Q13),ISNUMBER(DESTINATIONS!R13),ISBLANK(DESTINATIONS!S13),SETTINGS!F$15&gt;=DESTINATIONS!O13,SETTINGS!F$13&gt;=DESTINATIONS!R13)</f>
        <v>0</v>
      </c>
      <c r="AK45" s="5" t="b">
        <f t="shared" si="16"/>
        <v>1</v>
      </c>
      <c r="AL45" s="5" t="b">
        <f>AND(SETTINGS!B$21="IELTS",AF45)</f>
        <v>0</v>
      </c>
      <c r="AM45" s="5" t="b">
        <f>AND(SETTINGS!B$21="TOEFL",AK45)</f>
        <v>0</v>
      </c>
      <c r="AN45" s="5" t="b">
        <f>AND(SETTINGS!B$21="Other",OR(AB45,AG45))</f>
        <v>0</v>
      </c>
      <c r="AO45" s="1" t="b">
        <f>AND(SETTINGS!B$21="NO",_xlfn.IFS(SETTINGS!B$19="English",FALSE,OR(SETTINGS!B$19="Spanish",SETTINGS!B$19="English and Spanish"),DESTINATIONS!F13="Spanish",OR(SETTINGS!B$19="French",SETTINGS!B$19="English and French"),DESTINATIONS!F13="French",OR(SETTINGS!B$19="Portuguese",SETTINGS!B$19="English and Portuguese"),DESTINATIONS!F13="Portuguese",OR(SETTINGS!B$19="German",SETTINGS!B$19="English and German"),DESTINATIONS!F13="German",SETTINGS!B$19="All",OR(DESTINATIONS!F13="Spanish",DESTINATIONS!F13="French",DESTINATIONS!F13="Portuguese",DESTINATIONS!F13="German"),SETTINGS!B$19="",FALSE))</f>
        <v>0</v>
      </c>
      <c r="AP45" s="5" t="b">
        <f t="shared" si="11"/>
        <v>0</v>
      </c>
      <c r="AQ45" s="5" t="b">
        <f>OR(ISBLANK(DESTINATIONS!T13),AND(ISNUMBER(DESTINATIONS!T13),SETTINGS!I$5&gt;=DESTINATIONS!T13))</f>
        <v>1</v>
      </c>
      <c r="AS45" s="45" t="b">
        <f t="shared" si="17"/>
        <v>1</v>
      </c>
      <c r="AT45" s="5" t="b">
        <f t="shared" si="18"/>
        <v>0</v>
      </c>
      <c r="AU45" s="5" t="b">
        <f t="shared" si="19"/>
        <v>0</v>
      </c>
      <c r="AV45" s="5" t="b">
        <f t="shared" si="20"/>
        <v>0</v>
      </c>
      <c r="AW45" s="5" t="b">
        <f t="shared" si="21"/>
        <v>0</v>
      </c>
      <c r="AX45" s="5" t="b">
        <f t="shared" si="22"/>
        <v>0</v>
      </c>
    </row>
    <row r="46" spans="1:50" ht="20" customHeight="1" x14ac:dyDescent="0.35">
      <c r="A46" s="35" t="s">
        <v>271</v>
      </c>
      <c r="B46" s="35" t="s">
        <v>47</v>
      </c>
      <c r="C46" s="35" t="s">
        <v>83</v>
      </c>
      <c r="D46" s="42">
        <v>2</v>
      </c>
      <c r="E46" s="43">
        <v>32.551000000000002</v>
      </c>
      <c r="F46" s="43">
        <v>32.167999999999999</v>
      </c>
      <c r="G46" s="43" t="str">
        <f>IF(OR(SETTINGS!I$8=0,F46="X",F46="?"),"N/A",SETTINGS!I$8-F46)</f>
        <v>N/A</v>
      </c>
      <c r="H46" s="46" t="str">
        <f t="shared" si="12"/>
        <v>Language + Score + English</v>
      </c>
      <c r="J46" s="5" t="b">
        <f>DESTINATIONS!D28="YES"</f>
        <v>1</v>
      </c>
      <c r="K46" s="5" t="b">
        <f>AND(SETTINGS!B$19="English",DESTINATIONS!F28="English")</f>
        <v>0</v>
      </c>
      <c r="L46" s="5" t="b">
        <f>AND(SETTINGS!B$19="Spanish",DESTINATIONS!F28="Spanish")</f>
        <v>0</v>
      </c>
      <c r="M46" s="5" t="b">
        <f>AND(SETTINGS!B$19="French",DESTINATIONS!F28="French")</f>
        <v>0</v>
      </c>
      <c r="N46" s="1" t="b">
        <f>AND(SETTINGS!B$19="Portuguese",DESTINATIONS!F28="Portuguese")</f>
        <v>0</v>
      </c>
      <c r="O46" s="5" t="b">
        <f>AND(SETTINGS!B$19="German",DESTINATIONS!F28="German")</f>
        <v>0</v>
      </c>
      <c r="P46" s="45" t="b">
        <f>AND(SETTINGS!B$19="English and Spanish",OR(DESTINATIONS!F28="English",DESTINATIONS!F28="Spanish"))</f>
        <v>0</v>
      </c>
      <c r="Q46" s="5" t="b">
        <f>AND(SETTINGS!B$19="English and French",OR(DESTINATIONS!F28="English",DESTINATIONS!F28="French"))</f>
        <v>0</v>
      </c>
      <c r="R46" s="5" t="b">
        <f>AND(SETTINGS!B$19="English and Portuguese",OR(DESTINATIONS!F28="English",DESTINATIONS!F28="Portuguese"))</f>
        <v>0</v>
      </c>
      <c r="S46" s="5" t="b">
        <f>AND(SETTINGS!B$19="English and German",OR(DESTINATIONS!F28="English",DESTINATIONS!F28="German"))</f>
        <v>0</v>
      </c>
      <c r="T46" s="5" t="b">
        <f>SETTINGS!B$19="All"</f>
        <v>0</v>
      </c>
      <c r="U46" s="5" t="b">
        <f t="shared" si="13"/>
        <v>0</v>
      </c>
      <c r="V46" s="5" t="b">
        <f>AND(SETTINGS!I$8&lt;F46,NOT(OR(E46="?",F46="?",E46="X",F46="X")))</f>
        <v>1</v>
      </c>
      <c r="W46" s="5" t="b">
        <f>AND(SETTINGS!I$8=F46,NOT(OR(E46="?",F46="?",E46="X",F46="X")))</f>
        <v>0</v>
      </c>
      <c r="X46" s="5" t="b">
        <f>AND(SETTINGS!I$8&gt;F46,SETTINGS!I$8&lt;E46,NOT(OR(E46="?",F46="?",E46="X",F46="X")))</f>
        <v>0</v>
      </c>
      <c r="Y46" s="5" t="b">
        <f>AND(SETTINGS!I$8=E46,NOT(OR(E46="?",F46="?",E46="X",F46="X")))</f>
        <v>0</v>
      </c>
      <c r="Z46" s="5" t="b">
        <f>AND(SETTINGS!I$8&gt;E46,NOT(OR(E46="?",F46="?",E46="X",F46="X")))</f>
        <v>0</v>
      </c>
      <c r="AA46" s="5" t="b">
        <f t="shared" si="14"/>
        <v>0</v>
      </c>
      <c r="AB46" s="5" t="b">
        <f>AND(ISBLANK(DESTINATIONS!J28),ISBLANK(DESTINATIONS!K28),ISBLANK(DESTINATIONS!L28),ISBLANK(DESTINATIONS!M28),ISBLANK(DESTINATIONS!N28))</f>
        <v>1</v>
      </c>
      <c r="AC46" s="5" t="b">
        <f>AND(ISNUMBER(DESTINATIONS!J28),ISNUMBER(DESTINATIONS!K28),ISNUMBER(DESTINATIONS!L28),ISNUMBER(DESTINATIONS!M28),ISNUMBER(DESTINATIONS!N28),SETTINGS!F$3&gt;=DESTINATIONS!K28,SETTINGS!F$4&gt;=DESTINATIONS!L28,SETTINGS!F$5&gt;=DESTINATIONS!M28,SETTINGS!F$6&gt;=DESTINATIONS!N28,SETTINGS!F$7&gt;=DESTINATIONS!J28)</f>
        <v>0</v>
      </c>
      <c r="AD46" s="5" t="b">
        <f>AND(ISNUMBER(DESTINATIONS!J28),ISBLANK(DESTINATIONS!K28),ISBLANK(DESTINATIONS!L28),ISBLANK(DESTINATIONS!M28),ISBLANK(DESTINATIONS!N28),SETTINGS!F$7&gt;=DESTINATIONS!J28)</f>
        <v>0</v>
      </c>
      <c r="AE46" s="1" t="b">
        <f>AND(ISNUMBER(DESTINATIONS!J28),ISBLANK(DESTINATIONS!K28),ISBLANK(DESTINATIONS!L28),ISNUMBER(DESTINATIONS!M28),ISBLANK(DESTINATIONS!N28),SETTINGS!F$7&gt;=DESTINATIONS!J28,SETTINGS!F$5&gt;=DESTINATIONS!M28)</f>
        <v>0</v>
      </c>
      <c r="AF46" s="5" t="b">
        <f t="shared" si="15"/>
        <v>1</v>
      </c>
      <c r="AG46" s="5" t="b">
        <f>AND(ISBLANK(DESTINATIONS!O28),ISBLANK(DESTINATIONS!P28),ISBLANK(DESTINATIONS!Q28),ISBLANK(DESTINATIONS!R28),ISBLANK(DESTINATIONS!S28))</f>
        <v>1</v>
      </c>
      <c r="AH46" s="5" t="b">
        <f>AND(ISNUMBER(DESTINATIONS!O28),ISNUMBER(DESTINATIONS!P28),ISNUMBER(DESTINATIONS!Q28),ISNUMBER(DESTINATIONS!R28),ISNUMBER(DESTINATIONS!S28),SETTINGS!F$11&gt;=DESTINATIONS!P28,SETTINGS!F$12&gt;=DESTINATIONS!Q28,SETTINGS!F$13&gt;=DESTINATIONS!R28,SETTINGS!F$14&gt;=DESTINATIONS!S28,SETTINGS!F$15&gt;=DESTINATIONS!O28)</f>
        <v>0</v>
      </c>
      <c r="AI46" s="5" t="b">
        <f>AND(ISNUMBER(DESTINATIONS!O28),ISBLANK(DESTINATIONS!P28),ISBLANK(DESTINATIONS!Q28),ISBLANK(DESTINATIONS!R28),ISBLANK(DESTINATIONS!S28),SETTINGS!F$15&gt;=DESTINATIONS!O28)</f>
        <v>0</v>
      </c>
      <c r="AJ46" s="1" t="b">
        <f>AND(ISNUMBER(DESTINATIONS!O28),ISBLANK(DESTINATIONS!P28),ISBLANK(DESTINATIONS!Q28),ISNUMBER(DESTINATIONS!R28),ISBLANK(DESTINATIONS!S28),SETTINGS!F$15&gt;=DESTINATIONS!O28,SETTINGS!F$13&gt;=DESTINATIONS!R28)</f>
        <v>0</v>
      </c>
      <c r="AK46" s="5" t="b">
        <f t="shared" si="16"/>
        <v>1</v>
      </c>
      <c r="AL46" s="5" t="b">
        <f>AND(SETTINGS!B$21="IELTS",AF46)</f>
        <v>0</v>
      </c>
      <c r="AM46" s="5" t="b">
        <f>AND(SETTINGS!B$21="TOEFL",AK46)</f>
        <v>0</v>
      </c>
      <c r="AN46" s="5" t="b">
        <f>AND(SETTINGS!B$21="Other",OR(AB46,AG46))</f>
        <v>0</v>
      </c>
      <c r="AO46" s="1" t="b">
        <f>AND(SETTINGS!B$21="NO",_xlfn.IFS(SETTINGS!B$19="English",FALSE,OR(SETTINGS!B$19="Spanish",SETTINGS!B$19="English and Spanish"),DESTINATIONS!F28="Spanish",OR(SETTINGS!B$19="French",SETTINGS!B$19="English and French"),DESTINATIONS!F28="French",OR(SETTINGS!B$19="Portuguese",SETTINGS!B$19="English and Portuguese"),DESTINATIONS!F28="Portuguese",OR(SETTINGS!B$19="German",SETTINGS!B$19="English and German"),DESTINATIONS!F28="German",SETTINGS!B$19="All",OR(DESTINATIONS!F28="Spanish",DESTINATIONS!F28="French",DESTINATIONS!F28="Portuguese",DESTINATIONS!F28="German"),SETTINGS!B$19="",FALSE))</f>
        <v>0</v>
      </c>
      <c r="AP46" s="5" t="b">
        <f t="shared" si="11"/>
        <v>0</v>
      </c>
      <c r="AQ46" s="5" t="b">
        <f>OR(ISBLANK(DESTINATIONS!T28),AND(ISNUMBER(DESTINATIONS!T28),SETTINGS!I$5&gt;=DESTINATIONS!T28))</f>
        <v>1</v>
      </c>
      <c r="AS46" s="45" t="b">
        <f t="shared" si="17"/>
        <v>1</v>
      </c>
      <c r="AT46" s="5" t="b">
        <f t="shared" si="18"/>
        <v>0</v>
      </c>
      <c r="AU46" s="5" t="b">
        <f t="shared" si="19"/>
        <v>0</v>
      </c>
      <c r="AV46" s="5" t="b">
        <f t="shared" si="20"/>
        <v>0</v>
      </c>
      <c r="AW46" s="5" t="b">
        <f t="shared" si="21"/>
        <v>0</v>
      </c>
      <c r="AX46" s="5" t="b">
        <f t="shared" si="22"/>
        <v>0</v>
      </c>
    </row>
    <row r="47" spans="1:50" ht="20" customHeight="1" x14ac:dyDescent="0.35">
      <c r="A47" s="35" t="s">
        <v>283</v>
      </c>
      <c r="B47" s="35" t="s">
        <v>304</v>
      </c>
      <c r="C47" s="35" t="s">
        <v>13</v>
      </c>
      <c r="D47" s="42">
        <v>8</v>
      </c>
      <c r="E47" s="43">
        <v>33.19</v>
      </c>
      <c r="F47" s="43">
        <v>32.131</v>
      </c>
      <c r="G47" s="43" t="str">
        <f>IF(OR(SETTINGS!I$8=0,F47="X",F47="?"),"N/A",SETTINGS!I$8-F47)</f>
        <v>N/A</v>
      </c>
      <c r="H47" s="46" t="str">
        <f t="shared" si="12"/>
        <v>Language + Score + English</v>
      </c>
      <c r="J47" s="5" t="b">
        <f>DESTINATIONS!D81="YES"</f>
        <v>1</v>
      </c>
      <c r="K47" s="5" t="b">
        <f>AND(SETTINGS!B$19="English",DESTINATIONS!F81="English")</f>
        <v>0</v>
      </c>
      <c r="L47" s="5" t="b">
        <f>AND(SETTINGS!B$19="Spanish",DESTINATIONS!F81="Spanish")</f>
        <v>0</v>
      </c>
      <c r="M47" s="5" t="b">
        <f>AND(SETTINGS!B$19="French",DESTINATIONS!F81="French")</f>
        <v>0</v>
      </c>
      <c r="N47" s="1" t="b">
        <f>AND(SETTINGS!B$19="Portuguese",DESTINATIONS!F81="Portuguese")</f>
        <v>0</v>
      </c>
      <c r="O47" s="5" t="b">
        <f>AND(SETTINGS!B$19="German",DESTINATIONS!F81="German")</f>
        <v>0</v>
      </c>
      <c r="P47" s="45" t="b">
        <f>AND(SETTINGS!B$19="English and Spanish",OR(DESTINATIONS!F81="English",DESTINATIONS!F81="Spanish"))</f>
        <v>0</v>
      </c>
      <c r="Q47" s="5" t="b">
        <f>AND(SETTINGS!B$19="English and French",OR(DESTINATIONS!F81="English",DESTINATIONS!F81="French"))</f>
        <v>0</v>
      </c>
      <c r="R47" s="5" t="b">
        <f>AND(SETTINGS!B$19="English and Portuguese",OR(DESTINATIONS!F81="English",DESTINATIONS!F81="Portuguese"))</f>
        <v>0</v>
      </c>
      <c r="S47" s="5" t="b">
        <f>AND(SETTINGS!B$19="English and German",OR(DESTINATIONS!F81="English",DESTINATIONS!F81="German"))</f>
        <v>0</v>
      </c>
      <c r="T47" s="5" t="b">
        <f>SETTINGS!B$19="All"</f>
        <v>0</v>
      </c>
      <c r="U47" s="5" t="b">
        <f t="shared" si="13"/>
        <v>0</v>
      </c>
      <c r="V47" s="5" t="b">
        <f>AND(SETTINGS!I$8&lt;F47,NOT(OR(E47="?",F47="?",E47="X",F47="X")))</f>
        <v>1</v>
      </c>
      <c r="W47" s="5" t="b">
        <f>AND(SETTINGS!I$8=F47,NOT(OR(E47="?",F47="?",E47="X",F47="X")))</f>
        <v>0</v>
      </c>
      <c r="X47" s="5" t="b">
        <f>AND(SETTINGS!I$8&gt;F47,SETTINGS!I$8&lt;E47,NOT(OR(E47="?",F47="?",E47="X",F47="X")))</f>
        <v>0</v>
      </c>
      <c r="Y47" s="5" t="b">
        <f>AND(SETTINGS!I$8=E47,NOT(OR(E47="?",F47="?",E47="X",F47="X")))</f>
        <v>0</v>
      </c>
      <c r="Z47" s="5" t="b">
        <f>AND(SETTINGS!I$8&gt;E47,NOT(OR(E47="?",F47="?",E47="X",F47="X")))</f>
        <v>0</v>
      </c>
      <c r="AA47" s="5" t="b">
        <f t="shared" si="14"/>
        <v>0</v>
      </c>
      <c r="AB47" s="5" t="b">
        <f>AND(ISBLANK(DESTINATIONS!J81),ISBLANK(DESTINATIONS!K81),ISBLANK(DESTINATIONS!L81),ISBLANK(DESTINATIONS!M81),ISBLANK(DESTINATIONS!N81))</f>
        <v>1</v>
      </c>
      <c r="AC47" s="5" t="b">
        <f>AND(ISNUMBER(DESTINATIONS!J81),ISNUMBER(DESTINATIONS!K81),ISNUMBER(DESTINATIONS!L81),ISNUMBER(DESTINATIONS!M81),ISNUMBER(DESTINATIONS!N81),SETTINGS!F$3&gt;=DESTINATIONS!K81,SETTINGS!F$4&gt;=DESTINATIONS!L81,SETTINGS!F$5&gt;=DESTINATIONS!M81,SETTINGS!F$6&gt;=DESTINATIONS!N81,SETTINGS!F$7&gt;=DESTINATIONS!J81)</f>
        <v>0</v>
      </c>
      <c r="AD47" s="5" t="b">
        <f>AND(ISNUMBER(DESTINATIONS!J81),ISBLANK(DESTINATIONS!K81),ISBLANK(DESTINATIONS!L81),ISBLANK(DESTINATIONS!M81),ISBLANK(DESTINATIONS!N81),SETTINGS!F$7&gt;=DESTINATIONS!J81)</f>
        <v>0</v>
      </c>
      <c r="AE47" s="1" t="b">
        <f>AND(ISNUMBER(DESTINATIONS!J81),ISBLANK(DESTINATIONS!K81),ISBLANK(DESTINATIONS!L81),ISNUMBER(DESTINATIONS!M81),ISBLANK(DESTINATIONS!N81),SETTINGS!F$7&gt;=DESTINATIONS!J81,SETTINGS!F$5&gt;=DESTINATIONS!M81)</f>
        <v>0</v>
      </c>
      <c r="AF47" s="5" t="b">
        <f t="shared" si="15"/>
        <v>1</v>
      </c>
      <c r="AG47" s="5" t="b">
        <f>AND(ISBLANK(DESTINATIONS!O81),ISBLANK(DESTINATIONS!P81),ISBLANK(DESTINATIONS!Q81),ISBLANK(DESTINATIONS!R81),ISBLANK(DESTINATIONS!S81))</f>
        <v>1</v>
      </c>
      <c r="AH47" s="5" t="b">
        <f>AND(ISNUMBER(DESTINATIONS!O81),ISNUMBER(DESTINATIONS!P81),ISNUMBER(DESTINATIONS!Q81),ISNUMBER(DESTINATIONS!R81),ISNUMBER(DESTINATIONS!S81),SETTINGS!F$11&gt;=DESTINATIONS!P81,SETTINGS!F$12&gt;=DESTINATIONS!Q81,SETTINGS!F$13&gt;=DESTINATIONS!R81,SETTINGS!F$14&gt;=DESTINATIONS!S81,SETTINGS!F$15&gt;=DESTINATIONS!O81)</f>
        <v>0</v>
      </c>
      <c r="AI47" s="5" t="b">
        <f>AND(ISNUMBER(DESTINATIONS!O81),ISBLANK(DESTINATIONS!P81),ISBLANK(DESTINATIONS!Q81),ISBLANK(DESTINATIONS!R81),ISBLANK(DESTINATIONS!S81),SETTINGS!F$15&gt;=DESTINATIONS!O81)</f>
        <v>0</v>
      </c>
      <c r="AJ47" s="1" t="b">
        <f>AND(ISNUMBER(DESTINATIONS!O81),ISBLANK(DESTINATIONS!P81),ISBLANK(DESTINATIONS!Q81),ISNUMBER(DESTINATIONS!R81),ISBLANK(DESTINATIONS!S81),SETTINGS!F$15&gt;=DESTINATIONS!O81,SETTINGS!F$13&gt;=DESTINATIONS!R81)</f>
        <v>0</v>
      </c>
      <c r="AK47" s="5" t="b">
        <f t="shared" si="16"/>
        <v>1</v>
      </c>
      <c r="AL47" s="5" t="b">
        <f>AND(SETTINGS!B$21="IELTS",AF47)</f>
        <v>0</v>
      </c>
      <c r="AM47" s="5" t="b">
        <f>AND(SETTINGS!B$21="TOEFL",AK47)</f>
        <v>0</v>
      </c>
      <c r="AN47" s="5" t="b">
        <f>AND(SETTINGS!B$21="Other",OR(AB47,AG47))</f>
        <v>0</v>
      </c>
      <c r="AO47" s="1" t="b">
        <f>AND(SETTINGS!B$21="NO",_xlfn.IFS(SETTINGS!B$19="English",FALSE,OR(SETTINGS!B$19="Spanish",SETTINGS!B$19="English and Spanish"),DESTINATIONS!F81="Spanish",OR(SETTINGS!B$19="French",SETTINGS!B$19="English and French"),DESTINATIONS!F81="French",OR(SETTINGS!B$19="Portuguese",SETTINGS!B$19="English and Portuguese"),DESTINATIONS!F81="Portuguese",OR(SETTINGS!B$19="German",SETTINGS!B$19="English and German"),DESTINATIONS!F81="German",SETTINGS!B$19="All",OR(DESTINATIONS!F81="Spanish",DESTINATIONS!F81="French",DESTINATIONS!F81="Portuguese",DESTINATIONS!F81="German"),SETTINGS!B$19="",FALSE))</f>
        <v>0</v>
      </c>
      <c r="AP47" s="5" t="b">
        <f t="shared" si="11"/>
        <v>0</v>
      </c>
      <c r="AQ47" s="5" t="b">
        <f>OR(ISBLANK(DESTINATIONS!T81),AND(ISNUMBER(DESTINATIONS!T81),SETTINGS!I$5&gt;=DESTINATIONS!T81))</f>
        <v>1</v>
      </c>
      <c r="AS47" s="45" t="b">
        <f t="shared" si="17"/>
        <v>1</v>
      </c>
      <c r="AT47" s="5" t="b">
        <f t="shared" si="18"/>
        <v>0</v>
      </c>
      <c r="AU47" s="5" t="b">
        <f t="shared" si="19"/>
        <v>0</v>
      </c>
      <c r="AV47" s="5" t="b">
        <f t="shared" si="20"/>
        <v>0</v>
      </c>
      <c r="AW47" s="5" t="b">
        <f t="shared" si="21"/>
        <v>0</v>
      </c>
      <c r="AX47" s="5" t="b">
        <f t="shared" si="22"/>
        <v>0</v>
      </c>
    </row>
    <row r="48" spans="1:50" ht="20" customHeight="1" x14ac:dyDescent="0.35">
      <c r="A48" s="35" t="s">
        <v>284</v>
      </c>
      <c r="B48" s="35" t="s">
        <v>75</v>
      </c>
      <c r="C48" s="35" t="s">
        <v>179</v>
      </c>
      <c r="D48" s="42">
        <v>20</v>
      </c>
      <c r="E48" s="43">
        <v>33.764000000000003</v>
      </c>
      <c r="F48" s="43">
        <v>32.005000000000003</v>
      </c>
      <c r="G48" s="43" t="str">
        <f>IF(OR(SETTINGS!I$8=0,F48="X",F48="?"),"N/A",SETTINGS!I$8-F48)</f>
        <v>N/A</v>
      </c>
      <c r="H48" s="46" t="str">
        <f t="shared" si="12"/>
        <v>Language + Score + English</v>
      </c>
      <c r="J48" s="5" t="b">
        <f>DESTINATIONS!D89="YES"</f>
        <v>1</v>
      </c>
      <c r="K48" s="5" t="b">
        <f>AND(SETTINGS!B$19="English",DESTINATIONS!F89="English")</f>
        <v>0</v>
      </c>
      <c r="L48" s="5" t="b">
        <f>AND(SETTINGS!B$19="Spanish",DESTINATIONS!F89="Spanish")</f>
        <v>0</v>
      </c>
      <c r="M48" s="5" t="b">
        <f>AND(SETTINGS!B$19="French",DESTINATIONS!F89="French")</f>
        <v>0</v>
      </c>
      <c r="N48" s="1" t="b">
        <f>AND(SETTINGS!B$19="Portuguese",DESTINATIONS!F89="Portuguese")</f>
        <v>0</v>
      </c>
      <c r="O48" s="5" t="b">
        <f>AND(SETTINGS!B$19="German",DESTINATIONS!F89="German")</f>
        <v>0</v>
      </c>
      <c r="P48" s="45" t="b">
        <f>AND(SETTINGS!B$19="English and Spanish",OR(DESTINATIONS!F89="English",DESTINATIONS!F89="Spanish"))</f>
        <v>0</v>
      </c>
      <c r="Q48" s="5" t="b">
        <f>AND(SETTINGS!B$19="English and French",OR(DESTINATIONS!F89="English",DESTINATIONS!F89="French"))</f>
        <v>0</v>
      </c>
      <c r="R48" s="5" t="b">
        <f>AND(SETTINGS!B$19="English and Portuguese",OR(DESTINATIONS!F89="English",DESTINATIONS!F89="Portuguese"))</f>
        <v>0</v>
      </c>
      <c r="S48" s="5" t="b">
        <f>AND(SETTINGS!B$19="English and German",OR(DESTINATIONS!F89="English",DESTINATIONS!F89="German"))</f>
        <v>0</v>
      </c>
      <c r="T48" s="5" t="b">
        <f>SETTINGS!B$19="All"</f>
        <v>0</v>
      </c>
      <c r="U48" s="5" t="b">
        <f t="shared" si="13"/>
        <v>0</v>
      </c>
      <c r="V48" s="5" t="b">
        <f>AND(SETTINGS!I$8&lt;F48,NOT(OR(E48="?",F48="?",E48="X",F48="X")))</f>
        <v>1</v>
      </c>
      <c r="W48" s="5" t="b">
        <f>AND(SETTINGS!I$8=F48,NOT(OR(E48="?",F48="?",E48="X",F48="X")))</f>
        <v>0</v>
      </c>
      <c r="X48" s="5" t="b">
        <f>AND(SETTINGS!I$8&gt;F48,SETTINGS!I$8&lt;E48,NOT(OR(E48="?",F48="?",E48="X",F48="X")))</f>
        <v>0</v>
      </c>
      <c r="Y48" s="5" t="b">
        <f>AND(SETTINGS!I$8=E48,NOT(OR(E48="?",F48="?",E48="X",F48="X")))</f>
        <v>0</v>
      </c>
      <c r="Z48" s="5" t="b">
        <f>AND(SETTINGS!I$8&gt;E48,NOT(OR(E48="?",F48="?",E48="X",F48="X")))</f>
        <v>0</v>
      </c>
      <c r="AA48" s="5" t="b">
        <f t="shared" si="14"/>
        <v>0</v>
      </c>
      <c r="AB48" s="5" t="b">
        <f>AND(ISBLANK(DESTINATIONS!J89),ISBLANK(DESTINATIONS!K89),ISBLANK(DESTINATIONS!L89),ISBLANK(DESTINATIONS!M89),ISBLANK(DESTINATIONS!N89))</f>
        <v>0</v>
      </c>
      <c r="AC48" s="5" t="b">
        <f>AND(ISNUMBER(DESTINATIONS!J89),ISNUMBER(DESTINATIONS!K89),ISNUMBER(DESTINATIONS!L89),ISNUMBER(DESTINATIONS!M89),ISNUMBER(DESTINATIONS!N89),SETTINGS!F$3&gt;=DESTINATIONS!K89,SETTINGS!F$4&gt;=DESTINATIONS!L89,SETTINGS!F$5&gt;=DESTINATIONS!M89,SETTINGS!F$6&gt;=DESTINATIONS!N89,SETTINGS!F$7&gt;=DESTINATIONS!J89)</f>
        <v>0</v>
      </c>
      <c r="AD48" s="5" t="b">
        <f>AND(ISNUMBER(DESTINATIONS!J89),ISBLANK(DESTINATIONS!K89),ISBLANK(DESTINATIONS!L89),ISBLANK(DESTINATIONS!M89),ISBLANK(DESTINATIONS!N89),SETTINGS!F$7&gt;=DESTINATIONS!J89)</f>
        <v>0</v>
      </c>
      <c r="AE48" s="1" t="b">
        <f>AND(ISNUMBER(DESTINATIONS!J89),ISBLANK(DESTINATIONS!K89),ISBLANK(DESTINATIONS!L89),ISNUMBER(DESTINATIONS!M89),ISBLANK(DESTINATIONS!N89),SETTINGS!F$7&gt;=DESTINATIONS!J89,SETTINGS!F$5&gt;=DESTINATIONS!M89)</f>
        <v>0</v>
      </c>
      <c r="AF48" s="5" t="b">
        <f t="shared" si="15"/>
        <v>0</v>
      </c>
      <c r="AG48" s="5" t="b">
        <f>AND(ISBLANK(DESTINATIONS!O89),ISBLANK(DESTINATIONS!P89),ISBLANK(DESTINATIONS!Q89),ISBLANK(DESTINATIONS!R89),ISBLANK(DESTINATIONS!S89))</f>
        <v>0</v>
      </c>
      <c r="AH48" s="5" t="b">
        <f>AND(ISNUMBER(DESTINATIONS!O89),ISNUMBER(DESTINATIONS!P89),ISNUMBER(DESTINATIONS!Q89),ISNUMBER(DESTINATIONS!R89),ISNUMBER(DESTINATIONS!S89),SETTINGS!F$11&gt;=DESTINATIONS!P89,SETTINGS!F$12&gt;=DESTINATIONS!Q89,SETTINGS!F$13&gt;=DESTINATIONS!R89,SETTINGS!F$14&gt;=DESTINATIONS!S89,SETTINGS!F$15&gt;=DESTINATIONS!O89)</f>
        <v>0</v>
      </c>
      <c r="AI48" s="5" t="b">
        <f>AND(ISNUMBER(DESTINATIONS!O89),ISBLANK(DESTINATIONS!P89),ISBLANK(DESTINATIONS!Q89),ISBLANK(DESTINATIONS!R89),ISBLANK(DESTINATIONS!S89),SETTINGS!F$15&gt;=DESTINATIONS!O89)</f>
        <v>0</v>
      </c>
      <c r="AJ48" s="1" t="b">
        <f>AND(ISNUMBER(DESTINATIONS!O89),ISBLANK(DESTINATIONS!P89),ISBLANK(DESTINATIONS!Q89),ISNUMBER(DESTINATIONS!R89),ISBLANK(DESTINATIONS!S89),SETTINGS!F$15&gt;=DESTINATIONS!O89,SETTINGS!F$13&gt;=DESTINATIONS!R89)</f>
        <v>0</v>
      </c>
      <c r="AK48" s="5" t="b">
        <f t="shared" si="16"/>
        <v>0</v>
      </c>
      <c r="AL48" s="5" t="b">
        <f>AND(SETTINGS!B$21="IELTS",AF48)</f>
        <v>0</v>
      </c>
      <c r="AM48" s="5" t="b">
        <f>AND(SETTINGS!B$21="TOEFL",AK48)</f>
        <v>0</v>
      </c>
      <c r="AN48" s="5" t="b">
        <f>AND(SETTINGS!B$21="Other",OR(AB48,AG48))</f>
        <v>0</v>
      </c>
      <c r="AO48" s="1" t="b">
        <f>AND(SETTINGS!B$21="NO",_xlfn.IFS(SETTINGS!B$19="English",FALSE,OR(SETTINGS!B$19="Spanish",SETTINGS!B$19="English and Spanish"),DESTINATIONS!F89="Spanish",OR(SETTINGS!B$19="French",SETTINGS!B$19="English and French"),DESTINATIONS!F89="French",OR(SETTINGS!B$19="Portuguese",SETTINGS!B$19="English and Portuguese"),DESTINATIONS!F89="Portuguese",OR(SETTINGS!B$19="German",SETTINGS!B$19="English and German"),DESTINATIONS!F89="German",SETTINGS!B$19="All",OR(DESTINATIONS!F89="Spanish",DESTINATIONS!F89="French",DESTINATIONS!F89="Portuguese",DESTINATIONS!F89="German"),SETTINGS!B$19="",FALSE))</f>
        <v>0</v>
      </c>
      <c r="AP48" s="5" t="b">
        <f t="shared" si="11"/>
        <v>0</v>
      </c>
      <c r="AQ48" s="5" t="b">
        <f>OR(ISBLANK(DESTINATIONS!T89),AND(ISNUMBER(DESTINATIONS!T89),SETTINGS!I$5&gt;=DESTINATIONS!T89))</f>
        <v>1</v>
      </c>
      <c r="AS48" s="45" t="b">
        <f t="shared" si="17"/>
        <v>1</v>
      </c>
      <c r="AT48" s="5" t="b">
        <f t="shared" si="18"/>
        <v>0</v>
      </c>
      <c r="AU48" s="5" t="b">
        <f t="shared" si="19"/>
        <v>0</v>
      </c>
      <c r="AV48" s="5" t="b">
        <f t="shared" si="20"/>
        <v>0</v>
      </c>
      <c r="AW48" s="5" t="b">
        <f t="shared" si="21"/>
        <v>0</v>
      </c>
      <c r="AX48" s="5" t="b">
        <f t="shared" si="22"/>
        <v>0</v>
      </c>
    </row>
    <row r="49" spans="1:50" ht="20" customHeight="1" x14ac:dyDescent="0.35">
      <c r="A49" s="35" t="s">
        <v>284</v>
      </c>
      <c r="B49" s="35" t="s">
        <v>74</v>
      </c>
      <c r="C49" s="35" t="s">
        <v>178</v>
      </c>
      <c r="D49" s="42">
        <v>1</v>
      </c>
      <c r="E49" s="43">
        <v>31.988</v>
      </c>
      <c r="F49" s="43">
        <v>31.988</v>
      </c>
      <c r="G49" s="43" t="str">
        <f>IF(OR(SETTINGS!I$8=0,F49="X",F49="?"),"N/A",SETTINGS!I$8-F49)</f>
        <v>N/A</v>
      </c>
      <c r="H49" s="46" t="str">
        <f t="shared" si="12"/>
        <v>Language + Score + English</v>
      </c>
      <c r="J49" s="5" t="b">
        <f>DESTINATIONS!D90="YES"</f>
        <v>1</v>
      </c>
      <c r="K49" s="5" t="b">
        <f>AND(SETTINGS!B$19="English",DESTINATIONS!F90="English")</f>
        <v>0</v>
      </c>
      <c r="L49" s="5" t="b">
        <f>AND(SETTINGS!B$19="Spanish",DESTINATIONS!F90="Spanish")</f>
        <v>0</v>
      </c>
      <c r="M49" s="5" t="b">
        <f>AND(SETTINGS!B$19="French",DESTINATIONS!F90="French")</f>
        <v>0</v>
      </c>
      <c r="N49" s="1" t="b">
        <f>AND(SETTINGS!B$19="Portuguese",DESTINATIONS!F90="Portuguese")</f>
        <v>0</v>
      </c>
      <c r="O49" s="5" t="b">
        <f>AND(SETTINGS!B$19="German",DESTINATIONS!F90="German")</f>
        <v>0</v>
      </c>
      <c r="P49" s="45" t="b">
        <f>AND(SETTINGS!B$19="English and Spanish",OR(DESTINATIONS!F90="English",DESTINATIONS!F90="Spanish"))</f>
        <v>0</v>
      </c>
      <c r="Q49" s="5" t="b">
        <f>AND(SETTINGS!B$19="English and French",OR(DESTINATIONS!F90="English",DESTINATIONS!F90="French"))</f>
        <v>0</v>
      </c>
      <c r="R49" s="5" t="b">
        <f>AND(SETTINGS!B$19="English and Portuguese",OR(DESTINATIONS!F90="English",DESTINATIONS!F90="Portuguese"))</f>
        <v>0</v>
      </c>
      <c r="S49" s="5" t="b">
        <f>AND(SETTINGS!B$19="English and German",OR(DESTINATIONS!F90="English",DESTINATIONS!F90="German"))</f>
        <v>0</v>
      </c>
      <c r="T49" s="5" t="b">
        <f>SETTINGS!B$19="All"</f>
        <v>0</v>
      </c>
      <c r="U49" s="5" t="b">
        <f t="shared" si="13"/>
        <v>0</v>
      </c>
      <c r="V49" s="5" t="b">
        <f>AND(SETTINGS!I$8&lt;F49,NOT(OR(E49="?",F49="?",E49="X",F49="X")))</f>
        <v>1</v>
      </c>
      <c r="W49" s="5" t="b">
        <f>AND(SETTINGS!I$8=F49,NOT(OR(E49="?",F49="?",E49="X",F49="X")))</f>
        <v>0</v>
      </c>
      <c r="X49" s="5" t="b">
        <f>AND(SETTINGS!I$8&gt;F49,SETTINGS!I$8&lt;E49,NOT(OR(E49="?",F49="?",E49="X",F49="X")))</f>
        <v>0</v>
      </c>
      <c r="Y49" s="5" t="b">
        <f>AND(SETTINGS!I$8=E49,NOT(OR(E49="?",F49="?",E49="X",F49="X")))</f>
        <v>0</v>
      </c>
      <c r="Z49" s="5" t="b">
        <f>AND(SETTINGS!I$8&gt;E49,NOT(OR(E49="?",F49="?",E49="X",F49="X")))</f>
        <v>0</v>
      </c>
      <c r="AA49" s="5" t="b">
        <f t="shared" si="14"/>
        <v>0</v>
      </c>
      <c r="AB49" s="5" t="b">
        <f>AND(ISBLANK(DESTINATIONS!J90),ISBLANK(DESTINATIONS!K90),ISBLANK(DESTINATIONS!L90),ISBLANK(DESTINATIONS!M90),ISBLANK(DESTINATIONS!N90))</f>
        <v>1</v>
      </c>
      <c r="AC49" s="5" t="b">
        <f>AND(ISNUMBER(DESTINATIONS!J90),ISNUMBER(DESTINATIONS!K90),ISNUMBER(DESTINATIONS!L90),ISNUMBER(DESTINATIONS!M90),ISNUMBER(DESTINATIONS!N90),SETTINGS!F$3&gt;=DESTINATIONS!K90,SETTINGS!F$4&gt;=DESTINATIONS!L90,SETTINGS!F$5&gt;=DESTINATIONS!M90,SETTINGS!F$6&gt;=DESTINATIONS!N90,SETTINGS!F$7&gt;=DESTINATIONS!J90)</f>
        <v>0</v>
      </c>
      <c r="AD49" s="5" t="b">
        <f>AND(ISNUMBER(DESTINATIONS!J90),ISBLANK(DESTINATIONS!K90),ISBLANK(DESTINATIONS!L90),ISBLANK(DESTINATIONS!M90),ISBLANK(DESTINATIONS!N90),SETTINGS!F$7&gt;=DESTINATIONS!J90)</f>
        <v>0</v>
      </c>
      <c r="AE49" s="1" t="b">
        <f>AND(ISNUMBER(DESTINATIONS!J90),ISBLANK(DESTINATIONS!K90),ISBLANK(DESTINATIONS!L90),ISNUMBER(DESTINATIONS!M90),ISBLANK(DESTINATIONS!N90),SETTINGS!F$7&gt;=DESTINATIONS!J90,SETTINGS!F$5&gt;=DESTINATIONS!M90)</f>
        <v>0</v>
      </c>
      <c r="AF49" s="5" t="b">
        <f t="shared" si="15"/>
        <v>1</v>
      </c>
      <c r="AG49" s="5" t="b">
        <f>AND(ISBLANK(DESTINATIONS!O90),ISBLANK(DESTINATIONS!P90),ISBLANK(DESTINATIONS!Q90),ISBLANK(DESTINATIONS!R90),ISBLANK(DESTINATIONS!S90))</f>
        <v>1</v>
      </c>
      <c r="AH49" s="5" t="b">
        <f>AND(ISNUMBER(DESTINATIONS!O90),ISNUMBER(DESTINATIONS!P90),ISNUMBER(DESTINATIONS!Q90),ISNUMBER(DESTINATIONS!R90),ISNUMBER(DESTINATIONS!S90),SETTINGS!F$11&gt;=DESTINATIONS!P90,SETTINGS!F$12&gt;=DESTINATIONS!Q90,SETTINGS!F$13&gt;=DESTINATIONS!R90,SETTINGS!F$14&gt;=DESTINATIONS!S90,SETTINGS!F$15&gt;=DESTINATIONS!O90)</f>
        <v>0</v>
      </c>
      <c r="AI49" s="5" t="b">
        <f>AND(ISNUMBER(DESTINATIONS!O90),ISBLANK(DESTINATIONS!P90),ISBLANK(DESTINATIONS!Q90),ISBLANK(DESTINATIONS!R90),ISBLANK(DESTINATIONS!S90),SETTINGS!F$15&gt;=DESTINATIONS!O90)</f>
        <v>0</v>
      </c>
      <c r="AJ49" s="1" t="b">
        <f>AND(ISNUMBER(DESTINATIONS!O90),ISBLANK(DESTINATIONS!P90),ISBLANK(DESTINATIONS!Q90),ISNUMBER(DESTINATIONS!R90),ISBLANK(DESTINATIONS!S90),SETTINGS!F$15&gt;=DESTINATIONS!O90,SETTINGS!F$13&gt;=DESTINATIONS!R90)</f>
        <v>0</v>
      </c>
      <c r="AK49" s="5" t="b">
        <f t="shared" si="16"/>
        <v>1</v>
      </c>
      <c r="AL49" s="5" t="b">
        <f>AND(SETTINGS!B$21="IELTS",AF49)</f>
        <v>0</v>
      </c>
      <c r="AM49" s="5" t="b">
        <f>AND(SETTINGS!B$21="TOEFL",AK49)</f>
        <v>0</v>
      </c>
      <c r="AN49" s="5" t="b">
        <f>AND(SETTINGS!B$21="Other",OR(AB49,AG49))</f>
        <v>0</v>
      </c>
      <c r="AO49" s="1" t="b">
        <f>AND(SETTINGS!B$21="NO",_xlfn.IFS(SETTINGS!B$19="English",FALSE,OR(SETTINGS!B$19="Spanish",SETTINGS!B$19="English and Spanish"),DESTINATIONS!F90="Spanish",OR(SETTINGS!B$19="French",SETTINGS!B$19="English and French"),DESTINATIONS!F90="French",OR(SETTINGS!B$19="Portuguese",SETTINGS!B$19="English and Portuguese"),DESTINATIONS!F90="Portuguese",OR(SETTINGS!B$19="German",SETTINGS!B$19="English and German"),DESTINATIONS!F90="German",SETTINGS!B$19="All",OR(DESTINATIONS!F90="Spanish",DESTINATIONS!F90="French",DESTINATIONS!F90="Portuguese",DESTINATIONS!F90="German"),SETTINGS!B$19="",FALSE))</f>
        <v>0</v>
      </c>
      <c r="AP49" s="5" t="b">
        <f t="shared" si="11"/>
        <v>0</v>
      </c>
      <c r="AQ49" s="5" t="b">
        <f>OR(ISBLANK(DESTINATIONS!T90),AND(ISNUMBER(DESTINATIONS!T90),SETTINGS!I$5&gt;=DESTINATIONS!T90))</f>
        <v>1</v>
      </c>
      <c r="AS49" s="45" t="b">
        <f t="shared" si="17"/>
        <v>1</v>
      </c>
      <c r="AT49" s="5" t="b">
        <f t="shared" si="18"/>
        <v>0</v>
      </c>
      <c r="AU49" s="5" t="b">
        <f t="shared" si="19"/>
        <v>0</v>
      </c>
      <c r="AV49" s="5" t="b">
        <f t="shared" si="20"/>
        <v>0</v>
      </c>
      <c r="AW49" s="5" t="b">
        <f t="shared" si="21"/>
        <v>0</v>
      </c>
      <c r="AX49" s="5" t="b">
        <f t="shared" si="22"/>
        <v>0</v>
      </c>
    </row>
    <row r="50" spans="1:50" ht="20" customHeight="1" x14ac:dyDescent="0.35">
      <c r="A50" s="35" t="s">
        <v>284</v>
      </c>
      <c r="B50" s="35" t="s">
        <v>73</v>
      </c>
      <c r="C50" s="35" t="s">
        <v>28</v>
      </c>
      <c r="D50" s="42">
        <v>6</v>
      </c>
      <c r="E50" s="43">
        <v>32.920999999999999</v>
      </c>
      <c r="F50" s="43">
        <v>31.98</v>
      </c>
      <c r="G50" s="43" t="str">
        <f>IF(OR(SETTINGS!I$8=0,F50="X",F50="?"),"N/A",SETTINGS!I$8-F50)</f>
        <v>N/A</v>
      </c>
      <c r="H50" s="46" t="str">
        <f t="shared" si="12"/>
        <v>Language + Score + English</v>
      </c>
      <c r="J50" s="5" t="b">
        <f>DESTINATIONS!D91="YES"</f>
        <v>1</v>
      </c>
      <c r="K50" s="5" t="b">
        <f>AND(SETTINGS!B$19="English",DESTINATIONS!F91="English")</f>
        <v>0</v>
      </c>
      <c r="L50" s="5" t="b">
        <f>AND(SETTINGS!B$19="Spanish",DESTINATIONS!F91="Spanish")</f>
        <v>0</v>
      </c>
      <c r="M50" s="5" t="b">
        <f>AND(SETTINGS!B$19="French",DESTINATIONS!F91="French")</f>
        <v>0</v>
      </c>
      <c r="N50" s="1" t="b">
        <f>AND(SETTINGS!B$19="Portuguese",DESTINATIONS!F91="Portuguese")</f>
        <v>0</v>
      </c>
      <c r="O50" s="5" t="b">
        <f>AND(SETTINGS!B$19="German",DESTINATIONS!F91="German")</f>
        <v>0</v>
      </c>
      <c r="P50" s="45" t="b">
        <f>AND(SETTINGS!B$19="English and Spanish",OR(DESTINATIONS!F91="English",DESTINATIONS!F91="Spanish"))</f>
        <v>0</v>
      </c>
      <c r="Q50" s="5" t="b">
        <f>AND(SETTINGS!B$19="English and French",OR(DESTINATIONS!F91="English",DESTINATIONS!F91="French"))</f>
        <v>0</v>
      </c>
      <c r="R50" s="5" t="b">
        <f>AND(SETTINGS!B$19="English and Portuguese",OR(DESTINATIONS!F91="English",DESTINATIONS!F91="Portuguese"))</f>
        <v>0</v>
      </c>
      <c r="S50" s="5" t="b">
        <f>AND(SETTINGS!B$19="English and German",OR(DESTINATIONS!F91="English",DESTINATIONS!F91="German"))</f>
        <v>0</v>
      </c>
      <c r="T50" s="5" t="b">
        <f>SETTINGS!B$19="All"</f>
        <v>0</v>
      </c>
      <c r="U50" s="5" t="b">
        <f t="shared" si="13"/>
        <v>0</v>
      </c>
      <c r="V50" s="5" t="b">
        <f>AND(SETTINGS!I$8&lt;F50,NOT(OR(E50="?",F50="?",E50="X",F50="X")))</f>
        <v>1</v>
      </c>
      <c r="W50" s="5" t="b">
        <f>AND(SETTINGS!I$8=F50,NOT(OR(E50="?",F50="?",E50="X",F50="X")))</f>
        <v>0</v>
      </c>
      <c r="X50" s="5" t="b">
        <f>AND(SETTINGS!I$8&gt;F50,SETTINGS!I$8&lt;E50,NOT(OR(E50="?",F50="?",E50="X",F50="X")))</f>
        <v>0</v>
      </c>
      <c r="Y50" s="5" t="b">
        <f>AND(SETTINGS!I$8=E50,NOT(OR(E50="?",F50="?",E50="X",F50="X")))</f>
        <v>0</v>
      </c>
      <c r="Z50" s="5" t="b">
        <f>AND(SETTINGS!I$8&gt;E50,NOT(OR(E50="?",F50="?",E50="X",F50="X")))</f>
        <v>0</v>
      </c>
      <c r="AA50" s="5" t="b">
        <f t="shared" si="14"/>
        <v>0</v>
      </c>
      <c r="AB50" s="5" t="b">
        <f>AND(ISBLANK(DESTINATIONS!J91),ISBLANK(DESTINATIONS!K91),ISBLANK(DESTINATIONS!L91),ISBLANK(DESTINATIONS!M91),ISBLANK(DESTINATIONS!N91))</f>
        <v>0</v>
      </c>
      <c r="AC50" s="5" t="b">
        <f>AND(ISNUMBER(DESTINATIONS!J91),ISNUMBER(DESTINATIONS!K91),ISNUMBER(DESTINATIONS!L91),ISNUMBER(DESTINATIONS!M91),ISNUMBER(DESTINATIONS!N91),SETTINGS!F$3&gt;=DESTINATIONS!K91,SETTINGS!F$4&gt;=DESTINATIONS!L91,SETTINGS!F$5&gt;=DESTINATIONS!M91,SETTINGS!F$6&gt;=DESTINATIONS!N91,SETTINGS!F$7&gt;=DESTINATIONS!J91)</f>
        <v>0</v>
      </c>
      <c r="AD50" s="5" t="b">
        <f>AND(ISNUMBER(DESTINATIONS!J91),ISBLANK(DESTINATIONS!K91),ISBLANK(DESTINATIONS!L91),ISBLANK(DESTINATIONS!M91),ISBLANK(DESTINATIONS!N91),SETTINGS!F$7&gt;=DESTINATIONS!J91)</f>
        <v>0</v>
      </c>
      <c r="AE50" s="1" t="b">
        <f>AND(ISNUMBER(DESTINATIONS!J91),ISBLANK(DESTINATIONS!K91),ISBLANK(DESTINATIONS!L91),ISNUMBER(DESTINATIONS!M91),ISBLANK(DESTINATIONS!N91),SETTINGS!F$7&gt;=DESTINATIONS!J91,SETTINGS!F$5&gt;=DESTINATIONS!M91)</f>
        <v>0</v>
      </c>
      <c r="AF50" s="5" t="b">
        <f t="shared" si="15"/>
        <v>0</v>
      </c>
      <c r="AG50" s="5" t="b">
        <f>AND(ISBLANK(DESTINATIONS!O91),ISBLANK(DESTINATIONS!P91),ISBLANK(DESTINATIONS!Q91),ISBLANK(DESTINATIONS!R91),ISBLANK(DESTINATIONS!S91))</f>
        <v>0</v>
      </c>
      <c r="AH50" s="5" t="b">
        <f>AND(ISNUMBER(DESTINATIONS!O91),ISNUMBER(DESTINATIONS!P91),ISNUMBER(DESTINATIONS!Q91),ISNUMBER(DESTINATIONS!R91),ISNUMBER(DESTINATIONS!S91),SETTINGS!F$11&gt;=DESTINATIONS!P91,SETTINGS!F$12&gt;=DESTINATIONS!Q91,SETTINGS!F$13&gt;=DESTINATIONS!R91,SETTINGS!F$14&gt;=DESTINATIONS!S91,SETTINGS!F$15&gt;=DESTINATIONS!O91)</f>
        <v>0</v>
      </c>
      <c r="AI50" s="5" t="b">
        <f>AND(ISNUMBER(DESTINATIONS!O91),ISBLANK(DESTINATIONS!P91),ISBLANK(DESTINATIONS!Q91),ISBLANK(DESTINATIONS!R91),ISBLANK(DESTINATIONS!S91),SETTINGS!F$15&gt;=DESTINATIONS!O91)</f>
        <v>0</v>
      </c>
      <c r="AJ50" s="1" t="b">
        <f>AND(ISNUMBER(DESTINATIONS!O91),ISBLANK(DESTINATIONS!P91),ISBLANK(DESTINATIONS!Q91),ISNUMBER(DESTINATIONS!R91),ISBLANK(DESTINATIONS!S91),SETTINGS!F$15&gt;=DESTINATIONS!O91,SETTINGS!F$13&gt;=DESTINATIONS!R91)</f>
        <v>0</v>
      </c>
      <c r="AK50" s="5" t="b">
        <f t="shared" si="16"/>
        <v>0</v>
      </c>
      <c r="AL50" s="5" t="b">
        <f>AND(SETTINGS!B$21="IELTS",AF50)</f>
        <v>0</v>
      </c>
      <c r="AM50" s="5" t="b">
        <f>AND(SETTINGS!B$21="TOEFL",AK50)</f>
        <v>0</v>
      </c>
      <c r="AN50" s="5" t="b">
        <f>AND(SETTINGS!B$21="Other",OR(AB50,AG50))</f>
        <v>0</v>
      </c>
      <c r="AO50" s="1" t="b">
        <f>AND(SETTINGS!B$21="NO",_xlfn.IFS(SETTINGS!B$19="English",FALSE,OR(SETTINGS!B$19="Spanish",SETTINGS!B$19="English and Spanish"),DESTINATIONS!F91="Spanish",OR(SETTINGS!B$19="French",SETTINGS!B$19="English and French"),DESTINATIONS!F91="French",OR(SETTINGS!B$19="Portuguese",SETTINGS!B$19="English and Portuguese"),DESTINATIONS!F91="Portuguese",OR(SETTINGS!B$19="German",SETTINGS!B$19="English and German"),DESTINATIONS!F91="German",SETTINGS!B$19="All",OR(DESTINATIONS!F91="Spanish",DESTINATIONS!F91="French",DESTINATIONS!F91="Portuguese",DESTINATIONS!F91="German"),SETTINGS!B$19="",FALSE))</f>
        <v>0</v>
      </c>
      <c r="AP50" s="5" t="b">
        <f t="shared" si="11"/>
        <v>0</v>
      </c>
      <c r="AQ50" s="5" t="b">
        <f>OR(ISBLANK(DESTINATIONS!T91),AND(ISNUMBER(DESTINATIONS!T91),SETTINGS!I$5&gt;=DESTINATIONS!T91))</f>
        <v>1</v>
      </c>
      <c r="AS50" s="45" t="b">
        <f t="shared" si="17"/>
        <v>1</v>
      </c>
      <c r="AT50" s="5" t="b">
        <f t="shared" si="18"/>
        <v>0</v>
      </c>
      <c r="AU50" s="5" t="b">
        <f t="shared" si="19"/>
        <v>0</v>
      </c>
      <c r="AV50" s="5" t="b">
        <f t="shared" si="20"/>
        <v>0</v>
      </c>
      <c r="AW50" s="5" t="b">
        <f t="shared" si="21"/>
        <v>0</v>
      </c>
      <c r="AX50" s="5" t="b">
        <f t="shared" si="22"/>
        <v>0</v>
      </c>
    </row>
    <row r="51" spans="1:50" ht="20" customHeight="1" x14ac:dyDescent="0.35">
      <c r="A51" s="35" t="s">
        <v>271</v>
      </c>
      <c r="B51" s="35" t="s">
        <v>288</v>
      </c>
      <c r="C51" s="35" t="s">
        <v>187</v>
      </c>
      <c r="D51" s="42">
        <v>2</v>
      </c>
      <c r="E51" s="43">
        <v>31.914000000000001</v>
      </c>
      <c r="F51" s="43">
        <v>31.878</v>
      </c>
      <c r="G51" s="43" t="str">
        <f>IF(OR(SETTINGS!I$8=0,F51="X",F51="?"),"N/A",SETTINGS!I$8-F51)</f>
        <v>N/A</v>
      </c>
      <c r="H51" s="46" t="str">
        <f t="shared" si="12"/>
        <v>Language + Score + English</v>
      </c>
      <c r="J51" s="5" t="b">
        <f>DESTINATIONS!D29="YES"</f>
        <v>1</v>
      </c>
      <c r="K51" s="5" t="b">
        <f>AND(SETTINGS!B$19="English",DESTINATIONS!F29="English")</f>
        <v>0</v>
      </c>
      <c r="L51" s="5" t="b">
        <f>AND(SETTINGS!B$19="Spanish",DESTINATIONS!F29="Spanish")</f>
        <v>0</v>
      </c>
      <c r="M51" s="5" t="b">
        <f>AND(SETTINGS!B$19="French",DESTINATIONS!F29="French")</f>
        <v>0</v>
      </c>
      <c r="N51" s="1" t="b">
        <f>AND(SETTINGS!B$19="Portuguese",DESTINATIONS!F29="Portuguese")</f>
        <v>0</v>
      </c>
      <c r="O51" s="5" t="b">
        <f>AND(SETTINGS!B$19="German",DESTINATIONS!F29="German")</f>
        <v>0</v>
      </c>
      <c r="P51" s="45" t="b">
        <f>AND(SETTINGS!B$19="English and Spanish",OR(DESTINATIONS!F29="English",DESTINATIONS!F29="Spanish"))</f>
        <v>0</v>
      </c>
      <c r="Q51" s="5" t="b">
        <f>AND(SETTINGS!B$19="English and French",OR(DESTINATIONS!F29="English",DESTINATIONS!F29="French"))</f>
        <v>0</v>
      </c>
      <c r="R51" s="5" t="b">
        <f>AND(SETTINGS!B$19="English and Portuguese",OR(DESTINATIONS!F29="English",DESTINATIONS!F29="Portuguese"))</f>
        <v>0</v>
      </c>
      <c r="S51" s="5" t="b">
        <f>AND(SETTINGS!B$19="English and German",OR(DESTINATIONS!F29="English",DESTINATIONS!F29="German"))</f>
        <v>0</v>
      </c>
      <c r="T51" s="5" t="b">
        <f>SETTINGS!B$19="All"</f>
        <v>0</v>
      </c>
      <c r="U51" s="5" t="b">
        <f t="shared" si="13"/>
        <v>0</v>
      </c>
      <c r="V51" s="5" t="b">
        <f>AND(SETTINGS!I$8&lt;F51,NOT(OR(E51="?",F51="?",E51="X",F51="X")))</f>
        <v>1</v>
      </c>
      <c r="W51" s="5" t="b">
        <f>AND(SETTINGS!I$8=F51,NOT(OR(E51="?",F51="?",E51="X",F51="X")))</f>
        <v>0</v>
      </c>
      <c r="X51" s="5" t="b">
        <f>AND(SETTINGS!I$8&gt;F51,SETTINGS!I$8&lt;E51,NOT(OR(E51="?",F51="?",E51="X",F51="X")))</f>
        <v>0</v>
      </c>
      <c r="Y51" s="5" t="b">
        <f>AND(SETTINGS!I$8=E51,NOT(OR(E51="?",F51="?",E51="X",F51="X")))</f>
        <v>0</v>
      </c>
      <c r="Z51" s="5" t="b">
        <f>AND(SETTINGS!I$8&gt;E51,NOT(OR(E51="?",F51="?",E51="X",F51="X")))</f>
        <v>0</v>
      </c>
      <c r="AA51" s="5" t="b">
        <f t="shared" si="14"/>
        <v>0</v>
      </c>
      <c r="AB51" s="5" t="b">
        <f>AND(ISBLANK(DESTINATIONS!J29),ISBLANK(DESTINATIONS!K29),ISBLANK(DESTINATIONS!L29),ISBLANK(DESTINATIONS!M29),ISBLANK(DESTINATIONS!N29))</f>
        <v>1</v>
      </c>
      <c r="AC51" s="5" t="b">
        <f>AND(ISNUMBER(DESTINATIONS!J29),ISNUMBER(DESTINATIONS!K29),ISNUMBER(DESTINATIONS!L29),ISNUMBER(DESTINATIONS!M29),ISNUMBER(DESTINATIONS!N29),SETTINGS!F$3&gt;=DESTINATIONS!K29,SETTINGS!F$4&gt;=DESTINATIONS!L29,SETTINGS!F$5&gt;=DESTINATIONS!M29,SETTINGS!F$6&gt;=DESTINATIONS!N29,SETTINGS!F$7&gt;=DESTINATIONS!J29)</f>
        <v>0</v>
      </c>
      <c r="AD51" s="5" t="b">
        <f>AND(ISNUMBER(DESTINATIONS!J29),ISBLANK(DESTINATIONS!K29),ISBLANK(DESTINATIONS!L29),ISBLANK(DESTINATIONS!M29),ISBLANK(DESTINATIONS!N29),SETTINGS!F$7&gt;=DESTINATIONS!J29)</f>
        <v>0</v>
      </c>
      <c r="AE51" s="1" t="b">
        <f>AND(ISNUMBER(DESTINATIONS!J29),ISBLANK(DESTINATIONS!K29),ISBLANK(DESTINATIONS!L29),ISNUMBER(DESTINATIONS!M29),ISBLANK(DESTINATIONS!N29),SETTINGS!F$7&gt;=DESTINATIONS!J29,SETTINGS!F$5&gt;=DESTINATIONS!M29)</f>
        <v>0</v>
      </c>
      <c r="AF51" s="5" t="b">
        <f t="shared" si="15"/>
        <v>1</v>
      </c>
      <c r="AG51" s="5" t="b">
        <f>AND(ISBLANK(DESTINATIONS!O29),ISBLANK(DESTINATIONS!P29),ISBLANK(DESTINATIONS!Q29),ISBLANK(DESTINATIONS!R29),ISBLANK(DESTINATIONS!S29))</f>
        <v>1</v>
      </c>
      <c r="AH51" s="5" t="b">
        <f>AND(ISNUMBER(DESTINATIONS!O29),ISNUMBER(DESTINATIONS!P29),ISNUMBER(DESTINATIONS!Q29),ISNUMBER(DESTINATIONS!R29),ISNUMBER(DESTINATIONS!S29),SETTINGS!F$11&gt;=DESTINATIONS!P29,SETTINGS!F$12&gt;=DESTINATIONS!Q29,SETTINGS!F$13&gt;=DESTINATIONS!R29,SETTINGS!F$14&gt;=DESTINATIONS!S29,SETTINGS!F$15&gt;=DESTINATIONS!O29)</f>
        <v>0</v>
      </c>
      <c r="AI51" s="5" t="b">
        <f>AND(ISNUMBER(DESTINATIONS!O29),ISBLANK(DESTINATIONS!P29),ISBLANK(DESTINATIONS!Q29),ISBLANK(DESTINATIONS!R29),ISBLANK(DESTINATIONS!S29),SETTINGS!F$15&gt;=DESTINATIONS!O29)</f>
        <v>0</v>
      </c>
      <c r="AJ51" s="1" t="b">
        <f>AND(ISNUMBER(DESTINATIONS!O29),ISBLANK(DESTINATIONS!P29),ISBLANK(DESTINATIONS!Q29),ISNUMBER(DESTINATIONS!R29),ISBLANK(DESTINATIONS!S29),SETTINGS!F$15&gt;=DESTINATIONS!O29,SETTINGS!F$13&gt;=DESTINATIONS!R29)</f>
        <v>0</v>
      </c>
      <c r="AK51" s="5" t="b">
        <f t="shared" si="16"/>
        <v>1</v>
      </c>
      <c r="AL51" s="5" t="b">
        <f>AND(SETTINGS!B$21="IELTS",AF51)</f>
        <v>0</v>
      </c>
      <c r="AM51" s="5" t="b">
        <f>AND(SETTINGS!B$21="TOEFL",AK51)</f>
        <v>0</v>
      </c>
      <c r="AN51" s="5" t="b">
        <f>AND(SETTINGS!B$21="Other",OR(AB51,AG51))</f>
        <v>0</v>
      </c>
      <c r="AO51" s="1" t="b">
        <f>AND(SETTINGS!B$21="NO",_xlfn.IFS(SETTINGS!B$19="English",FALSE,OR(SETTINGS!B$19="Spanish",SETTINGS!B$19="English and Spanish"),DESTINATIONS!F29="Spanish",OR(SETTINGS!B$19="French",SETTINGS!B$19="English and French"),DESTINATIONS!F29="French",OR(SETTINGS!B$19="Portuguese",SETTINGS!B$19="English and Portuguese"),DESTINATIONS!F29="Portuguese",OR(SETTINGS!B$19="German",SETTINGS!B$19="English and German"),DESTINATIONS!F29="German",SETTINGS!B$19="All",OR(DESTINATIONS!F29="Spanish",DESTINATIONS!F29="French",DESTINATIONS!F29="Portuguese",DESTINATIONS!F29="German"),SETTINGS!B$19="",FALSE))</f>
        <v>0</v>
      </c>
      <c r="AP51" s="5" t="b">
        <f t="shared" si="11"/>
        <v>0</v>
      </c>
      <c r="AQ51" s="5" t="b">
        <f>OR(ISBLANK(DESTINATIONS!T29),AND(ISNUMBER(DESTINATIONS!T29),SETTINGS!I$5&gt;=DESTINATIONS!T29))</f>
        <v>1</v>
      </c>
      <c r="AS51" s="45" t="b">
        <f t="shared" si="17"/>
        <v>1</v>
      </c>
      <c r="AT51" s="5" t="b">
        <f t="shared" si="18"/>
        <v>0</v>
      </c>
      <c r="AU51" s="5" t="b">
        <f t="shared" si="19"/>
        <v>0</v>
      </c>
      <c r="AV51" s="5" t="b">
        <f t="shared" si="20"/>
        <v>0</v>
      </c>
      <c r="AW51" s="5" t="b">
        <f t="shared" si="21"/>
        <v>0</v>
      </c>
      <c r="AX51" s="5" t="b">
        <f t="shared" si="22"/>
        <v>0</v>
      </c>
    </row>
    <row r="52" spans="1:50" ht="20" customHeight="1" x14ac:dyDescent="0.35">
      <c r="A52" s="35" t="s">
        <v>274</v>
      </c>
      <c r="B52" s="35" t="s">
        <v>51</v>
      </c>
      <c r="C52" s="35" t="s">
        <v>161</v>
      </c>
      <c r="D52" s="42">
        <v>11</v>
      </c>
      <c r="E52" s="43">
        <v>34.122999999999998</v>
      </c>
      <c r="F52" s="43">
        <v>31.87</v>
      </c>
      <c r="G52" s="43" t="str">
        <f>IF(OR(SETTINGS!I$8=0,F52="X",F52="?"),"N/A",SETTINGS!I$8-F52)</f>
        <v>N/A</v>
      </c>
      <c r="H52" s="46" t="str">
        <f t="shared" si="12"/>
        <v>Language + Score + English</v>
      </c>
      <c r="J52" s="5" t="b">
        <f>DESTINATIONS!D57="YES"</f>
        <v>1</v>
      </c>
      <c r="K52" s="5" t="b">
        <f>AND(SETTINGS!B$19="English",DESTINATIONS!F57="English")</f>
        <v>0</v>
      </c>
      <c r="L52" s="5" t="b">
        <f>AND(SETTINGS!B$19="Spanish",DESTINATIONS!F57="Spanish")</f>
        <v>0</v>
      </c>
      <c r="M52" s="5" t="b">
        <f>AND(SETTINGS!B$19="French",DESTINATIONS!F57="French")</f>
        <v>0</v>
      </c>
      <c r="N52" s="1" t="b">
        <f>AND(SETTINGS!B$19="Portuguese",DESTINATIONS!F57="Portuguese")</f>
        <v>0</v>
      </c>
      <c r="O52" s="5" t="b">
        <f>AND(SETTINGS!B$19="German",DESTINATIONS!F57="German")</f>
        <v>0</v>
      </c>
      <c r="P52" s="45" t="b">
        <f>AND(SETTINGS!B$19="English and Spanish",OR(DESTINATIONS!F57="English",DESTINATIONS!F57="Spanish"))</f>
        <v>0</v>
      </c>
      <c r="Q52" s="5" t="b">
        <f>AND(SETTINGS!B$19="English and French",OR(DESTINATIONS!F57="English",DESTINATIONS!F57="French"))</f>
        <v>0</v>
      </c>
      <c r="R52" s="5" t="b">
        <f>AND(SETTINGS!B$19="English and Portuguese",OR(DESTINATIONS!F57="English",DESTINATIONS!F57="Portuguese"))</f>
        <v>0</v>
      </c>
      <c r="S52" s="5" t="b">
        <f>AND(SETTINGS!B$19="English and German",OR(DESTINATIONS!F57="English",DESTINATIONS!F57="German"))</f>
        <v>0</v>
      </c>
      <c r="T52" s="5" t="b">
        <f>SETTINGS!B$19="All"</f>
        <v>0</v>
      </c>
      <c r="U52" s="5" t="b">
        <f t="shared" si="13"/>
        <v>0</v>
      </c>
      <c r="V52" s="5" t="b">
        <f>AND(SETTINGS!I$8&lt;F52,NOT(OR(E52="?",F52="?",E52="X",F52="X")))</f>
        <v>1</v>
      </c>
      <c r="W52" s="5" t="b">
        <f>AND(SETTINGS!I$8=F52,NOT(OR(E52="?",F52="?",E52="X",F52="X")))</f>
        <v>0</v>
      </c>
      <c r="X52" s="5" t="b">
        <f>AND(SETTINGS!I$8&gt;F52,SETTINGS!I$8&lt;E52,NOT(OR(E52="?",F52="?",E52="X",F52="X")))</f>
        <v>0</v>
      </c>
      <c r="Y52" s="5" t="b">
        <f>AND(SETTINGS!I$8=E52,NOT(OR(E52="?",F52="?",E52="X",F52="X")))</f>
        <v>0</v>
      </c>
      <c r="Z52" s="5" t="b">
        <f>AND(SETTINGS!I$8&gt;E52,NOT(OR(E52="?",F52="?",E52="X",F52="X")))</f>
        <v>0</v>
      </c>
      <c r="AA52" s="5" t="b">
        <f t="shared" si="14"/>
        <v>0</v>
      </c>
      <c r="AB52" s="5" t="b">
        <f>AND(ISBLANK(DESTINATIONS!J57),ISBLANK(DESTINATIONS!K57),ISBLANK(DESTINATIONS!L57),ISBLANK(DESTINATIONS!M57),ISBLANK(DESTINATIONS!N57))</f>
        <v>1</v>
      </c>
      <c r="AC52" s="5" t="b">
        <f>AND(ISNUMBER(DESTINATIONS!J57),ISNUMBER(DESTINATIONS!K57),ISNUMBER(DESTINATIONS!L57),ISNUMBER(DESTINATIONS!M57),ISNUMBER(DESTINATIONS!N57),SETTINGS!F$3&gt;=DESTINATIONS!K57,SETTINGS!F$4&gt;=DESTINATIONS!L57,SETTINGS!F$5&gt;=DESTINATIONS!M57,SETTINGS!F$6&gt;=DESTINATIONS!N57,SETTINGS!F$7&gt;=DESTINATIONS!J57)</f>
        <v>0</v>
      </c>
      <c r="AD52" s="5" t="b">
        <f>AND(ISNUMBER(DESTINATIONS!J57),ISBLANK(DESTINATIONS!K57),ISBLANK(DESTINATIONS!L57),ISBLANK(DESTINATIONS!M57),ISBLANK(DESTINATIONS!N57),SETTINGS!F$7&gt;=DESTINATIONS!J57)</f>
        <v>0</v>
      </c>
      <c r="AE52" s="1" t="b">
        <f>AND(ISNUMBER(DESTINATIONS!J57),ISBLANK(DESTINATIONS!K57),ISBLANK(DESTINATIONS!L57),ISNUMBER(DESTINATIONS!M57),ISBLANK(DESTINATIONS!N57),SETTINGS!F$7&gt;=DESTINATIONS!J57,SETTINGS!F$5&gt;=DESTINATIONS!M57)</f>
        <v>0</v>
      </c>
      <c r="AF52" s="5" t="b">
        <f t="shared" si="15"/>
        <v>1</v>
      </c>
      <c r="AG52" s="5" t="b">
        <f>AND(ISBLANK(DESTINATIONS!O57),ISBLANK(DESTINATIONS!P57),ISBLANK(DESTINATIONS!Q57),ISBLANK(DESTINATIONS!R57),ISBLANK(DESTINATIONS!S57))</f>
        <v>1</v>
      </c>
      <c r="AH52" s="5" t="b">
        <f>AND(ISNUMBER(DESTINATIONS!O57),ISNUMBER(DESTINATIONS!P57),ISNUMBER(DESTINATIONS!Q57),ISNUMBER(DESTINATIONS!R57),ISNUMBER(DESTINATIONS!S57),SETTINGS!F$11&gt;=DESTINATIONS!P57,SETTINGS!F$12&gt;=DESTINATIONS!Q57,SETTINGS!F$13&gt;=DESTINATIONS!R57,SETTINGS!F$14&gt;=DESTINATIONS!S57,SETTINGS!F$15&gt;=DESTINATIONS!O57)</f>
        <v>0</v>
      </c>
      <c r="AI52" s="5" t="b">
        <f>AND(ISNUMBER(DESTINATIONS!O57),ISBLANK(DESTINATIONS!P57),ISBLANK(DESTINATIONS!Q57),ISBLANK(DESTINATIONS!R57),ISBLANK(DESTINATIONS!S57),SETTINGS!F$15&gt;=DESTINATIONS!O57)</f>
        <v>0</v>
      </c>
      <c r="AJ52" s="1" t="b">
        <f>AND(ISNUMBER(DESTINATIONS!O57),ISBLANK(DESTINATIONS!P57),ISBLANK(DESTINATIONS!Q57),ISNUMBER(DESTINATIONS!R57),ISBLANK(DESTINATIONS!S57),SETTINGS!F$15&gt;=DESTINATIONS!O57,SETTINGS!F$13&gt;=DESTINATIONS!R57)</f>
        <v>0</v>
      </c>
      <c r="AK52" s="5" t="b">
        <f t="shared" si="16"/>
        <v>1</v>
      </c>
      <c r="AL52" s="5" t="b">
        <f>AND(SETTINGS!B$21="IELTS",AF52)</f>
        <v>0</v>
      </c>
      <c r="AM52" s="5" t="b">
        <f>AND(SETTINGS!B$21="TOEFL",AK52)</f>
        <v>0</v>
      </c>
      <c r="AN52" s="5" t="b">
        <f>AND(SETTINGS!B$21="Other",OR(AB52,AG52))</f>
        <v>0</v>
      </c>
      <c r="AO52" s="1" t="b">
        <f>AND(SETTINGS!B$21="NO",_xlfn.IFS(SETTINGS!B$19="English",FALSE,OR(SETTINGS!B$19="Spanish",SETTINGS!B$19="English and Spanish"),DESTINATIONS!F57="Spanish",OR(SETTINGS!B$19="French",SETTINGS!B$19="English and French"),DESTINATIONS!F57="French",OR(SETTINGS!B$19="Portuguese",SETTINGS!B$19="English and Portuguese"),DESTINATIONS!F57="Portuguese",OR(SETTINGS!B$19="German",SETTINGS!B$19="English and German"),DESTINATIONS!F57="German",SETTINGS!B$19="All",OR(DESTINATIONS!F57="Spanish",DESTINATIONS!F57="French",DESTINATIONS!F57="Portuguese",DESTINATIONS!F57="German"),SETTINGS!B$19="",FALSE))</f>
        <v>0</v>
      </c>
      <c r="AP52" s="5" t="b">
        <f t="shared" si="11"/>
        <v>0</v>
      </c>
      <c r="AQ52" s="5" t="b">
        <f>OR(ISBLANK(DESTINATIONS!T57),AND(ISNUMBER(DESTINATIONS!T57),SETTINGS!I$5&gt;=DESTINATIONS!T57))</f>
        <v>1</v>
      </c>
      <c r="AS52" s="45" t="b">
        <f t="shared" si="17"/>
        <v>1</v>
      </c>
      <c r="AT52" s="5" t="b">
        <f t="shared" si="18"/>
        <v>0</v>
      </c>
      <c r="AU52" s="5" t="b">
        <f t="shared" si="19"/>
        <v>0</v>
      </c>
      <c r="AV52" s="5" t="b">
        <f t="shared" si="20"/>
        <v>0</v>
      </c>
      <c r="AW52" s="5" t="b">
        <f t="shared" si="21"/>
        <v>0</v>
      </c>
      <c r="AX52" s="5" t="b">
        <f t="shared" si="22"/>
        <v>0</v>
      </c>
    </row>
    <row r="53" spans="1:50" ht="20" customHeight="1" x14ac:dyDescent="0.35">
      <c r="A53" s="35" t="s">
        <v>282</v>
      </c>
      <c r="B53" s="35" t="s">
        <v>50</v>
      </c>
      <c r="C53" s="35" t="s">
        <v>11</v>
      </c>
      <c r="D53" s="42">
        <v>1</v>
      </c>
      <c r="E53" s="43">
        <v>31.774999999999999</v>
      </c>
      <c r="F53" s="43">
        <v>31.774999999999999</v>
      </c>
      <c r="G53" s="43" t="str">
        <f>IF(OR(SETTINGS!I$8=0,F53="X",F53="?"),"N/A",SETTINGS!I$8-F53)</f>
        <v>N/A</v>
      </c>
      <c r="H53" s="46" t="str">
        <f t="shared" si="12"/>
        <v>Language + Score + English</v>
      </c>
      <c r="J53" s="5" t="b">
        <f>DESTINATIONS!D48="YES"</f>
        <v>1</v>
      </c>
      <c r="K53" s="5" t="b">
        <f>AND(SETTINGS!B$19="English",DESTINATIONS!F48="English")</f>
        <v>0</v>
      </c>
      <c r="L53" s="5" t="b">
        <f>AND(SETTINGS!B$19="Spanish",DESTINATIONS!F48="Spanish")</f>
        <v>0</v>
      </c>
      <c r="M53" s="5" t="b">
        <f>AND(SETTINGS!B$19="French",DESTINATIONS!F48="French")</f>
        <v>0</v>
      </c>
      <c r="N53" s="1" t="b">
        <f>AND(SETTINGS!B$19="Portuguese",DESTINATIONS!F48="Portuguese")</f>
        <v>0</v>
      </c>
      <c r="O53" s="5" t="b">
        <f>AND(SETTINGS!B$19="German",DESTINATIONS!F48="German")</f>
        <v>0</v>
      </c>
      <c r="P53" s="45" t="b">
        <f>AND(SETTINGS!B$19="English and Spanish",OR(DESTINATIONS!F48="English",DESTINATIONS!F48="Spanish"))</f>
        <v>0</v>
      </c>
      <c r="Q53" s="5" t="b">
        <f>AND(SETTINGS!B$19="English and French",OR(DESTINATIONS!F48="English",DESTINATIONS!F48="French"))</f>
        <v>0</v>
      </c>
      <c r="R53" s="5" t="b">
        <f>AND(SETTINGS!B$19="English and Portuguese",OR(DESTINATIONS!F48="English",DESTINATIONS!F48="Portuguese"))</f>
        <v>0</v>
      </c>
      <c r="S53" s="5" t="b">
        <f>AND(SETTINGS!B$19="English and German",OR(DESTINATIONS!F48="English",DESTINATIONS!F48="German"))</f>
        <v>0</v>
      </c>
      <c r="T53" s="5" t="b">
        <f>SETTINGS!B$19="All"</f>
        <v>0</v>
      </c>
      <c r="U53" s="5" t="b">
        <f t="shared" si="13"/>
        <v>0</v>
      </c>
      <c r="V53" s="5" t="b">
        <f>AND(SETTINGS!I$8&lt;F53,NOT(OR(E53="?",F53="?",E53="X",F53="X")))</f>
        <v>1</v>
      </c>
      <c r="W53" s="5" t="b">
        <f>AND(SETTINGS!I$8=F53,NOT(OR(E53="?",F53="?",E53="X",F53="X")))</f>
        <v>0</v>
      </c>
      <c r="X53" s="5" t="b">
        <f>AND(SETTINGS!I$8&gt;F53,SETTINGS!I$8&lt;E53,NOT(OR(E53="?",F53="?",E53="X",F53="X")))</f>
        <v>0</v>
      </c>
      <c r="Y53" s="5" t="b">
        <f>AND(SETTINGS!I$8=E53,NOT(OR(E53="?",F53="?",E53="X",F53="X")))</f>
        <v>0</v>
      </c>
      <c r="Z53" s="5" t="b">
        <f>AND(SETTINGS!I$8&gt;E53,NOT(OR(E53="?",F53="?",E53="X",F53="X")))</f>
        <v>0</v>
      </c>
      <c r="AA53" s="5" t="b">
        <f t="shared" si="14"/>
        <v>0</v>
      </c>
      <c r="AB53" s="5" t="b">
        <f>AND(ISBLANK(DESTINATIONS!J48),ISBLANK(DESTINATIONS!K48),ISBLANK(DESTINATIONS!L48),ISBLANK(DESTINATIONS!M48),ISBLANK(DESTINATIONS!N48))</f>
        <v>1</v>
      </c>
      <c r="AC53" s="5" t="b">
        <f>AND(ISNUMBER(DESTINATIONS!J48),ISNUMBER(DESTINATIONS!K48),ISNUMBER(DESTINATIONS!L48),ISNUMBER(DESTINATIONS!M48),ISNUMBER(DESTINATIONS!N48),SETTINGS!F$3&gt;=DESTINATIONS!K48,SETTINGS!F$4&gt;=DESTINATIONS!L48,SETTINGS!F$5&gt;=DESTINATIONS!M48,SETTINGS!F$6&gt;=DESTINATIONS!N48,SETTINGS!F$7&gt;=DESTINATIONS!J48)</f>
        <v>0</v>
      </c>
      <c r="AD53" s="5" t="b">
        <f>AND(ISNUMBER(DESTINATIONS!J48),ISBLANK(DESTINATIONS!K48),ISBLANK(DESTINATIONS!L48),ISBLANK(DESTINATIONS!M48),ISBLANK(DESTINATIONS!N48),SETTINGS!F$7&gt;=DESTINATIONS!J48)</f>
        <v>0</v>
      </c>
      <c r="AE53" s="1" t="b">
        <f>AND(ISNUMBER(DESTINATIONS!J48),ISBLANK(DESTINATIONS!K48),ISBLANK(DESTINATIONS!L48),ISNUMBER(DESTINATIONS!M48),ISBLANK(DESTINATIONS!N48),SETTINGS!F$7&gt;=DESTINATIONS!J48,SETTINGS!F$5&gt;=DESTINATIONS!M48)</f>
        <v>0</v>
      </c>
      <c r="AF53" s="5" t="b">
        <f t="shared" si="15"/>
        <v>1</v>
      </c>
      <c r="AG53" s="5" t="b">
        <f>AND(ISBLANK(DESTINATIONS!O48),ISBLANK(DESTINATIONS!P48),ISBLANK(DESTINATIONS!Q48),ISBLANK(DESTINATIONS!R48),ISBLANK(DESTINATIONS!S48))</f>
        <v>1</v>
      </c>
      <c r="AH53" s="5" t="b">
        <f>AND(ISNUMBER(DESTINATIONS!O48),ISNUMBER(DESTINATIONS!P48),ISNUMBER(DESTINATIONS!Q48),ISNUMBER(DESTINATIONS!R48),ISNUMBER(DESTINATIONS!S48),SETTINGS!F$11&gt;=DESTINATIONS!P48,SETTINGS!F$12&gt;=DESTINATIONS!Q48,SETTINGS!F$13&gt;=DESTINATIONS!R48,SETTINGS!F$14&gt;=DESTINATIONS!S48,SETTINGS!F$15&gt;=DESTINATIONS!O48)</f>
        <v>0</v>
      </c>
      <c r="AI53" s="5" t="b">
        <f>AND(ISNUMBER(DESTINATIONS!O48),ISBLANK(DESTINATIONS!P48),ISBLANK(DESTINATIONS!Q48),ISBLANK(DESTINATIONS!R48),ISBLANK(DESTINATIONS!S48),SETTINGS!F$15&gt;=DESTINATIONS!O48)</f>
        <v>0</v>
      </c>
      <c r="AJ53" s="1" t="b">
        <f>AND(ISNUMBER(DESTINATIONS!O48),ISBLANK(DESTINATIONS!P48),ISBLANK(DESTINATIONS!Q48),ISNUMBER(DESTINATIONS!R48),ISBLANK(DESTINATIONS!S48),SETTINGS!F$15&gt;=DESTINATIONS!O48,SETTINGS!F$13&gt;=DESTINATIONS!R48)</f>
        <v>0</v>
      </c>
      <c r="AK53" s="5" t="b">
        <f t="shared" si="16"/>
        <v>1</v>
      </c>
      <c r="AL53" s="5" t="b">
        <f>AND(SETTINGS!B$21="IELTS",AF53)</f>
        <v>0</v>
      </c>
      <c r="AM53" s="5" t="b">
        <f>AND(SETTINGS!B$21="TOEFL",AK53)</f>
        <v>0</v>
      </c>
      <c r="AN53" s="5" t="b">
        <f>AND(SETTINGS!B$21="Other",OR(AB53,AG53))</f>
        <v>0</v>
      </c>
      <c r="AO53" s="1" t="b">
        <f>AND(SETTINGS!B$21="NO",_xlfn.IFS(SETTINGS!B$19="English",FALSE,OR(SETTINGS!B$19="Spanish",SETTINGS!B$19="English and Spanish"),DESTINATIONS!F48="Spanish",OR(SETTINGS!B$19="French",SETTINGS!B$19="English and French"),DESTINATIONS!F48="French",OR(SETTINGS!B$19="Portuguese",SETTINGS!B$19="English and Portuguese"),DESTINATIONS!F48="Portuguese",OR(SETTINGS!B$19="German",SETTINGS!B$19="English and German"),DESTINATIONS!F48="German",SETTINGS!B$19="All",OR(DESTINATIONS!F48="Spanish",DESTINATIONS!F48="French",DESTINATIONS!F48="Portuguese",DESTINATIONS!F48="German"),SETTINGS!B$19="",FALSE))</f>
        <v>0</v>
      </c>
      <c r="AP53" s="5" t="b">
        <f t="shared" si="11"/>
        <v>0</v>
      </c>
      <c r="AQ53" s="5" t="b">
        <f>OR(ISBLANK(DESTINATIONS!T48),AND(ISNUMBER(DESTINATIONS!T48),SETTINGS!I$5&gt;=DESTINATIONS!T48))</f>
        <v>1</v>
      </c>
      <c r="AS53" s="45" t="b">
        <f t="shared" si="17"/>
        <v>1</v>
      </c>
      <c r="AT53" s="5" t="b">
        <f t="shared" si="18"/>
        <v>0</v>
      </c>
      <c r="AU53" s="5" t="b">
        <f t="shared" si="19"/>
        <v>0</v>
      </c>
      <c r="AV53" s="5" t="b">
        <f t="shared" si="20"/>
        <v>0</v>
      </c>
      <c r="AW53" s="5" t="b">
        <f t="shared" si="21"/>
        <v>0</v>
      </c>
      <c r="AX53" s="5" t="b">
        <f t="shared" si="22"/>
        <v>0</v>
      </c>
    </row>
    <row r="54" spans="1:50" ht="20" customHeight="1" x14ac:dyDescent="0.35">
      <c r="A54" s="35" t="s">
        <v>271</v>
      </c>
      <c r="B54" s="35" t="s">
        <v>45</v>
      </c>
      <c r="C54" s="35" t="s">
        <v>7</v>
      </c>
      <c r="D54" s="42">
        <v>4</v>
      </c>
      <c r="E54" s="43">
        <v>34.71</v>
      </c>
      <c r="F54" s="43">
        <v>31.751999999999999</v>
      </c>
      <c r="G54" s="43" t="str">
        <f>IF(OR(SETTINGS!I$8=0,F54="X",F54="?"),"N/A",SETTINGS!I$8-F54)</f>
        <v>N/A</v>
      </c>
      <c r="H54" s="46" t="str">
        <f t="shared" si="12"/>
        <v>Language + Score + English</v>
      </c>
      <c r="J54" s="5" t="b">
        <f>DESTINATIONS!D30="YES"</f>
        <v>1</v>
      </c>
      <c r="K54" s="5" t="b">
        <f>AND(SETTINGS!B$19="English",DESTINATIONS!F30="English")</f>
        <v>0</v>
      </c>
      <c r="L54" s="5" t="b">
        <f>AND(SETTINGS!B$19="Spanish",DESTINATIONS!F30="Spanish")</f>
        <v>0</v>
      </c>
      <c r="M54" s="5" t="b">
        <f>AND(SETTINGS!B$19="French",DESTINATIONS!F30="French")</f>
        <v>0</v>
      </c>
      <c r="N54" s="1" t="b">
        <f>AND(SETTINGS!B$19="Portuguese",DESTINATIONS!F30="Portuguese")</f>
        <v>0</v>
      </c>
      <c r="O54" s="5" t="b">
        <f>AND(SETTINGS!B$19="German",DESTINATIONS!F30="German")</f>
        <v>0</v>
      </c>
      <c r="P54" s="45" t="b">
        <f>AND(SETTINGS!B$19="English and Spanish",OR(DESTINATIONS!F30="English",DESTINATIONS!F30="Spanish"))</f>
        <v>0</v>
      </c>
      <c r="Q54" s="5" t="b">
        <f>AND(SETTINGS!B$19="English and French",OR(DESTINATIONS!F30="English",DESTINATIONS!F30="French"))</f>
        <v>0</v>
      </c>
      <c r="R54" s="5" t="b">
        <f>AND(SETTINGS!B$19="English and Portuguese",OR(DESTINATIONS!F30="English",DESTINATIONS!F30="Portuguese"))</f>
        <v>0</v>
      </c>
      <c r="S54" s="5" t="b">
        <f>AND(SETTINGS!B$19="English and German",OR(DESTINATIONS!F30="English",DESTINATIONS!F30="German"))</f>
        <v>0</v>
      </c>
      <c r="T54" s="5" t="b">
        <f>SETTINGS!B$19="All"</f>
        <v>0</v>
      </c>
      <c r="U54" s="5" t="b">
        <f t="shared" si="13"/>
        <v>0</v>
      </c>
      <c r="V54" s="5" t="b">
        <f>AND(SETTINGS!I$8&lt;F54,NOT(OR(E54="?",F54="?",E54="X",F54="X")))</f>
        <v>1</v>
      </c>
      <c r="W54" s="5" t="b">
        <f>AND(SETTINGS!I$8=F54,NOT(OR(E54="?",F54="?",E54="X",F54="X")))</f>
        <v>0</v>
      </c>
      <c r="X54" s="5" t="b">
        <f>AND(SETTINGS!I$8&gt;F54,SETTINGS!I$8&lt;E54,NOT(OR(E54="?",F54="?",E54="X",F54="X")))</f>
        <v>0</v>
      </c>
      <c r="Y54" s="5" t="b">
        <f>AND(SETTINGS!I$8=E54,NOT(OR(E54="?",F54="?",E54="X",F54="X")))</f>
        <v>0</v>
      </c>
      <c r="Z54" s="5" t="b">
        <f>AND(SETTINGS!I$8&gt;E54,NOT(OR(E54="?",F54="?",E54="X",F54="X")))</f>
        <v>0</v>
      </c>
      <c r="AA54" s="5" t="b">
        <f t="shared" si="14"/>
        <v>0</v>
      </c>
      <c r="AB54" s="5" t="b">
        <f>AND(ISBLANK(DESTINATIONS!J30),ISBLANK(DESTINATIONS!K30),ISBLANK(DESTINATIONS!L30),ISBLANK(DESTINATIONS!M30),ISBLANK(DESTINATIONS!N30))</f>
        <v>1</v>
      </c>
      <c r="AC54" s="5" t="b">
        <f>AND(ISNUMBER(DESTINATIONS!J30),ISNUMBER(DESTINATIONS!K30),ISNUMBER(DESTINATIONS!L30),ISNUMBER(DESTINATIONS!M30),ISNUMBER(DESTINATIONS!N30),SETTINGS!F$3&gt;=DESTINATIONS!K30,SETTINGS!F$4&gt;=DESTINATIONS!L30,SETTINGS!F$5&gt;=DESTINATIONS!M30,SETTINGS!F$6&gt;=DESTINATIONS!N30,SETTINGS!F$7&gt;=DESTINATIONS!J30)</f>
        <v>0</v>
      </c>
      <c r="AD54" s="5" t="b">
        <f>AND(ISNUMBER(DESTINATIONS!J30),ISBLANK(DESTINATIONS!K30),ISBLANK(DESTINATIONS!L30),ISBLANK(DESTINATIONS!M30),ISBLANK(DESTINATIONS!N30),SETTINGS!F$7&gt;=DESTINATIONS!J30)</f>
        <v>0</v>
      </c>
      <c r="AE54" s="1" t="b">
        <f>AND(ISNUMBER(DESTINATIONS!J30),ISBLANK(DESTINATIONS!K30),ISBLANK(DESTINATIONS!L30),ISNUMBER(DESTINATIONS!M30),ISBLANK(DESTINATIONS!N30),SETTINGS!F$7&gt;=DESTINATIONS!J30,SETTINGS!F$5&gt;=DESTINATIONS!M30)</f>
        <v>0</v>
      </c>
      <c r="AF54" s="5" t="b">
        <f t="shared" si="15"/>
        <v>1</v>
      </c>
      <c r="AG54" s="5" t="b">
        <f>AND(ISBLANK(DESTINATIONS!O30),ISBLANK(DESTINATIONS!P30),ISBLANK(DESTINATIONS!Q30),ISBLANK(DESTINATIONS!R30),ISBLANK(DESTINATIONS!S30))</f>
        <v>1</v>
      </c>
      <c r="AH54" s="5" t="b">
        <f>AND(ISNUMBER(DESTINATIONS!O30),ISNUMBER(DESTINATIONS!P30),ISNUMBER(DESTINATIONS!Q30),ISNUMBER(DESTINATIONS!R30),ISNUMBER(DESTINATIONS!S30),SETTINGS!F$11&gt;=DESTINATIONS!P30,SETTINGS!F$12&gt;=DESTINATIONS!Q30,SETTINGS!F$13&gt;=DESTINATIONS!R30,SETTINGS!F$14&gt;=DESTINATIONS!S30,SETTINGS!F$15&gt;=DESTINATIONS!O30)</f>
        <v>0</v>
      </c>
      <c r="AI54" s="5" t="b">
        <f>AND(ISNUMBER(DESTINATIONS!O30),ISBLANK(DESTINATIONS!P30),ISBLANK(DESTINATIONS!Q30),ISBLANK(DESTINATIONS!R30),ISBLANK(DESTINATIONS!S30),SETTINGS!F$15&gt;=DESTINATIONS!O30)</f>
        <v>0</v>
      </c>
      <c r="AJ54" s="1" t="b">
        <f>AND(ISNUMBER(DESTINATIONS!O30),ISBLANK(DESTINATIONS!P30),ISBLANK(DESTINATIONS!Q30),ISNUMBER(DESTINATIONS!R30),ISBLANK(DESTINATIONS!S30),SETTINGS!F$15&gt;=DESTINATIONS!O30,SETTINGS!F$13&gt;=DESTINATIONS!R30)</f>
        <v>0</v>
      </c>
      <c r="AK54" s="5" t="b">
        <f t="shared" si="16"/>
        <v>1</v>
      </c>
      <c r="AL54" s="5" t="b">
        <f>AND(SETTINGS!B$21="IELTS",AF54)</f>
        <v>0</v>
      </c>
      <c r="AM54" s="5" t="b">
        <f>AND(SETTINGS!B$21="TOEFL",AK54)</f>
        <v>0</v>
      </c>
      <c r="AN54" s="5" t="b">
        <f>AND(SETTINGS!B$21="Other",OR(AB54,AG54))</f>
        <v>0</v>
      </c>
      <c r="AO54" s="1" t="b">
        <f>AND(SETTINGS!B$21="NO",_xlfn.IFS(SETTINGS!B$19="English",FALSE,OR(SETTINGS!B$19="Spanish",SETTINGS!B$19="English and Spanish"),DESTINATIONS!F30="Spanish",OR(SETTINGS!B$19="French",SETTINGS!B$19="English and French"),DESTINATIONS!F30="French",OR(SETTINGS!B$19="Portuguese",SETTINGS!B$19="English and Portuguese"),DESTINATIONS!F30="Portuguese",OR(SETTINGS!B$19="German",SETTINGS!B$19="English and German"),DESTINATIONS!F30="German",SETTINGS!B$19="All",OR(DESTINATIONS!F30="Spanish",DESTINATIONS!F30="French",DESTINATIONS!F30="Portuguese",DESTINATIONS!F30="German"),SETTINGS!B$19="",FALSE))</f>
        <v>0</v>
      </c>
      <c r="AP54" s="5" t="b">
        <f t="shared" si="11"/>
        <v>0</v>
      </c>
      <c r="AQ54" s="5" t="b">
        <f>OR(ISBLANK(DESTINATIONS!T30),AND(ISNUMBER(DESTINATIONS!T30),SETTINGS!I$5&gt;=DESTINATIONS!T30))</f>
        <v>1</v>
      </c>
      <c r="AS54" s="45" t="b">
        <f t="shared" si="17"/>
        <v>1</v>
      </c>
      <c r="AT54" s="5" t="b">
        <f t="shared" si="18"/>
        <v>0</v>
      </c>
      <c r="AU54" s="5" t="b">
        <f t="shared" si="19"/>
        <v>0</v>
      </c>
      <c r="AV54" s="5" t="b">
        <f t="shared" si="20"/>
        <v>0</v>
      </c>
      <c r="AW54" s="5" t="b">
        <f t="shared" si="21"/>
        <v>0</v>
      </c>
      <c r="AX54" s="5" t="b">
        <f t="shared" si="22"/>
        <v>0</v>
      </c>
    </row>
    <row r="55" spans="1:50" ht="20" customHeight="1" x14ac:dyDescent="0.35">
      <c r="A55" s="35" t="s">
        <v>279</v>
      </c>
      <c r="B55" s="35" t="s">
        <v>125</v>
      </c>
      <c r="C55" s="35" t="s">
        <v>126</v>
      </c>
      <c r="D55" s="42">
        <v>3</v>
      </c>
      <c r="E55" s="43">
        <v>32.786000000000001</v>
      </c>
      <c r="F55" s="43">
        <v>31.742000000000001</v>
      </c>
      <c r="G55" s="43" t="str">
        <f>IF(OR(SETTINGS!I$8=0,F55="X",F55="?"),"N/A",SETTINGS!I$8-F55)</f>
        <v>N/A</v>
      </c>
      <c r="H55" s="46" t="str">
        <f t="shared" si="12"/>
        <v>Language + Score + English</v>
      </c>
      <c r="J55" s="5" t="b">
        <f>DESTINATIONS!D69="YES"</f>
        <v>1</v>
      </c>
      <c r="K55" s="5" t="b">
        <f>AND(SETTINGS!B$19="English",DESTINATIONS!F69="English")</f>
        <v>0</v>
      </c>
      <c r="L55" s="5" t="b">
        <f>AND(SETTINGS!B$19="Spanish",DESTINATIONS!F69="Spanish")</f>
        <v>0</v>
      </c>
      <c r="M55" s="5" t="b">
        <f>AND(SETTINGS!B$19="French",DESTINATIONS!F69="French")</f>
        <v>0</v>
      </c>
      <c r="N55" s="1" t="b">
        <f>AND(SETTINGS!B$19="Portuguese",DESTINATIONS!F69="Portuguese")</f>
        <v>0</v>
      </c>
      <c r="O55" s="5" t="b">
        <f>AND(SETTINGS!B$19="German",DESTINATIONS!F69="German")</f>
        <v>0</v>
      </c>
      <c r="P55" s="45" t="b">
        <f>AND(SETTINGS!B$19="English and Spanish",OR(DESTINATIONS!F69="English",DESTINATIONS!F69="Spanish"))</f>
        <v>0</v>
      </c>
      <c r="Q55" s="5" t="b">
        <f>AND(SETTINGS!B$19="English and French",OR(DESTINATIONS!F69="English",DESTINATIONS!F69="French"))</f>
        <v>0</v>
      </c>
      <c r="R55" s="5" t="b">
        <f>AND(SETTINGS!B$19="English and Portuguese",OR(DESTINATIONS!F69="English",DESTINATIONS!F69="Portuguese"))</f>
        <v>0</v>
      </c>
      <c r="S55" s="5" t="b">
        <f>AND(SETTINGS!B$19="English and German",OR(DESTINATIONS!F69="English",DESTINATIONS!F69="German"))</f>
        <v>0</v>
      </c>
      <c r="T55" s="5" t="b">
        <f>SETTINGS!B$19="All"</f>
        <v>0</v>
      </c>
      <c r="U55" s="5" t="b">
        <f t="shared" si="13"/>
        <v>0</v>
      </c>
      <c r="V55" s="5" t="b">
        <f>AND(SETTINGS!I$8&lt;F55,NOT(OR(E55="?",F55="?",E55="X",F55="X")))</f>
        <v>1</v>
      </c>
      <c r="W55" s="5" t="b">
        <f>AND(SETTINGS!I$8=F55,NOT(OR(E55="?",F55="?",E55="X",F55="X")))</f>
        <v>0</v>
      </c>
      <c r="X55" s="5" t="b">
        <f>AND(SETTINGS!I$8&gt;F55,SETTINGS!I$8&lt;E55,NOT(OR(E55="?",F55="?",E55="X",F55="X")))</f>
        <v>0</v>
      </c>
      <c r="Y55" s="5" t="b">
        <f>AND(SETTINGS!I$8=E55,NOT(OR(E55="?",F55="?",E55="X",F55="X")))</f>
        <v>0</v>
      </c>
      <c r="Z55" s="5" t="b">
        <f>AND(SETTINGS!I$8&gt;E55,NOT(OR(E55="?",F55="?",E55="X",F55="X")))</f>
        <v>0</v>
      </c>
      <c r="AA55" s="5" t="b">
        <f t="shared" si="14"/>
        <v>0</v>
      </c>
      <c r="AB55" s="5" t="b">
        <f>AND(ISBLANK(DESTINATIONS!J69),ISBLANK(DESTINATIONS!K69),ISBLANK(DESTINATIONS!L69),ISBLANK(DESTINATIONS!M69),ISBLANK(DESTINATIONS!N69))</f>
        <v>1</v>
      </c>
      <c r="AC55" s="5" t="b">
        <f>AND(ISNUMBER(DESTINATIONS!J69),ISNUMBER(DESTINATIONS!K69),ISNUMBER(DESTINATIONS!L69),ISNUMBER(DESTINATIONS!M69),ISNUMBER(DESTINATIONS!N69),SETTINGS!F$3&gt;=DESTINATIONS!K69,SETTINGS!F$4&gt;=DESTINATIONS!L69,SETTINGS!F$5&gt;=DESTINATIONS!M69,SETTINGS!F$6&gt;=DESTINATIONS!N69,SETTINGS!F$7&gt;=DESTINATIONS!J69)</f>
        <v>0</v>
      </c>
      <c r="AD55" s="5" t="b">
        <f>AND(ISNUMBER(DESTINATIONS!J69),ISBLANK(DESTINATIONS!K69),ISBLANK(DESTINATIONS!L69),ISBLANK(DESTINATIONS!M69),ISBLANK(DESTINATIONS!N69),SETTINGS!F$7&gt;=DESTINATIONS!J69)</f>
        <v>0</v>
      </c>
      <c r="AE55" s="1" t="b">
        <f>AND(ISNUMBER(DESTINATIONS!J69),ISBLANK(DESTINATIONS!K69),ISBLANK(DESTINATIONS!L69),ISNUMBER(DESTINATIONS!M69),ISBLANK(DESTINATIONS!N69),SETTINGS!F$7&gt;=DESTINATIONS!J69,SETTINGS!F$5&gt;=DESTINATIONS!M69)</f>
        <v>0</v>
      </c>
      <c r="AF55" s="5" t="b">
        <f t="shared" si="15"/>
        <v>1</v>
      </c>
      <c r="AG55" s="5" t="b">
        <f>AND(ISBLANK(DESTINATIONS!O69),ISBLANK(DESTINATIONS!P69),ISBLANK(DESTINATIONS!Q69),ISBLANK(DESTINATIONS!R69),ISBLANK(DESTINATIONS!S69))</f>
        <v>1</v>
      </c>
      <c r="AH55" s="5" t="b">
        <f>AND(ISNUMBER(DESTINATIONS!O69),ISNUMBER(DESTINATIONS!P69),ISNUMBER(DESTINATIONS!Q69),ISNUMBER(DESTINATIONS!R69),ISNUMBER(DESTINATIONS!S69),SETTINGS!F$11&gt;=DESTINATIONS!P69,SETTINGS!F$12&gt;=DESTINATIONS!Q69,SETTINGS!F$13&gt;=DESTINATIONS!R69,SETTINGS!F$14&gt;=DESTINATIONS!S69,SETTINGS!F$15&gt;=DESTINATIONS!O69)</f>
        <v>0</v>
      </c>
      <c r="AI55" s="5" t="b">
        <f>AND(ISNUMBER(DESTINATIONS!O69),ISBLANK(DESTINATIONS!P69),ISBLANK(DESTINATIONS!Q69),ISBLANK(DESTINATIONS!R69),ISBLANK(DESTINATIONS!S69),SETTINGS!F$15&gt;=DESTINATIONS!O69)</f>
        <v>0</v>
      </c>
      <c r="AJ55" s="1" t="b">
        <f>AND(ISNUMBER(DESTINATIONS!O69),ISBLANK(DESTINATIONS!P69),ISBLANK(DESTINATIONS!Q69),ISNUMBER(DESTINATIONS!R69),ISBLANK(DESTINATIONS!S69),SETTINGS!F$15&gt;=DESTINATIONS!O69,SETTINGS!F$13&gt;=DESTINATIONS!R69)</f>
        <v>0</v>
      </c>
      <c r="AK55" s="5" t="b">
        <f t="shared" si="16"/>
        <v>1</v>
      </c>
      <c r="AL55" s="5" t="b">
        <f>AND(SETTINGS!B$21="IELTS",AF55)</f>
        <v>0</v>
      </c>
      <c r="AM55" s="5" t="b">
        <f>AND(SETTINGS!B$21="TOEFL",AK55)</f>
        <v>0</v>
      </c>
      <c r="AN55" s="5" t="b">
        <f>AND(SETTINGS!B$21="Other",OR(AB55,AG55))</f>
        <v>0</v>
      </c>
      <c r="AO55" s="1" t="b">
        <f>AND(SETTINGS!B$21="NO",_xlfn.IFS(SETTINGS!B$19="English",FALSE,OR(SETTINGS!B$19="Spanish",SETTINGS!B$19="English and Spanish"),DESTINATIONS!F69="Spanish",OR(SETTINGS!B$19="French",SETTINGS!B$19="English and French"),DESTINATIONS!F69="French",OR(SETTINGS!B$19="Portuguese",SETTINGS!B$19="English and Portuguese"),DESTINATIONS!F69="Portuguese",OR(SETTINGS!B$19="German",SETTINGS!B$19="English and German"),DESTINATIONS!F69="German",SETTINGS!B$19="All",OR(DESTINATIONS!F69="Spanish",DESTINATIONS!F69="French",DESTINATIONS!F69="Portuguese",DESTINATIONS!F69="German"),SETTINGS!B$19="",FALSE))</f>
        <v>0</v>
      </c>
      <c r="AP55" s="5" t="b">
        <f t="shared" si="11"/>
        <v>0</v>
      </c>
      <c r="AQ55" s="5" t="b">
        <f>OR(ISBLANK(DESTINATIONS!T69),AND(ISNUMBER(DESTINATIONS!T69),SETTINGS!I$5&gt;=DESTINATIONS!T69))</f>
        <v>1</v>
      </c>
      <c r="AS55" s="45" t="b">
        <f t="shared" si="17"/>
        <v>1</v>
      </c>
      <c r="AT55" s="5" t="b">
        <f t="shared" si="18"/>
        <v>0</v>
      </c>
      <c r="AU55" s="5" t="b">
        <f t="shared" si="19"/>
        <v>0</v>
      </c>
      <c r="AV55" s="5" t="b">
        <f t="shared" si="20"/>
        <v>0</v>
      </c>
      <c r="AW55" s="5" t="b">
        <f t="shared" si="21"/>
        <v>0</v>
      </c>
      <c r="AX55" s="5" t="b">
        <f t="shared" si="22"/>
        <v>0</v>
      </c>
    </row>
    <row r="56" spans="1:50" ht="20" customHeight="1" x14ac:dyDescent="0.35">
      <c r="A56" s="35" t="s">
        <v>271</v>
      </c>
      <c r="B56" s="35" t="s">
        <v>290</v>
      </c>
      <c r="C56" s="35" t="s">
        <v>191</v>
      </c>
      <c r="D56" s="42">
        <v>2</v>
      </c>
      <c r="E56" s="43">
        <v>31.981000000000002</v>
      </c>
      <c r="F56" s="43">
        <v>31.741</v>
      </c>
      <c r="G56" s="43" t="str">
        <f>IF(OR(SETTINGS!I$8=0,F56="X",F56="?"),"N/A",SETTINGS!I$8-F56)</f>
        <v>N/A</v>
      </c>
      <c r="H56" s="46" t="str">
        <f t="shared" si="12"/>
        <v>Language + Score + English</v>
      </c>
      <c r="J56" s="5" t="b">
        <f>DESTINATIONS!D31="YES"</f>
        <v>1</v>
      </c>
      <c r="K56" s="5" t="b">
        <f>AND(SETTINGS!B$19="English",DESTINATIONS!F31="English")</f>
        <v>0</v>
      </c>
      <c r="L56" s="5" t="b">
        <f>AND(SETTINGS!B$19="Spanish",DESTINATIONS!F31="Spanish")</f>
        <v>0</v>
      </c>
      <c r="M56" s="5" t="b">
        <f>AND(SETTINGS!B$19="French",DESTINATIONS!F31="French")</f>
        <v>0</v>
      </c>
      <c r="N56" s="1" t="b">
        <f>AND(SETTINGS!B$19="Portuguese",DESTINATIONS!F31="Portuguese")</f>
        <v>0</v>
      </c>
      <c r="O56" s="5" t="b">
        <f>AND(SETTINGS!B$19="German",DESTINATIONS!F31="German")</f>
        <v>0</v>
      </c>
      <c r="P56" s="45" t="b">
        <f>AND(SETTINGS!B$19="English and Spanish",OR(DESTINATIONS!F31="English",DESTINATIONS!F31="Spanish"))</f>
        <v>0</v>
      </c>
      <c r="Q56" s="5" t="b">
        <f>AND(SETTINGS!B$19="English and French",OR(DESTINATIONS!F31="English",DESTINATIONS!F31="French"))</f>
        <v>0</v>
      </c>
      <c r="R56" s="5" t="b">
        <f>AND(SETTINGS!B$19="English and Portuguese",OR(DESTINATIONS!F31="English",DESTINATIONS!F31="Portuguese"))</f>
        <v>0</v>
      </c>
      <c r="S56" s="5" t="b">
        <f>AND(SETTINGS!B$19="English and German",OR(DESTINATIONS!F31="English",DESTINATIONS!F31="German"))</f>
        <v>0</v>
      </c>
      <c r="T56" s="5" t="b">
        <f>SETTINGS!B$19="All"</f>
        <v>0</v>
      </c>
      <c r="U56" s="5" t="b">
        <f t="shared" si="13"/>
        <v>0</v>
      </c>
      <c r="V56" s="5" t="b">
        <f>AND(SETTINGS!I$8&lt;F56,NOT(OR(E56="?",F56="?",E56="X",F56="X")))</f>
        <v>1</v>
      </c>
      <c r="W56" s="5" t="b">
        <f>AND(SETTINGS!I$8=F56,NOT(OR(E56="?",F56="?",E56="X",F56="X")))</f>
        <v>0</v>
      </c>
      <c r="X56" s="5" t="b">
        <f>AND(SETTINGS!I$8&gt;F56,SETTINGS!I$8&lt;E56,NOT(OR(E56="?",F56="?",E56="X",F56="X")))</f>
        <v>0</v>
      </c>
      <c r="Y56" s="5" t="b">
        <f>AND(SETTINGS!I$8=E56,NOT(OR(E56="?",F56="?",E56="X",F56="X")))</f>
        <v>0</v>
      </c>
      <c r="Z56" s="5" t="b">
        <f>AND(SETTINGS!I$8&gt;E56,NOT(OR(E56="?",F56="?",E56="X",F56="X")))</f>
        <v>0</v>
      </c>
      <c r="AA56" s="5" t="b">
        <f t="shared" si="14"/>
        <v>0</v>
      </c>
      <c r="AB56" s="5" t="b">
        <f>AND(ISBLANK(DESTINATIONS!J31),ISBLANK(DESTINATIONS!K31),ISBLANK(DESTINATIONS!L31),ISBLANK(DESTINATIONS!M31),ISBLANK(DESTINATIONS!N31))</f>
        <v>1</v>
      </c>
      <c r="AC56" s="5" t="b">
        <f>AND(ISNUMBER(DESTINATIONS!J31),ISNUMBER(DESTINATIONS!K31),ISNUMBER(DESTINATIONS!L31),ISNUMBER(DESTINATIONS!M31),ISNUMBER(DESTINATIONS!N31),SETTINGS!F$3&gt;=DESTINATIONS!K31,SETTINGS!F$4&gt;=DESTINATIONS!L31,SETTINGS!F$5&gt;=DESTINATIONS!M31,SETTINGS!F$6&gt;=DESTINATIONS!N31,SETTINGS!F$7&gt;=DESTINATIONS!J31)</f>
        <v>0</v>
      </c>
      <c r="AD56" s="5" t="b">
        <f>AND(ISNUMBER(DESTINATIONS!J31),ISBLANK(DESTINATIONS!K31),ISBLANK(DESTINATIONS!L31),ISBLANK(DESTINATIONS!M31),ISBLANK(DESTINATIONS!N31),SETTINGS!F$7&gt;=DESTINATIONS!J31)</f>
        <v>0</v>
      </c>
      <c r="AE56" s="1" t="b">
        <f>AND(ISNUMBER(DESTINATIONS!J31),ISBLANK(DESTINATIONS!K31),ISBLANK(DESTINATIONS!L31),ISNUMBER(DESTINATIONS!M31),ISBLANK(DESTINATIONS!N31),SETTINGS!F$7&gt;=DESTINATIONS!J31,SETTINGS!F$5&gt;=DESTINATIONS!M31)</f>
        <v>0</v>
      </c>
      <c r="AF56" s="5" t="b">
        <f t="shared" si="15"/>
        <v>1</v>
      </c>
      <c r="AG56" s="5" t="b">
        <f>AND(ISBLANK(DESTINATIONS!O31),ISBLANK(DESTINATIONS!P31),ISBLANK(DESTINATIONS!Q31),ISBLANK(DESTINATIONS!R31),ISBLANK(DESTINATIONS!S31))</f>
        <v>1</v>
      </c>
      <c r="AH56" s="5" t="b">
        <f>AND(ISNUMBER(DESTINATIONS!O31),ISNUMBER(DESTINATIONS!P31),ISNUMBER(DESTINATIONS!Q31),ISNUMBER(DESTINATIONS!R31),ISNUMBER(DESTINATIONS!S31),SETTINGS!F$11&gt;=DESTINATIONS!P31,SETTINGS!F$12&gt;=DESTINATIONS!Q31,SETTINGS!F$13&gt;=DESTINATIONS!R31,SETTINGS!F$14&gt;=DESTINATIONS!S31,SETTINGS!F$15&gt;=DESTINATIONS!O31)</f>
        <v>0</v>
      </c>
      <c r="AI56" s="5" t="b">
        <f>AND(ISNUMBER(DESTINATIONS!O31),ISBLANK(DESTINATIONS!P31),ISBLANK(DESTINATIONS!Q31),ISBLANK(DESTINATIONS!R31),ISBLANK(DESTINATIONS!S31),SETTINGS!F$15&gt;=DESTINATIONS!O31)</f>
        <v>0</v>
      </c>
      <c r="AJ56" s="1" t="b">
        <f>AND(ISNUMBER(DESTINATIONS!O31),ISBLANK(DESTINATIONS!P31),ISBLANK(DESTINATIONS!Q31),ISNUMBER(DESTINATIONS!R31),ISBLANK(DESTINATIONS!S31),SETTINGS!F$15&gt;=DESTINATIONS!O31,SETTINGS!F$13&gt;=DESTINATIONS!R31)</f>
        <v>0</v>
      </c>
      <c r="AK56" s="5" t="b">
        <f t="shared" si="16"/>
        <v>1</v>
      </c>
      <c r="AL56" s="5" t="b">
        <f>AND(SETTINGS!B$21="IELTS",AF56)</f>
        <v>0</v>
      </c>
      <c r="AM56" s="5" t="b">
        <f>AND(SETTINGS!B$21="TOEFL",AK56)</f>
        <v>0</v>
      </c>
      <c r="AN56" s="5" t="b">
        <f>AND(SETTINGS!B$21="Other",OR(AB56,AG56))</f>
        <v>0</v>
      </c>
      <c r="AO56" s="1" t="b">
        <f>AND(SETTINGS!B$21="NO",_xlfn.IFS(SETTINGS!B$19="English",FALSE,OR(SETTINGS!B$19="Spanish",SETTINGS!B$19="English and Spanish"),DESTINATIONS!F31="Spanish",OR(SETTINGS!B$19="French",SETTINGS!B$19="English and French"),DESTINATIONS!F31="French",OR(SETTINGS!B$19="Portuguese",SETTINGS!B$19="English and Portuguese"),DESTINATIONS!F31="Portuguese",OR(SETTINGS!B$19="German",SETTINGS!B$19="English and German"),DESTINATIONS!F31="German",SETTINGS!B$19="All",OR(DESTINATIONS!F31="Spanish",DESTINATIONS!F31="French",DESTINATIONS!F31="Portuguese",DESTINATIONS!F31="German"),SETTINGS!B$19="",FALSE))</f>
        <v>0</v>
      </c>
      <c r="AP56" s="5" t="b">
        <f t="shared" si="11"/>
        <v>0</v>
      </c>
      <c r="AQ56" s="5" t="b">
        <f>OR(ISBLANK(DESTINATIONS!T31),AND(ISNUMBER(DESTINATIONS!T31),SETTINGS!I$5&gt;=DESTINATIONS!T31))</f>
        <v>1</v>
      </c>
      <c r="AS56" s="45" t="b">
        <f t="shared" si="17"/>
        <v>1</v>
      </c>
      <c r="AT56" s="5" t="b">
        <f t="shared" si="18"/>
        <v>0</v>
      </c>
      <c r="AU56" s="5" t="b">
        <f t="shared" si="19"/>
        <v>0</v>
      </c>
      <c r="AV56" s="5" t="b">
        <f t="shared" si="20"/>
        <v>0</v>
      </c>
      <c r="AW56" s="5" t="b">
        <f t="shared" si="21"/>
        <v>0</v>
      </c>
      <c r="AX56" s="5" t="b">
        <f t="shared" si="22"/>
        <v>0</v>
      </c>
    </row>
    <row r="57" spans="1:50" ht="20" customHeight="1" x14ac:dyDescent="0.35">
      <c r="A57" s="35" t="s">
        <v>272</v>
      </c>
      <c r="B57" s="35" t="s">
        <v>293</v>
      </c>
      <c r="C57" s="35" t="s">
        <v>156</v>
      </c>
      <c r="D57" s="42">
        <v>8</v>
      </c>
      <c r="E57" s="43">
        <v>34.988</v>
      </c>
      <c r="F57" s="43">
        <v>31.73</v>
      </c>
      <c r="G57" s="43" t="str">
        <f>IF(OR(SETTINGS!I$8=0,F57="X",F57="?"),"N/A",SETTINGS!I$8-F57)</f>
        <v>N/A</v>
      </c>
      <c r="H57" s="46" t="str">
        <f t="shared" si="12"/>
        <v>Language + Score + English</v>
      </c>
      <c r="J57" s="5" t="b">
        <f>DESTINATIONS!D37="YES"</f>
        <v>1</v>
      </c>
      <c r="K57" s="5" t="b">
        <f>AND(SETTINGS!B$19="English",DESTINATIONS!F37="English")</f>
        <v>0</v>
      </c>
      <c r="L57" s="5" t="b">
        <f>AND(SETTINGS!B$19="Spanish",DESTINATIONS!F37="Spanish")</f>
        <v>0</v>
      </c>
      <c r="M57" s="5" t="b">
        <f>AND(SETTINGS!B$19="French",DESTINATIONS!F37="French")</f>
        <v>0</v>
      </c>
      <c r="N57" s="1" t="b">
        <f>AND(SETTINGS!B$19="Portuguese",DESTINATIONS!F37="Portuguese")</f>
        <v>0</v>
      </c>
      <c r="O57" s="5" t="b">
        <f>AND(SETTINGS!B$19="German",DESTINATIONS!F37="German")</f>
        <v>0</v>
      </c>
      <c r="P57" s="45" t="b">
        <f>AND(SETTINGS!B$19="English and Spanish",OR(DESTINATIONS!F37="English",DESTINATIONS!F37="Spanish"))</f>
        <v>0</v>
      </c>
      <c r="Q57" s="5" t="b">
        <f>AND(SETTINGS!B$19="English and French",OR(DESTINATIONS!F37="English",DESTINATIONS!F37="French"))</f>
        <v>0</v>
      </c>
      <c r="R57" s="5" t="b">
        <f>AND(SETTINGS!B$19="English and Portuguese",OR(DESTINATIONS!F37="English",DESTINATIONS!F37="Portuguese"))</f>
        <v>0</v>
      </c>
      <c r="S57" s="5" t="b">
        <f>AND(SETTINGS!B$19="English and German",OR(DESTINATIONS!F37="English",DESTINATIONS!F37="German"))</f>
        <v>0</v>
      </c>
      <c r="T57" s="5" t="b">
        <f>SETTINGS!B$19="All"</f>
        <v>0</v>
      </c>
      <c r="U57" s="5" t="b">
        <f t="shared" si="13"/>
        <v>0</v>
      </c>
      <c r="V57" s="5" t="b">
        <f>AND(SETTINGS!I$8&lt;F57,NOT(OR(E57="?",F57="?",E57="X",F57="X")))</f>
        <v>1</v>
      </c>
      <c r="W57" s="5" t="b">
        <f>AND(SETTINGS!I$8=F57,NOT(OR(E57="?",F57="?",E57="X",F57="X")))</f>
        <v>0</v>
      </c>
      <c r="X57" s="5" t="b">
        <f>AND(SETTINGS!I$8&gt;F57,SETTINGS!I$8&lt;E57,NOT(OR(E57="?",F57="?",E57="X",F57="X")))</f>
        <v>0</v>
      </c>
      <c r="Y57" s="5" t="b">
        <f>AND(SETTINGS!I$8=E57,NOT(OR(E57="?",F57="?",E57="X",F57="X")))</f>
        <v>0</v>
      </c>
      <c r="Z57" s="5" t="b">
        <f>AND(SETTINGS!I$8&gt;E57,NOT(OR(E57="?",F57="?",E57="X",F57="X")))</f>
        <v>0</v>
      </c>
      <c r="AA57" s="5" t="b">
        <f t="shared" si="14"/>
        <v>0</v>
      </c>
      <c r="AB57" s="5" t="b">
        <f>AND(ISBLANK(DESTINATIONS!J37),ISBLANK(DESTINATIONS!K37),ISBLANK(DESTINATIONS!L37),ISBLANK(DESTINATIONS!M37),ISBLANK(DESTINATIONS!N37))</f>
        <v>0</v>
      </c>
      <c r="AC57" s="5" t="b">
        <f>AND(ISNUMBER(DESTINATIONS!J37),ISNUMBER(DESTINATIONS!K37),ISNUMBER(DESTINATIONS!L37),ISNUMBER(DESTINATIONS!M37),ISNUMBER(DESTINATIONS!N37),SETTINGS!F$3&gt;=DESTINATIONS!K37,SETTINGS!F$4&gt;=DESTINATIONS!L37,SETTINGS!F$5&gt;=DESTINATIONS!M37,SETTINGS!F$6&gt;=DESTINATIONS!N37,SETTINGS!F$7&gt;=DESTINATIONS!J37)</f>
        <v>0</v>
      </c>
      <c r="AD57" s="5" t="b">
        <f>AND(ISNUMBER(DESTINATIONS!J37),ISBLANK(DESTINATIONS!K37),ISBLANK(DESTINATIONS!L37),ISBLANK(DESTINATIONS!M37),ISBLANK(DESTINATIONS!N37),SETTINGS!F$7&gt;=DESTINATIONS!J37)</f>
        <v>0</v>
      </c>
      <c r="AE57" s="1" t="b">
        <f>AND(ISNUMBER(DESTINATIONS!J37),ISBLANK(DESTINATIONS!K37),ISBLANK(DESTINATIONS!L37),ISNUMBER(DESTINATIONS!M37),ISBLANK(DESTINATIONS!N37),SETTINGS!F$7&gt;=DESTINATIONS!J37,SETTINGS!F$5&gt;=DESTINATIONS!M37)</f>
        <v>0</v>
      </c>
      <c r="AF57" s="5" t="b">
        <f t="shared" si="15"/>
        <v>0</v>
      </c>
      <c r="AG57" s="5" t="b">
        <f>AND(ISBLANK(DESTINATIONS!O37),ISBLANK(DESTINATIONS!P37),ISBLANK(DESTINATIONS!Q37),ISBLANK(DESTINATIONS!R37),ISBLANK(DESTINATIONS!S37))</f>
        <v>0</v>
      </c>
      <c r="AH57" s="5" t="b">
        <f>AND(ISNUMBER(DESTINATIONS!O37),ISNUMBER(DESTINATIONS!P37),ISNUMBER(DESTINATIONS!Q37),ISNUMBER(DESTINATIONS!R37),ISNUMBER(DESTINATIONS!S37),SETTINGS!F$11&gt;=DESTINATIONS!P37,SETTINGS!F$12&gt;=DESTINATIONS!Q37,SETTINGS!F$13&gt;=DESTINATIONS!R37,SETTINGS!F$14&gt;=DESTINATIONS!S37,SETTINGS!F$15&gt;=DESTINATIONS!O37)</f>
        <v>0</v>
      </c>
      <c r="AI57" s="5" t="b">
        <f>AND(ISNUMBER(DESTINATIONS!O37),ISBLANK(DESTINATIONS!P37),ISBLANK(DESTINATIONS!Q37),ISBLANK(DESTINATIONS!R37),ISBLANK(DESTINATIONS!S37),SETTINGS!F$15&gt;=DESTINATIONS!O37)</f>
        <v>0</v>
      </c>
      <c r="AJ57" s="1" t="b">
        <f>AND(ISNUMBER(DESTINATIONS!O37),ISBLANK(DESTINATIONS!P37),ISBLANK(DESTINATIONS!Q37),ISNUMBER(DESTINATIONS!R37),ISBLANK(DESTINATIONS!S37),SETTINGS!F$15&gt;=DESTINATIONS!O37,SETTINGS!F$13&gt;=DESTINATIONS!R37)</f>
        <v>0</v>
      </c>
      <c r="AK57" s="5" t="b">
        <f t="shared" si="16"/>
        <v>0</v>
      </c>
      <c r="AL57" s="5" t="b">
        <f>AND(SETTINGS!B$21="IELTS",AF57)</f>
        <v>0</v>
      </c>
      <c r="AM57" s="5" t="b">
        <f>AND(SETTINGS!B$21="TOEFL",AK57)</f>
        <v>0</v>
      </c>
      <c r="AN57" s="5" t="b">
        <f>AND(SETTINGS!B$21="Other",OR(AB57,AG57))</f>
        <v>0</v>
      </c>
      <c r="AO57" s="1" t="b">
        <f>AND(SETTINGS!B$21="NO",_xlfn.IFS(SETTINGS!B$19="English",FALSE,OR(SETTINGS!B$19="Spanish",SETTINGS!B$19="English and Spanish"),DESTINATIONS!F37="Spanish",OR(SETTINGS!B$19="French",SETTINGS!B$19="English and French"),DESTINATIONS!F37="French",OR(SETTINGS!B$19="Portuguese",SETTINGS!B$19="English and Portuguese"),DESTINATIONS!F37="Portuguese",OR(SETTINGS!B$19="German",SETTINGS!B$19="English and German"),DESTINATIONS!F37="German",SETTINGS!B$19="All",OR(DESTINATIONS!F37="Spanish",DESTINATIONS!F37="French",DESTINATIONS!F37="Portuguese",DESTINATIONS!F37="German"),SETTINGS!B$19="",FALSE))</f>
        <v>0</v>
      </c>
      <c r="AP57" s="5" t="b">
        <f t="shared" si="11"/>
        <v>0</v>
      </c>
      <c r="AQ57" s="5" t="b">
        <f>OR(ISBLANK(DESTINATIONS!T37),AND(ISNUMBER(DESTINATIONS!T37),SETTINGS!I$5&gt;=DESTINATIONS!T37))</f>
        <v>1</v>
      </c>
      <c r="AS57" s="45" t="b">
        <f t="shared" si="17"/>
        <v>1</v>
      </c>
      <c r="AT57" s="5" t="b">
        <f t="shared" si="18"/>
        <v>0</v>
      </c>
      <c r="AU57" s="5" t="b">
        <f t="shared" si="19"/>
        <v>0</v>
      </c>
      <c r="AV57" s="5" t="b">
        <f t="shared" si="20"/>
        <v>0</v>
      </c>
      <c r="AW57" s="5" t="b">
        <f t="shared" si="21"/>
        <v>0</v>
      </c>
      <c r="AX57" s="5" t="b">
        <f t="shared" si="22"/>
        <v>0</v>
      </c>
    </row>
    <row r="58" spans="1:50" ht="20" customHeight="1" x14ac:dyDescent="0.35">
      <c r="A58" s="35" t="s">
        <v>270</v>
      </c>
      <c r="B58" s="35" t="s">
        <v>43</v>
      </c>
      <c r="C58" s="35" t="s">
        <v>113</v>
      </c>
      <c r="D58" s="42">
        <v>6</v>
      </c>
      <c r="E58" s="43">
        <v>32.71</v>
      </c>
      <c r="F58" s="43">
        <v>31.709</v>
      </c>
      <c r="G58" s="43" t="str">
        <f>IF(OR(SETTINGS!I$8=0,F58="X",F58="?"),"N/A",SETTINGS!I$8-F58)</f>
        <v>N/A</v>
      </c>
      <c r="H58" s="46" t="str">
        <f t="shared" si="12"/>
        <v>Language + Score + English</v>
      </c>
      <c r="J58" s="5" t="b">
        <f>DESTINATIONS!D18="YES"</f>
        <v>1</v>
      </c>
      <c r="K58" s="5" t="b">
        <f>AND(SETTINGS!B$19="English",DESTINATIONS!F18="English")</f>
        <v>0</v>
      </c>
      <c r="L58" s="5" t="b">
        <f>AND(SETTINGS!B$19="Spanish",DESTINATIONS!F18="Spanish")</f>
        <v>0</v>
      </c>
      <c r="M58" s="5" t="b">
        <f>AND(SETTINGS!B$19="French",DESTINATIONS!F18="French")</f>
        <v>0</v>
      </c>
      <c r="N58" s="1" t="b">
        <f>AND(SETTINGS!B$19="Portuguese",DESTINATIONS!F18="Portuguese")</f>
        <v>0</v>
      </c>
      <c r="O58" s="5" t="b">
        <f>AND(SETTINGS!B$19="German",DESTINATIONS!F18="German")</f>
        <v>0</v>
      </c>
      <c r="P58" s="45" t="b">
        <f>AND(SETTINGS!B$19="English and Spanish",OR(DESTINATIONS!F18="English",DESTINATIONS!F18="Spanish"))</f>
        <v>0</v>
      </c>
      <c r="Q58" s="5" t="b">
        <f>AND(SETTINGS!B$19="English and French",OR(DESTINATIONS!F18="English",DESTINATIONS!F18="French"))</f>
        <v>0</v>
      </c>
      <c r="R58" s="5" t="b">
        <f>AND(SETTINGS!B$19="English and Portuguese",OR(DESTINATIONS!F18="English",DESTINATIONS!F18="Portuguese"))</f>
        <v>0</v>
      </c>
      <c r="S58" s="5" t="b">
        <f>AND(SETTINGS!B$19="English and German",OR(DESTINATIONS!F18="English",DESTINATIONS!F18="German"))</f>
        <v>0</v>
      </c>
      <c r="T58" s="5" t="b">
        <f>SETTINGS!B$19="All"</f>
        <v>0</v>
      </c>
      <c r="U58" s="5" t="b">
        <f t="shared" si="13"/>
        <v>0</v>
      </c>
      <c r="V58" s="5" t="b">
        <f>AND(SETTINGS!I$8&lt;F58,NOT(OR(E58="?",F58="?",E58="X",F58="X")))</f>
        <v>1</v>
      </c>
      <c r="W58" s="5" t="b">
        <f>AND(SETTINGS!I$8=F58,NOT(OR(E58="?",F58="?",E58="X",F58="X")))</f>
        <v>0</v>
      </c>
      <c r="X58" s="5" t="b">
        <f>AND(SETTINGS!I$8&gt;F58,SETTINGS!I$8&lt;E58,NOT(OR(E58="?",F58="?",E58="X",F58="X")))</f>
        <v>0</v>
      </c>
      <c r="Y58" s="5" t="b">
        <f>AND(SETTINGS!I$8=E58,NOT(OR(E58="?",F58="?",E58="X",F58="X")))</f>
        <v>0</v>
      </c>
      <c r="Z58" s="5" t="b">
        <f>AND(SETTINGS!I$8&gt;E58,NOT(OR(E58="?",F58="?",E58="X",F58="X")))</f>
        <v>0</v>
      </c>
      <c r="AA58" s="5" t="b">
        <f t="shared" si="14"/>
        <v>0</v>
      </c>
      <c r="AB58" s="5" t="b">
        <f>AND(ISBLANK(DESTINATIONS!J18),ISBLANK(DESTINATIONS!K18),ISBLANK(DESTINATIONS!L18),ISBLANK(DESTINATIONS!M18),ISBLANK(DESTINATIONS!N18))</f>
        <v>1</v>
      </c>
      <c r="AC58" s="5" t="b">
        <f>AND(ISNUMBER(DESTINATIONS!J18),ISNUMBER(DESTINATIONS!K18),ISNUMBER(DESTINATIONS!L18),ISNUMBER(DESTINATIONS!M18),ISNUMBER(DESTINATIONS!N18),SETTINGS!F$3&gt;=DESTINATIONS!K18,SETTINGS!F$4&gt;=DESTINATIONS!L18,SETTINGS!F$5&gt;=DESTINATIONS!M18,SETTINGS!F$6&gt;=DESTINATIONS!N18,SETTINGS!F$7&gt;=DESTINATIONS!J18)</f>
        <v>0</v>
      </c>
      <c r="AD58" s="5" t="b">
        <f>AND(ISNUMBER(DESTINATIONS!J18),ISBLANK(DESTINATIONS!K18),ISBLANK(DESTINATIONS!L18),ISBLANK(DESTINATIONS!M18),ISBLANK(DESTINATIONS!N18),SETTINGS!F$7&gt;=DESTINATIONS!J18)</f>
        <v>0</v>
      </c>
      <c r="AE58" s="1" t="b">
        <f>AND(ISNUMBER(DESTINATIONS!J18),ISBLANK(DESTINATIONS!K18),ISBLANK(DESTINATIONS!L18),ISNUMBER(DESTINATIONS!M18),ISBLANK(DESTINATIONS!N18),SETTINGS!F$7&gt;=DESTINATIONS!J18,SETTINGS!F$5&gt;=DESTINATIONS!M18)</f>
        <v>0</v>
      </c>
      <c r="AF58" s="5" t="b">
        <f t="shared" si="15"/>
        <v>1</v>
      </c>
      <c r="AG58" s="5" t="b">
        <f>AND(ISBLANK(DESTINATIONS!O18),ISBLANK(DESTINATIONS!P18),ISBLANK(DESTINATIONS!Q18),ISBLANK(DESTINATIONS!R18),ISBLANK(DESTINATIONS!S18))</f>
        <v>1</v>
      </c>
      <c r="AH58" s="5" t="b">
        <f>AND(ISNUMBER(DESTINATIONS!O18),ISNUMBER(DESTINATIONS!P18),ISNUMBER(DESTINATIONS!Q18),ISNUMBER(DESTINATIONS!R18),ISNUMBER(DESTINATIONS!S18),SETTINGS!F$11&gt;=DESTINATIONS!P18,SETTINGS!F$12&gt;=DESTINATIONS!Q18,SETTINGS!F$13&gt;=DESTINATIONS!R18,SETTINGS!F$14&gt;=DESTINATIONS!S18,SETTINGS!F$15&gt;=DESTINATIONS!O18)</f>
        <v>0</v>
      </c>
      <c r="AI58" s="5" t="b">
        <f>AND(ISNUMBER(DESTINATIONS!O18),ISBLANK(DESTINATIONS!P18),ISBLANK(DESTINATIONS!Q18),ISBLANK(DESTINATIONS!R18),ISBLANK(DESTINATIONS!S18),SETTINGS!F$15&gt;=DESTINATIONS!O18)</f>
        <v>0</v>
      </c>
      <c r="AJ58" s="1" t="b">
        <f>AND(ISNUMBER(DESTINATIONS!O18),ISBLANK(DESTINATIONS!P18),ISBLANK(DESTINATIONS!Q18),ISNUMBER(DESTINATIONS!R18),ISBLANK(DESTINATIONS!S18),SETTINGS!F$15&gt;=DESTINATIONS!O18,SETTINGS!F$13&gt;=DESTINATIONS!R18)</f>
        <v>0</v>
      </c>
      <c r="AK58" s="5" t="b">
        <f t="shared" si="16"/>
        <v>1</v>
      </c>
      <c r="AL58" s="5" t="b">
        <f>AND(SETTINGS!B$21="IELTS",AF58)</f>
        <v>0</v>
      </c>
      <c r="AM58" s="5" t="b">
        <f>AND(SETTINGS!B$21="TOEFL",AK58)</f>
        <v>0</v>
      </c>
      <c r="AN58" s="5" t="b">
        <f>AND(SETTINGS!B$21="Other",OR(AB58,AG58))</f>
        <v>0</v>
      </c>
      <c r="AO58" s="1" t="b">
        <f>AND(SETTINGS!B$21="NO",_xlfn.IFS(SETTINGS!B$19="English",FALSE,OR(SETTINGS!B$19="Spanish",SETTINGS!B$19="English and Spanish"),DESTINATIONS!F18="Spanish",OR(SETTINGS!B$19="French",SETTINGS!B$19="English and French"),DESTINATIONS!F18="French",OR(SETTINGS!B$19="Portuguese",SETTINGS!B$19="English and Portuguese"),DESTINATIONS!F18="Portuguese",OR(SETTINGS!B$19="German",SETTINGS!B$19="English and German"),DESTINATIONS!F18="German",SETTINGS!B$19="All",OR(DESTINATIONS!F18="Spanish",DESTINATIONS!F18="French",DESTINATIONS!F18="Portuguese",DESTINATIONS!F18="German"),SETTINGS!B$19="",FALSE))</f>
        <v>0</v>
      </c>
      <c r="AP58" s="5" t="b">
        <f t="shared" si="11"/>
        <v>0</v>
      </c>
      <c r="AQ58" s="5" t="b">
        <f>OR(ISBLANK(DESTINATIONS!T18),AND(ISNUMBER(DESTINATIONS!T18),SETTINGS!I$5&gt;=DESTINATIONS!T18))</f>
        <v>1</v>
      </c>
      <c r="AS58" s="45" t="b">
        <f t="shared" si="17"/>
        <v>1</v>
      </c>
      <c r="AT58" s="5" t="b">
        <f t="shared" si="18"/>
        <v>0</v>
      </c>
      <c r="AU58" s="5" t="b">
        <f t="shared" si="19"/>
        <v>0</v>
      </c>
      <c r="AV58" s="5" t="b">
        <f t="shared" si="20"/>
        <v>0</v>
      </c>
      <c r="AW58" s="5" t="b">
        <f t="shared" si="21"/>
        <v>0</v>
      </c>
      <c r="AX58" s="5" t="b">
        <f t="shared" si="22"/>
        <v>0</v>
      </c>
    </row>
    <row r="59" spans="1:50" ht="20" customHeight="1" x14ac:dyDescent="0.35">
      <c r="A59" s="35" t="s">
        <v>280</v>
      </c>
      <c r="B59" s="35" t="s">
        <v>58</v>
      </c>
      <c r="C59" s="35" t="s">
        <v>19</v>
      </c>
      <c r="D59" s="42">
        <v>3</v>
      </c>
      <c r="E59" s="43">
        <v>32.695999999999998</v>
      </c>
      <c r="F59" s="43">
        <v>31.709</v>
      </c>
      <c r="G59" s="43" t="str">
        <f>IF(OR(SETTINGS!I$8=0,F59="X",F59="?"),"N/A",SETTINGS!I$8-F59)</f>
        <v>N/A</v>
      </c>
      <c r="H59" s="46" t="str">
        <f t="shared" si="12"/>
        <v>Language + Score + English</v>
      </c>
      <c r="J59" s="5" t="b">
        <f>DESTINATIONS!D73="YES"</f>
        <v>1</v>
      </c>
      <c r="K59" s="5" t="b">
        <f>AND(SETTINGS!B$19="English",DESTINATIONS!F73="English")</f>
        <v>0</v>
      </c>
      <c r="L59" s="5" t="b">
        <f>AND(SETTINGS!B$19="Spanish",DESTINATIONS!F73="Spanish")</f>
        <v>0</v>
      </c>
      <c r="M59" s="5" t="b">
        <f>AND(SETTINGS!B$19="French",DESTINATIONS!F73="French")</f>
        <v>0</v>
      </c>
      <c r="N59" s="1" t="b">
        <f>AND(SETTINGS!B$19="Portuguese",DESTINATIONS!F73="Portuguese")</f>
        <v>0</v>
      </c>
      <c r="O59" s="5" t="b">
        <f>AND(SETTINGS!B$19="German",DESTINATIONS!F73="German")</f>
        <v>0</v>
      </c>
      <c r="P59" s="45" t="b">
        <f>AND(SETTINGS!B$19="English and Spanish",OR(DESTINATIONS!F73="English",DESTINATIONS!F73="Spanish"))</f>
        <v>0</v>
      </c>
      <c r="Q59" s="5" t="b">
        <f>AND(SETTINGS!B$19="English and French",OR(DESTINATIONS!F73="English",DESTINATIONS!F73="French"))</f>
        <v>0</v>
      </c>
      <c r="R59" s="5" t="b">
        <f>AND(SETTINGS!B$19="English and Portuguese",OR(DESTINATIONS!F73="English",DESTINATIONS!F73="Portuguese"))</f>
        <v>0</v>
      </c>
      <c r="S59" s="5" t="b">
        <f>AND(SETTINGS!B$19="English and German",OR(DESTINATIONS!F73="English",DESTINATIONS!F73="German"))</f>
        <v>0</v>
      </c>
      <c r="T59" s="5" t="b">
        <f>SETTINGS!B$19="All"</f>
        <v>0</v>
      </c>
      <c r="U59" s="5" t="b">
        <f t="shared" si="13"/>
        <v>0</v>
      </c>
      <c r="V59" s="5" t="b">
        <f>AND(SETTINGS!I$8&lt;F59,NOT(OR(E59="?",F59="?",E59="X",F59="X")))</f>
        <v>1</v>
      </c>
      <c r="W59" s="5" t="b">
        <f>AND(SETTINGS!I$8=F59,NOT(OR(E59="?",F59="?",E59="X",F59="X")))</f>
        <v>0</v>
      </c>
      <c r="X59" s="5" t="b">
        <f>AND(SETTINGS!I$8&gt;F59,SETTINGS!I$8&lt;E59,NOT(OR(E59="?",F59="?",E59="X",F59="X")))</f>
        <v>0</v>
      </c>
      <c r="Y59" s="5" t="b">
        <f>AND(SETTINGS!I$8=E59,NOT(OR(E59="?",F59="?",E59="X",F59="X")))</f>
        <v>0</v>
      </c>
      <c r="Z59" s="5" t="b">
        <f>AND(SETTINGS!I$8&gt;E59,NOT(OR(E59="?",F59="?",E59="X",F59="X")))</f>
        <v>0</v>
      </c>
      <c r="AA59" s="5" t="b">
        <f t="shared" si="14"/>
        <v>0</v>
      </c>
      <c r="AB59" s="5" t="b">
        <f>AND(ISBLANK(DESTINATIONS!J73),ISBLANK(DESTINATIONS!K73),ISBLANK(DESTINATIONS!L73),ISBLANK(DESTINATIONS!M73),ISBLANK(DESTINATIONS!N73))</f>
        <v>1</v>
      </c>
      <c r="AC59" s="5" t="b">
        <f>AND(ISNUMBER(DESTINATIONS!J73),ISNUMBER(DESTINATIONS!K73),ISNUMBER(DESTINATIONS!L73),ISNUMBER(DESTINATIONS!M73),ISNUMBER(DESTINATIONS!N73),SETTINGS!F$3&gt;=DESTINATIONS!K73,SETTINGS!F$4&gt;=DESTINATIONS!L73,SETTINGS!F$5&gt;=DESTINATIONS!M73,SETTINGS!F$6&gt;=DESTINATIONS!N73,SETTINGS!F$7&gt;=DESTINATIONS!J73)</f>
        <v>0</v>
      </c>
      <c r="AD59" s="5" t="b">
        <f>AND(ISNUMBER(DESTINATIONS!J73),ISBLANK(DESTINATIONS!K73),ISBLANK(DESTINATIONS!L73),ISBLANK(DESTINATIONS!M73),ISBLANK(DESTINATIONS!N73),SETTINGS!F$7&gt;=DESTINATIONS!J73)</f>
        <v>0</v>
      </c>
      <c r="AE59" s="1" t="b">
        <f>AND(ISNUMBER(DESTINATIONS!J73),ISBLANK(DESTINATIONS!K73),ISBLANK(DESTINATIONS!L73),ISNUMBER(DESTINATIONS!M73),ISBLANK(DESTINATIONS!N73),SETTINGS!F$7&gt;=DESTINATIONS!J73,SETTINGS!F$5&gt;=DESTINATIONS!M73)</f>
        <v>0</v>
      </c>
      <c r="AF59" s="5" t="b">
        <f t="shared" si="15"/>
        <v>1</v>
      </c>
      <c r="AG59" s="5" t="b">
        <f>AND(ISBLANK(DESTINATIONS!O73),ISBLANK(DESTINATIONS!P73),ISBLANK(DESTINATIONS!Q73),ISBLANK(DESTINATIONS!R73),ISBLANK(DESTINATIONS!S73))</f>
        <v>1</v>
      </c>
      <c r="AH59" s="5" t="b">
        <f>AND(ISNUMBER(DESTINATIONS!O73),ISNUMBER(DESTINATIONS!P73),ISNUMBER(DESTINATIONS!Q73),ISNUMBER(DESTINATIONS!R73),ISNUMBER(DESTINATIONS!S73),SETTINGS!F$11&gt;=DESTINATIONS!P73,SETTINGS!F$12&gt;=DESTINATIONS!Q73,SETTINGS!F$13&gt;=DESTINATIONS!R73,SETTINGS!F$14&gt;=DESTINATIONS!S73,SETTINGS!F$15&gt;=DESTINATIONS!O73)</f>
        <v>0</v>
      </c>
      <c r="AI59" s="5" t="b">
        <f>AND(ISNUMBER(DESTINATIONS!O73),ISBLANK(DESTINATIONS!P73),ISBLANK(DESTINATIONS!Q73),ISBLANK(DESTINATIONS!R73),ISBLANK(DESTINATIONS!S73),SETTINGS!F$15&gt;=DESTINATIONS!O73)</f>
        <v>0</v>
      </c>
      <c r="AJ59" s="1" t="b">
        <f>AND(ISNUMBER(DESTINATIONS!O73),ISBLANK(DESTINATIONS!P73),ISBLANK(DESTINATIONS!Q73),ISNUMBER(DESTINATIONS!R73),ISBLANK(DESTINATIONS!S73),SETTINGS!F$15&gt;=DESTINATIONS!O73,SETTINGS!F$13&gt;=DESTINATIONS!R73)</f>
        <v>0</v>
      </c>
      <c r="AK59" s="5" t="b">
        <f t="shared" si="16"/>
        <v>1</v>
      </c>
      <c r="AL59" s="5" t="b">
        <f>AND(SETTINGS!B$21="IELTS",AF59)</f>
        <v>0</v>
      </c>
      <c r="AM59" s="5" t="b">
        <f>AND(SETTINGS!B$21="TOEFL",AK59)</f>
        <v>0</v>
      </c>
      <c r="AN59" s="5" t="b">
        <f>AND(SETTINGS!B$21="Other",OR(AB59,AG59))</f>
        <v>0</v>
      </c>
      <c r="AO59" s="1" t="b">
        <f>AND(SETTINGS!B$21="NO",_xlfn.IFS(SETTINGS!B$19="English",FALSE,OR(SETTINGS!B$19="Spanish",SETTINGS!B$19="English and Spanish"),DESTINATIONS!F73="Spanish",OR(SETTINGS!B$19="French",SETTINGS!B$19="English and French"),DESTINATIONS!F73="French",OR(SETTINGS!B$19="Portuguese",SETTINGS!B$19="English and Portuguese"),DESTINATIONS!F73="Portuguese",OR(SETTINGS!B$19="German",SETTINGS!B$19="English and German"),DESTINATIONS!F73="German",SETTINGS!B$19="All",OR(DESTINATIONS!F73="Spanish",DESTINATIONS!F73="French",DESTINATIONS!F73="Portuguese",DESTINATIONS!F73="German"),SETTINGS!B$19="",FALSE))</f>
        <v>0</v>
      </c>
      <c r="AP59" s="5" t="b">
        <f t="shared" si="11"/>
        <v>0</v>
      </c>
      <c r="AQ59" s="5" t="b">
        <f>OR(ISBLANK(DESTINATIONS!T73),AND(ISNUMBER(DESTINATIONS!T73),SETTINGS!I$5&gt;=DESTINATIONS!T73))</f>
        <v>1</v>
      </c>
      <c r="AS59" s="45" t="b">
        <f t="shared" si="17"/>
        <v>1</v>
      </c>
      <c r="AT59" s="5" t="b">
        <f t="shared" si="18"/>
        <v>0</v>
      </c>
      <c r="AU59" s="5" t="b">
        <f t="shared" si="19"/>
        <v>0</v>
      </c>
      <c r="AV59" s="5" t="b">
        <f t="shared" si="20"/>
        <v>0</v>
      </c>
      <c r="AW59" s="5" t="b">
        <f t="shared" si="21"/>
        <v>0</v>
      </c>
      <c r="AX59" s="5" t="b">
        <f t="shared" si="22"/>
        <v>0</v>
      </c>
    </row>
    <row r="60" spans="1:50" ht="20" customHeight="1" x14ac:dyDescent="0.35">
      <c r="A60" s="35" t="s">
        <v>275</v>
      </c>
      <c r="B60" s="35" t="s">
        <v>63</v>
      </c>
      <c r="C60" s="35" t="s">
        <v>172</v>
      </c>
      <c r="D60" s="42">
        <v>6</v>
      </c>
      <c r="E60" s="43">
        <v>34.128999999999998</v>
      </c>
      <c r="F60" s="43">
        <v>31.648</v>
      </c>
      <c r="G60" s="43" t="str">
        <f>IF(OR(SETTINGS!I$8=0,F60="X",F60="?"),"N/A",SETTINGS!I$8-F60)</f>
        <v>N/A</v>
      </c>
      <c r="H60" s="46" t="str">
        <f t="shared" si="12"/>
        <v>Language + Score + English</v>
      </c>
      <c r="J60" s="5" t="b">
        <f>DESTINATIONS!D53="YES"</f>
        <v>1</v>
      </c>
      <c r="K60" s="5" t="b">
        <f>AND(SETTINGS!B$19="English",DESTINATIONS!F53="English")</f>
        <v>0</v>
      </c>
      <c r="L60" s="5" t="b">
        <f>AND(SETTINGS!B$19="Spanish",DESTINATIONS!F53="Spanish")</f>
        <v>0</v>
      </c>
      <c r="M60" s="5" t="b">
        <f>AND(SETTINGS!B$19="French",DESTINATIONS!F53="French")</f>
        <v>0</v>
      </c>
      <c r="N60" s="1" t="b">
        <f>AND(SETTINGS!B$19="Portuguese",DESTINATIONS!F53="Portuguese")</f>
        <v>0</v>
      </c>
      <c r="O60" s="5" t="b">
        <f>AND(SETTINGS!B$19="German",DESTINATIONS!F53="German")</f>
        <v>0</v>
      </c>
      <c r="P60" s="45" t="b">
        <f>AND(SETTINGS!B$19="English and Spanish",OR(DESTINATIONS!F53="English",DESTINATIONS!F53="Spanish"))</f>
        <v>0</v>
      </c>
      <c r="Q60" s="5" t="b">
        <f>AND(SETTINGS!B$19="English and French",OR(DESTINATIONS!F53="English",DESTINATIONS!F53="French"))</f>
        <v>0</v>
      </c>
      <c r="R60" s="5" t="b">
        <f>AND(SETTINGS!B$19="English and Portuguese",OR(DESTINATIONS!F53="English",DESTINATIONS!F53="Portuguese"))</f>
        <v>0</v>
      </c>
      <c r="S60" s="5" t="b">
        <f>AND(SETTINGS!B$19="English and German",OR(DESTINATIONS!F53="English",DESTINATIONS!F53="German"))</f>
        <v>0</v>
      </c>
      <c r="T60" s="5" t="b">
        <f>SETTINGS!B$19="All"</f>
        <v>0</v>
      </c>
      <c r="U60" s="5" t="b">
        <f t="shared" si="13"/>
        <v>0</v>
      </c>
      <c r="V60" s="5" t="b">
        <f>AND(SETTINGS!I$8&lt;F60,NOT(OR(E60="?",F60="?",E60="X",F60="X")))</f>
        <v>1</v>
      </c>
      <c r="W60" s="5" t="b">
        <f>AND(SETTINGS!I$8=F60,NOT(OR(E60="?",F60="?",E60="X",F60="X")))</f>
        <v>0</v>
      </c>
      <c r="X60" s="5" t="b">
        <f>AND(SETTINGS!I$8&gt;F60,SETTINGS!I$8&lt;E60,NOT(OR(E60="?",F60="?",E60="X",F60="X")))</f>
        <v>0</v>
      </c>
      <c r="Y60" s="5" t="b">
        <f>AND(SETTINGS!I$8=E60,NOT(OR(E60="?",F60="?",E60="X",F60="X")))</f>
        <v>0</v>
      </c>
      <c r="Z60" s="5" t="b">
        <f>AND(SETTINGS!I$8&gt;E60,NOT(OR(E60="?",F60="?",E60="X",F60="X")))</f>
        <v>0</v>
      </c>
      <c r="AA60" s="5" t="b">
        <f t="shared" si="14"/>
        <v>0</v>
      </c>
      <c r="AB60" s="5" t="b">
        <f>AND(ISBLANK(DESTINATIONS!J53),ISBLANK(DESTINATIONS!K53),ISBLANK(DESTINATIONS!L53),ISBLANK(DESTINATIONS!M53),ISBLANK(DESTINATIONS!N53))</f>
        <v>0</v>
      </c>
      <c r="AC60" s="5" t="b">
        <f>AND(ISNUMBER(DESTINATIONS!J53),ISNUMBER(DESTINATIONS!K53),ISNUMBER(DESTINATIONS!L53),ISNUMBER(DESTINATIONS!M53),ISNUMBER(DESTINATIONS!N53),SETTINGS!F$3&gt;=DESTINATIONS!K53,SETTINGS!F$4&gt;=DESTINATIONS!L53,SETTINGS!F$5&gt;=DESTINATIONS!M53,SETTINGS!F$6&gt;=DESTINATIONS!N53,SETTINGS!F$7&gt;=DESTINATIONS!J53)</f>
        <v>0</v>
      </c>
      <c r="AD60" s="5" t="b">
        <f>AND(ISNUMBER(DESTINATIONS!J53),ISBLANK(DESTINATIONS!K53),ISBLANK(DESTINATIONS!L53),ISBLANK(DESTINATIONS!M53),ISBLANK(DESTINATIONS!N53),SETTINGS!F$7&gt;=DESTINATIONS!J53)</f>
        <v>0</v>
      </c>
      <c r="AE60" s="1" t="b">
        <f>AND(ISNUMBER(DESTINATIONS!J53),ISBLANK(DESTINATIONS!K53),ISBLANK(DESTINATIONS!L53),ISNUMBER(DESTINATIONS!M53),ISBLANK(DESTINATIONS!N53),SETTINGS!F$7&gt;=DESTINATIONS!J53,SETTINGS!F$5&gt;=DESTINATIONS!M53)</f>
        <v>0</v>
      </c>
      <c r="AF60" s="5" t="b">
        <f t="shared" si="15"/>
        <v>0</v>
      </c>
      <c r="AG60" s="5" t="b">
        <f>AND(ISBLANK(DESTINATIONS!O53),ISBLANK(DESTINATIONS!P53),ISBLANK(DESTINATIONS!Q53),ISBLANK(DESTINATIONS!R53),ISBLANK(DESTINATIONS!S53))</f>
        <v>0</v>
      </c>
      <c r="AH60" s="5" t="b">
        <f>AND(ISNUMBER(DESTINATIONS!O53),ISNUMBER(DESTINATIONS!P53),ISNUMBER(DESTINATIONS!Q53),ISNUMBER(DESTINATIONS!R53),ISNUMBER(DESTINATIONS!S53),SETTINGS!F$11&gt;=DESTINATIONS!P53,SETTINGS!F$12&gt;=DESTINATIONS!Q53,SETTINGS!F$13&gt;=DESTINATIONS!R53,SETTINGS!F$14&gt;=DESTINATIONS!S53,SETTINGS!F$15&gt;=DESTINATIONS!O53)</f>
        <v>0</v>
      </c>
      <c r="AI60" s="5" t="b">
        <f>AND(ISNUMBER(DESTINATIONS!O53),ISBLANK(DESTINATIONS!P53),ISBLANK(DESTINATIONS!Q53),ISBLANK(DESTINATIONS!R53),ISBLANK(DESTINATIONS!S53),SETTINGS!F$15&gt;=DESTINATIONS!O53)</f>
        <v>0</v>
      </c>
      <c r="AJ60" s="1" t="b">
        <f>AND(ISNUMBER(DESTINATIONS!O53),ISBLANK(DESTINATIONS!P53),ISBLANK(DESTINATIONS!Q53),ISNUMBER(DESTINATIONS!R53),ISBLANK(DESTINATIONS!S53),SETTINGS!F$15&gt;=DESTINATIONS!O53,SETTINGS!F$13&gt;=DESTINATIONS!R53)</f>
        <v>0</v>
      </c>
      <c r="AK60" s="5" t="b">
        <f t="shared" si="16"/>
        <v>0</v>
      </c>
      <c r="AL60" s="5" t="b">
        <f>AND(SETTINGS!B$21="IELTS",AF60)</f>
        <v>0</v>
      </c>
      <c r="AM60" s="5" t="b">
        <f>AND(SETTINGS!B$21="TOEFL",AK60)</f>
        <v>0</v>
      </c>
      <c r="AN60" s="5" t="b">
        <f>AND(SETTINGS!B$21="Other",OR(AB60,AG60))</f>
        <v>0</v>
      </c>
      <c r="AO60" s="1" t="b">
        <f>AND(SETTINGS!B$21="NO",_xlfn.IFS(SETTINGS!B$19="English",FALSE,OR(SETTINGS!B$19="Spanish",SETTINGS!B$19="English and Spanish"),DESTINATIONS!F53="Spanish",OR(SETTINGS!B$19="French",SETTINGS!B$19="English and French"),DESTINATIONS!F53="French",OR(SETTINGS!B$19="Portuguese",SETTINGS!B$19="English and Portuguese"),DESTINATIONS!F53="Portuguese",OR(SETTINGS!B$19="German",SETTINGS!B$19="English and German"),DESTINATIONS!F53="German",SETTINGS!B$19="All",OR(DESTINATIONS!F53="Spanish",DESTINATIONS!F53="French",DESTINATIONS!F53="Portuguese",DESTINATIONS!F53="German"),SETTINGS!B$19="",FALSE))</f>
        <v>0</v>
      </c>
      <c r="AP60" s="5" t="b">
        <f t="shared" si="11"/>
        <v>0</v>
      </c>
      <c r="AQ60" s="5" t="b">
        <f>OR(ISBLANK(DESTINATIONS!T53),AND(ISNUMBER(DESTINATIONS!T53),SETTINGS!I$5&gt;=DESTINATIONS!T53))</f>
        <v>1</v>
      </c>
      <c r="AS60" s="45" t="b">
        <f t="shared" si="17"/>
        <v>1</v>
      </c>
      <c r="AT60" s="5" t="b">
        <f t="shared" si="18"/>
        <v>0</v>
      </c>
      <c r="AU60" s="5" t="b">
        <f t="shared" si="19"/>
        <v>0</v>
      </c>
      <c r="AV60" s="5" t="b">
        <f t="shared" si="20"/>
        <v>0</v>
      </c>
      <c r="AW60" s="5" t="b">
        <f t="shared" si="21"/>
        <v>0</v>
      </c>
      <c r="AX60" s="5" t="b">
        <f t="shared" si="22"/>
        <v>0</v>
      </c>
    </row>
    <row r="61" spans="1:50" ht="20" customHeight="1" x14ac:dyDescent="0.35">
      <c r="A61" s="35" t="s">
        <v>279</v>
      </c>
      <c r="B61" s="35" t="s">
        <v>124</v>
      </c>
      <c r="C61" s="35" t="s">
        <v>123</v>
      </c>
      <c r="D61" s="42">
        <v>2</v>
      </c>
      <c r="E61" s="43">
        <v>32.106999999999999</v>
      </c>
      <c r="F61" s="43">
        <v>31.645</v>
      </c>
      <c r="G61" s="43" t="str">
        <f>IF(OR(SETTINGS!I$8=0,F61="X",F61="?"),"N/A",SETTINGS!I$8-F61)</f>
        <v>N/A</v>
      </c>
      <c r="H61" s="46" t="str">
        <f t="shared" si="12"/>
        <v>Language + Score + English</v>
      </c>
      <c r="J61" s="5" t="b">
        <f>DESTINATIONS!D70="YES"</f>
        <v>1</v>
      </c>
      <c r="K61" s="5" t="b">
        <f>AND(SETTINGS!B$19="English",DESTINATIONS!F70="English")</f>
        <v>0</v>
      </c>
      <c r="L61" s="5" t="b">
        <f>AND(SETTINGS!B$19="Spanish",DESTINATIONS!F70="Spanish")</f>
        <v>0</v>
      </c>
      <c r="M61" s="5" t="b">
        <f>AND(SETTINGS!B$19="French",DESTINATIONS!F70="French")</f>
        <v>0</v>
      </c>
      <c r="N61" s="1" t="b">
        <f>AND(SETTINGS!B$19="Portuguese",DESTINATIONS!F70="Portuguese")</f>
        <v>0</v>
      </c>
      <c r="O61" s="5" t="b">
        <f>AND(SETTINGS!B$19="German",DESTINATIONS!F70="German")</f>
        <v>0</v>
      </c>
      <c r="P61" s="45" t="b">
        <f>AND(SETTINGS!B$19="English and Spanish",OR(DESTINATIONS!F70="English",DESTINATIONS!F70="Spanish"))</f>
        <v>0</v>
      </c>
      <c r="Q61" s="5" t="b">
        <f>AND(SETTINGS!B$19="English and French",OR(DESTINATIONS!F70="English",DESTINATIONS!F70="French"))</f>
        <v>0</v>
      </c>
      <c r="R61" s="5" t="b">
        <f>AND(SETTINGS!B$19="English and Portuguese",OR(DESTINATIONS!F70="English",DESTINATIONS!F70="Portuguese"))</f>
        <v>0</v>
      </c>
      <c r="S61" s="5" t="b">
        <f>AND(SETTINGS!B$19="English and German",OR(DESTINATIONS!F70="English",DESTINATIONS!F70="German"))</f>
        <v>0</v>
      </c>
      <c r="T61" s="5" t="b">
        <f>SETTINGS!B$19="All"</f>
        <v>0</v>
      </c>
      <c r="U61" s="5" t="b">
        <f t="shared" si="13"/>
        <v>0</v>
      </c>
      <c r="V61" s="5" t="b">
        <f>AND(SETTINGS!I$8&lt;F61,NOT(OR(E61="?",F61="?",E61="X",F61="X")))</f>
        <v>1</v>
      </c>
      <c r="W61" s="5" t="b">
        <f>AND(SETTINGS!I$8=F61,NOT(OR(E61="?",F61="?",E61="X",F61="X")))</f>
        <v>0</v>
      </c>
      <c r="X61" s="5" t="b">
        <f>AND(SETTINGS!I$8&gt;F61,SETTINGS!I$8&lt;E61,NOT(OR(E61="?",F61="?",E61="X",F61="X")))</f>
        <v>0</v>
      </c>
      <c r="Y61" s="5" t="b">
        <f>AND(SETTINGS!I$8=E61,NOT(OR(E61="?",F61="?",E61="X",F61="X")))</f>
        <v>0</v>
      </c>
      <c r="Z61" s="5" t="b">
        <f>AND(SETTINGS!I$8&gt;E61,NOT(OR(E61="?",F61="?",E61="X",F61="X")))</f>
        <v>0</v>
      </c>
      <c r="AA61" s="5" t="b">
        <f t="shared" si="14"/>
        <v>0</v>
      </c>
      <c r="AB61" s="5" t="b">
        <f>AND(ISBLANK(DESTINATIONS!J70),ISBLANK(DESTINATIONS!K70),ISBLANK(DESTINATIONS!L70),ISBLANK(DESTINATIONS!M70),ISBLANK(DESTINATIONS!N70))</f>
        <v>1</v>
      </c>
      <c r="AC61" s="5" t="b">
        <f>AND(ISNUMBER(DESTINATIONS!J70),ISNUMBER(DESTINATIONS!K70),ISNUMBER(DESTINATIONS!L70),ISNUMBER(DESTINATIONS!M70),ISNUMBER(DESTINATIONS!N70),SETTINGS!F$3&gt;=DESTINATIONS!K70,SETTINGS!F$4&gt;=DESTINATIONS!L70,SETTINGS!F$5&gt;=DESTINATIONS!M70,SETTINGS!F$6&gt;=DESTINATIONS!N70,SETTINGS!F$7&gt;=DESTINATIONS!J70)</f>
        <v>0</v>
      </c>
      <c r="AD61" s="5" t="b">
        <f>AND(ISNUMBER(DESTINATIONS!J70),ISBLANK(DESTINATIONS!K70),ISBLANK(DESTINATIONS!L70),ISBLANK(DESTINATIONS!M70),ISBLANK(DESTINATIONS!N70),SETTINGS!F$7&gt;=DESTINATIONS!J70)</f>
        <v>0</v>
      </c>
      <c r="AE61" s="1" t="b">
        <f>AND(ISNUMBER(DESTINATIONS!J70),ISBLANK(DESTINATIONS!K70),ISBLANK(DESTINATIONS!L70),ISNUMBER(DESTINATIONS!M70),ISBLANK(DESTINATIONS!N70),SETTINGS!F$7&gt;=DESTINATIONS!J70,SETTINGS!F$5&gt;=DESTINATIONS!M70)</f>
        <v>0</v>
      </c>
      <c r="AF61" s="5" t="b">
        <f t="shared" si="15"/>
        <v>1</v>
      </c>
      <c r="AG61" s="5" t="b">
        <f>AND(ISBLANK(DESTINATIONS!O70),ISBLANK(DESTINATIONS!P70),ISBLANK(DESTINATIONS!Q70),ISBLANK(DESTINATIONS!R70),ISBLANK(DESTINATIONS!S70))</f>
        <v>1</v>
      </c>
      <c r="AH61" s="5" t="b">
        <f>AND(ISNUMBER(DESTINATIONS!O70),ISNUMBER(DESTINATIONS!P70),ISNUMBER(DESTINATIONS!Q70),ISNUMBER(DESTINATIONS!R70),ISNUMBER(DESTINATIONS!S70),SETTINGS!F$11&gt;=DESTINATIONS!P70,SETTINGS!F$12&gt;=DESTINATIONS!Q70,SETTINGS!F$13&gt;=DESTINATIONS!R70,SETTINGS!F$14&gt;=DESTINATIONS!S70,SETTINGS!F$15&gt;=DESTINATIONS!O70)</f>
        <v>0</v>
      </c>
      <c r="AI61" s="5" t="b">
        <f>AND(ISNUMBER(DESTINATIONS!O70),ISBLANK(DESTINATIONS!P70),ISBLANK(DESTINATIONS!Q70),ISBLANK(DESTINATIONS!R70),ISBLANK(DESTINATIONS!S70),SETTINGS!F$15&gt;=DESTINATIONS!O70)</f>
        <v>0</v>
      </c>
      <c r="AJ61" s="1" t="b">
        <f>AND(ISNUMBER(DESTINATIONS!O70),ISBLANK(DESTINATIONS!P70),ISBLANK(DESTINATIONS!Q70),ISNUMBER(DESTINATIONS!R70),ISBLANK(DESTINATIONS!S70),SETTINGS!F$15&gt;=DESTINATIONS!O70,SETTINGS!F$13&gt;=DESTINATIONS!R70)</f>
        <v>0</v>
      </c>
      <c r="AK61" s="5" t="b">
        <f t="shared" si="16"/>
        <v>1</v>
      </c>
      <c r="AL61" s="5" t="b">
        <f>AND(SETTINGS!B$21="IELTS",AF61)</f>
        <v>0</v>
      </c>
      <c r="AM61" s="5" t="b">
        <f>AND(SETTINGS!B$21="TOEFL",AK61)</f>
        <v>0</v>
      </c>
      <c r="AN61" s="5" t="b">
        <f>AND(SETTINGS!B$21="Other",OR(AB61,AG61))</f>
        <v>0</v>
      </c>
      <c r="AO61" s="1" t="b">
        <f>AND(SETTINGS!B$21="NO",_xlfn.IFS(SETTINGS!B$19="English",FALSE,OR(SETTINGS!B$19="Spanish",SETTINGS!B$19="English and Spanish"),DESTINATIONS!F70="Spanish",OR(SETTINGS!B$19="French",SETTINGS!B$19="English and French"),DESTINATIONS!F70="French",OR(SETTINGS!B$19="Portuguese",SETTINGS!B$19="English and Portuguese"),DESTINATIONS!F70="Portuguese",OR(SETTINGS!B$19="German",SETTINGS!B$19="English and German"),DESTINATIONS!F70="German",SETTINGS!B$19="All",OR(DESTINATIONS!F70="Spanish",DESTINATIONS!F70="French",DESTINATIONS!F70="Portuguese",DESTINATIONS!F70="German"),SETTINGS!B$19="",FALSE))</f>
        <v>0</v>
      </c>
      <c r="AP61" s="5" t="b">
        <f t="shared" si="11"/>
        <v>0</v>
      </c>
      <c r="AQ61" s="5" t="b">
        <f>OR(ISBLANK(DESTINATIONS!T70),AND(ISNUMBER(DESTINATIONS!T70),SETTINGS!I$5&gt;=DESTINATIONS!T70))</f>
        <v>1</v>
      </c>
      <c r="AS61" s="45" t="b">
        <f t="shared" si="17"/>
        <v>1</v>
      </c>
      <c r="AT61" s="5" t="b">
        <f t="shared" si="18"/>
        <v>0</v>
      </c>
      <c r="AU61" s="5" t="b">
        <f t="shared" si="19"/>
        <v>0</v>
      </c>
      <c r="AV61" s="5" t="b">
        <f t="shared" si="20"/>
        <v>0</v>
      </c>
      <c r="AW61" s="5" t="b">
        <f t="shared" si="21"/>
        <v>0</v>
      </c>
      <c r="AX61" s="5" t="b">
        <f t="shared" si="22"/>
        <v>0</v>
      </c>
    </row>
    <row r="62" spans="1:50" ht="20" customHeight="1" x14ac:dyDescent="0.35">
      <c r="A62" s="35" t="s">
        <v>271</v>
      </c>
      <c r="B62" s="35" t="s">
        <v>291</v>
      </c>
      <c r="C62" s="35" t="s">
        <v>6</v>
      </c>
      <c r="D62" s="42">
        <v>4</v>
      </c>
      <c r="E62" s="43">
        <v>32.369999999999997</v>
      </c>
      <c r="F62" s="43">
        <v>31.561</v>
      </c>
      <c r="G62" s="43" t="str">
        <f>IF(OR(SETTINGS!I$8=0,F62="X",F62="?"),"N/A",SETTINGS!I$8-F62)</f>
        <v>N/A</v>
      </c>
      <c r="H62" s="46" t="str">
        <f t="shared" si="12"/>
        <v>Language + Score + English</v>
      </c>
      <c r="J62" s="5" t="b">
        <f>DESTINATIONS!D32="YES"</f>
        <v>1</v>
      </c>
      <c r="K62" s="5" t="b">
        <f>AND(SETTINGS!B$19="English",DESTINATIONS!F32="English")</f>
        <v>0</v>
      </c>
      <c r="L62" s="5" t="b">
        <f>AND(SETTINGS!B$19="Spanish",DESTINATIONS!F32="Spanish")</f>
        <v>0</v>
      </c>
      <c r="M62" s="5" t="b">
        <f>AND(SETTINGS!B$19="French",DESTINATIONS!F32="French")</f>
        <v>0</v>
      </c>
      <c r="N62" s="1" t="b">
        <f>AND(SETTINGS!B$19="Portuguese",DESTINATIONS!F32="Portuguese")</f>
        <v>0</v>
      </c>
      <c r="O62" s="5" t="b">
        <f>AND(SETTINGS!B$19="German",DESTINATIONS!F32="German")</f>
        <v>0</v>
      </c>
      <c r="P62" s="45" t="b">
        <f>AND(SETTINGS!B$19="English and Spanish",OR(DESTINATIONS!F32="English",DESTINATIONS!F32="Spanish"))</f>
        <v>0</v>
      </c>
      <c r="Q62" s="5" t="b">
        <f>AND(SETTINGS!B$19="English and French",OR(DESTINATIONS!F32="English",DESTINATIONS!F32="French"))</f>
        <v>0</v>
      </c>
      <c r="R62" s="5" t="b">
        <f>AND(SETTINGS!B$19="English and Portuguese",OR(DESTINATIONS!F32="English",DESTINATIONS!F32="Portuguese"))</f>
        <v>0</v>
      </c>
      <c r="S62" s="5" t="b">
        <f>AND(SETTINGS!B$19="English and German",OR(DESTINATIONS!F32="English",DESTINATIONS!F32="German"))</f>
        <v>0</v>
      </c>
      <c r="T62" s="5" t="b">
        <f>SETTINGS!B$19="All"</f>
        <v>0</v>
      </c>
      <c r="U62" s="5" t="b">
        <f t="shared" si="13"/>
        <v>0</v>
      </c>
      <c r="V62" s="5" t="b">
        <f>AND(SETTINGS!I$8&lt;F62,NOT(OR(E62="?",F62="?",E62="X",F62="X")))</f>
        <v>1</v>
      </c>
      <c r="W62" s="5" t="b">
        <f>AND(SETTINGS!I$8=F62,NOT(OR(E62="?",F62="?",E62="X",F62="X")))</f>
        <v>0</v>
      </c>
      <c r="X62" s="5" t="b">
        <f>AND(SETTINGS!I$8&gt;F62,SETTINGS!I$8&lt;E62,NOT(OR(E62="?",F62="?",E62="X",F62="X")))</f>
        <v>0</v>
      </c>
      <c r="Y62" s="5" t="b">
        <f>AND(SETTINGS!I$8=E62,NOT(OR(E62="?",F62="?",E62="X",F62="X")))</f>
        <v>0</v>
      </c>
      <c r="Z62" s="5" t="b">
        <f>AND(SETTINGS!I$8&gt;E62,NOT(OR(E62="?",F62="?",E62="X",F62="X")))</f>
        <v>0</v>
      </c>
      <c r="AA62" s="5" t="b">
        <f t="shared" si="14"/>
        <v>0</v>
      </c>
      <c r="AB62" s="5" t="b">
        <f>AND(ISBLANK(DESTINATIONS!J32),ISBLANK(DESTINATIONS!K32),ISBLANK(DESTINATIONS!L32),ISBLANK(DESTINATIONS!M32),ISBLANK(DESTINATIONS!N32))</f>
        <v>1</v>
      </c>
      <c r="AC62" s="5" t="b">
        <f>AND(ISNUMBER(DESTINATIONS!J32),ISNUMBER(DESTINATIONS!K32),ISNUMBER(DESTINATIONS!L32),ISNUMBER(DESTINATIONS!M32),ISNUMBER(DESTINATIONS!N32),SETTINGS!F$3&gt;=DESTINATIONS!K32,SETTINGS!F$4&gt;=DESTINATIONS!L32,SETTINGS!F$5&gt;=DESTINATIONS!M32,SETTINGS!F$6&gt;=DESTINATIONS!N32,SETTINGS!F$7&gt;=DESTINATIONS!J32)</f>
        <v>0</v>
      </c>
      <c r="AD62" s="5" t="b">
        <f>AND(ISNUMBER(DESTINATIONS!J32),ISBLANK(DESTINATIONS!K32),ISBLANK(DESTINATIONS!L32),ISBLANK(DESTINATIONS!M32),ISBLANK(DESTINATIONS!N32),SETTINGS!F$7&gt;=DESTINATIONS!J32)</f>
        <v>0</v>
      </c>
      <c r="AE62" s="1" t="b">
        <f>AND(ISNUMBER(DESTINATIONS!J32),ISBLANK(DESTINATIONS!K32),ISBLANK(DESTINATIONS!L32),ISNUMBER(DESTINATIONS!M32),ISBLANK(DESTINATIONS!N32),SETTINGS!F$7&gt;=DESTINATIONS!J32,SETTINGS!F$5&gt;=DESTINATIONS!M32)</f>
        <v>0</v>
      </c>
      <c r="AF62" s="5" t="b">
        <f t="shared" si="15"/>
        <v>1</v>
      </c>
      <c r="AG62" s="5" t="b">
        <f>AND(ISBLANK(DESTINATIONS!O32),ISBLANK(DESTINATIONS!P32),ISBLANK(DESTINATIONS!Q32),ISBLANK(DESTINATIONS!R32),ISBLANK(DESTINATIONS!S32))</f>
        <v>1</v>
      </c>
      <c r="AH62" s="5" t="b">
        <f>AND(ISNUMBER(DESTINATIONS!O32),ISNUMBER(DESTINATIONS!P32),ISNUMBER(DESTINATIONS!Q32),ISNUMBER(DESTINATIONS!R32),ISNUMBER(DESTINATIONS!S32),SETTINGS!F$11&gt;=DESTINATIONS!P32,SETTINGS!F$12&gt;=DESTINATIONS!Q32,SETTINGS!F$13&gt;=DESTINATIONS!R32,SETTINGS!F$14&gt;=DESTINATIONS!S32,SETTINGS!F$15&gt;=DESTINATIONS!O32)</f>
        <v>0</v>
      </c>
      <c r="AI62" s="5" t="b">
        <f>AND(ISNUMBER(DESTINATIONS!O32),ISBLANK(DESTINATIONS!P32),ISBLANK(DESTINATIONS!Q32),ISBLANK(DESTINATIONS!R32),ISBLANK(DESTINATIONS!S32),SETTINGS!F$15&gt;=DESTINATIONS!O32)</f>
        <v>0</v>
      </c>
      <c r="AJ62" s="1" t="b">
        <f>AND(ISNUMBER(DESTINATIONS!O32),ISBLANK(DESTINATIONS!P32),ISBLANK(DESTINATIONS!Q32),ISNUMBER(DESTINATIONS!R32),ISBLANK(DESTINATIONS!S32),SETTINGS!F$15&gt;=DESTINATIONS!O32,SETTINGS!F$13&gt;=DESTINATIONS!R32)</f>
        <v>0</v>
      </c>
      <c r="AK62" s="5" t="b">
        <f t="shared" si="16"/>
        <v>1</v>
      </c>
      <c r="AL62" s="5" t="b">
        <f>AND(SETTINGS!B$21="IELTS",AF62)</f>
        <v>0</v>
      </c>
      <c r="AM62" s="5" t="b">
        <f>AND(SETTINGS!B$21="TOEFL",AK62)</f>
        <v>0</v>
      </c>
      <c r="AN62" s="5" t="b">
        <f>AND(SETTINGS!B$21="Other",OR(AB62,AG62))</f>
        <v>0</v>
      </c>
      <c r="AO62" s="1" t="b">
        <f>AND(SETTINGS!B$21="NO",_xlfn.IFS(SETTINGS!B$19="English",FALSE,OR(SETTINGS!B$19="Spanish",SETTINGS!B$19="English and Spanish"),DESTINATIONS!F32="Spanish",OR(SETTINGS!B$19="French",SETTINGS!B$19="English and French"),DESTINATIONS!F32="French",OR(SETTINGS!B$19="Portuguese",SETTINGS!B$19="English and Portuguese"),DESTINATIONS!F32="Portuguese",OR(SETTINGS!B$19="German",SETTINGS!B$19="English and German"),DESTINATIONS!F32="German",SETTINGS!B$19="All",OR(DESTINATIONS!F32="Spanish",DESTINATIONS!F32="French",DESTINATIONS!F32="Portuguese",DESTINATIONS!F32="German"),SETTINGS!B$19="",FALSE))</f>
        <v>0</v>
      </c>
      <c r="AP62" s="5" t="b">
        <f t="shared" si="11"/>
        <v>0</v>
      </c>
      <c r="AQ62" s="5" t="b">
        <f>OR(ISBLANK(DESTINATIONS!T32),AND(ISNUMBER(DESTINATIONS!T32),SETTINGS!I$5&gt;=DESTINATIONS!T32))</f>
        <v>1</v>
      </c>
      <c r="AS62" s="45" t="b">
        <f t="shared" si="17"/>
        <v>1</v>
      </c>
      <c r="AT62" s="5" t="b">
        <f t="shared" si="18"/>
        <v>0</v>
      </c>
      <c r="AU62" s="5" t="b">
        <f t="shared" si="19"/>
        <v>0</v>
      </c>
      <c r="AV62" s="5" t="b">
        <f t="shared" si="20"/>
        <v>0</v>
      </c>
      <c r="AW62" s="5" t="b">
        <f t="shared" si="21"/>
        <v>0</v>
      </c>
      <c r="AX62" s="5" t="b">
        <f t="shared" si="22"/>
        <v>0</v>
      </c>
    </row>
    <row r="63" spans="1:50" ht="20" customHeight="1" x14ac:dyDescent="0.35">
      <c r="A63" s="35" t="s">
        <v>279</v>
      </c>
      <c r="B63" s="35" t="s">
        <v>54</v>
      </c>
      <c r="C63" s="35" t="s">
        <v>167</v>
      </c>
      <c r="D63" s="42" t="s">
        <v>197</v>
      </c>
      <c r="E63" s="43">
        <v>34.808</v>
      </c>
      <c r="F63" s="43">
        <v>31.542999999999999</v>
      </c>
      <c r="G63" s="43" t="str">
        <f>IF(OR(SETTINGS!I$8=0,F63="X",F63="?"),"N/A",SETTINGS!I$8-F63)</f>
        <v>N/A</v>
      </c>
      <c r="H63" s="46" t="str">
        <f t="shared" si="12"/>
        <v>Course + Language + Score + English</v>
      </c>
      <c r="J63" s="5" t="b">
        <f>DESTINATIONS!D71="YES"</f>
        <v>0</v>
      </c>
      <c r="K63" s="5" t="b">
        <f>AND(SETTINGS!B$19="English",DESTINATIONS!F71="English")</f>
        <v>0</v>
      </c>
      <c r="L63" s="5" t="b">
        <f>AND(SETTINGS!B$19="Spanish",DESTINATIONS!F71="Spanish")</f>
        <v>0</v>
      </c>
      <c r="M63" s="5" t="b">
        <f>AND(SETTINGS!B$19="French",DESTINATIONS!F71="French")</f>
        <v>0</v>
      </c>
      <c r="N63" s="1" t="b">
        <f>AND(SETTINGS!B$19="Portuguese",DESTINATIONS!F71="Portuguese")</f>
        <v>0</v>
      </c>
      <c r="O63" s="5" t="b">
        <f>AND(SETTINGS!B$19="German",DESTINATIONS!F71="German")</f>
        <v>0</v>
      </c>
      <c r="P63" s="45" t="b">
        <f>AND(SETTINGS!B$19="English and Spanish",OR(DESTINATIONS!F71="English",DESTINATIONS!F71="Spanish"))</f>
        <v>0</v>
      </c>
      <c r="Q63" s="5" t="b">
        <f>AND(SETTINGS!B$19="English and French",OR(DESTINATIONS!F71="English",DESTINATIONS!F71="French"))</f>
        <v>0</v>
      </c>
      <c r="R63" s="5" t="b">
        <f>AND(SETTINGS!B$19="English and Portuguese",OR(DESTINATIONS!F71="English",DESTINATIONS!F71="Portuguese"))</f>
        <v>0</v>
      </c>
      <c r="S63" s="5" t="b">
        <f>AND(SETTINGS!B$19="English and German",OR(DESTINATIONS!F71="English",DESTINATIONS!F71="German"))</f>
        <v>0</v>
      </c>
      <c r="T63" s="5" t="b">
        <f>SETTINGS!B$19="All"</f>
        <v>0</v>
      </c>
      <c r="U63" s="5" t="b">
        <f t="shared" si="13"/>
        <v>0</v>
      </c>
      <c r="V63" s="5" t="b">
        <f>AND(SETTINGS!I$8&lt;F63,NOT(OR(E63="?",F63="?",E63="X",F63="X")))</f>
        <v>1</v>
      </c>
      <c r="W63" s="5" t="b">
        <f>AND(SETTINGS!I$8=F63,NOT(OR(E63="?",F63="?",E63="X",F63="X")))</f>
        <v>0</v>
      </c>
      <c r="X63" s="5" t="b">
        <f>AND(SETTINGS!I$8&gt;F63,SETTINGS!I$8&lt;E63,NOT(OR(E63="?",F63="?",E63="X",F63="X")))</f>
        <v>0</v>
      </c>
      <c r="Y63" s="5" t="b">
        <f>AND(SETTINGS!I$8=E63,NOT(OR(E63="?",F63="?",E63="X",F63="X")))</f>
        <v>0</v>
      </c>
      <c r="Z63" s="5" t="b">
        <f>AND(SETTINGS!I$8&gt;E63,NOT(OR(E63="?",F63="?",E63="X",F63="X")))</f>
        <v>0</v>
      </c>
      <c r="AA63" s="5" t="b">
        <f t="shared" si="14"/>
        <v>0</v>
      </c>
      <c r="AB63" s="5" t="b">
        <f>AND(ISBLANK(DESTINATIONS!J71),ISBLANK(DESTINATIONS!K71),ISBLANK(DESTINATIONS!L71),ISBLANK(DESTINATIONS!M71),ISBLANK(DESTINATIONS!N71))</f>
        <v>1</v>
      </c>
      <c r="AC63" s="5" t="b">
        <f>AND(ISNUMBER(DESTINATIONS!J71),ISNUMBER(DESTINATIONS!K71),ISNUMBER(DESTINATIONS!L71),ISNUMBER(DESTINATIONS!M71),ISNUMBER(DESTINATIONS!N71),SETTINGS!F$3&gt;=DESTINATIONS!K71,SETTINGS!F$4&gt;=DESTINATIONS!L71,SETTINGS!F$5&gt;=DESTINATIONS!M71,SETTINGS!F$6&gt;=DESTINATIONS!N71,SETTINGS!F$7&gt;=DESTINATIONS!J71)</f>
        <v>0</v>
      </c>
      <c r="AD63" s="5" t="b">
        <f>AND(ISNUMBER(DESTINATIONS!J71),ISBLANK(DESTINATIONS!K71),ISBLANK(DESTINATIONS!L71),ISBLANK(DESTINATIONS!M71),ISBLANK(DESTINATIONS!N71),SETTINGS!F$7&gt;=DESTINATIONS!J71)</f>
        <v>0</v>
      </c>
      <c r="AE63" s="1" t="b">
        <f>AND(ISNUMBER(DESTINATIONS!J71),ISBLANK(DESTINATIONS!K71),ISBLANK(DESTINATIONS!L71),ISNUMBER(DESTINATIONS!M71),ISBLANK(DESTINATIONS!N71),SETTINGS!F$7&gt;=DESTINATIONS!J71,SETTINGS!F$5&gt;=DESTINATIONS!M71)</f>
        <v>0</v>
      </c>
      <c r="AF63" s="5" t="b">
        <f t="shared" si="15"/>
        <v>1</v>
      </c>
      <c r="AG63" s="5" t="b">
        <f>AND(ISBLANK(DESTINATIONS!O71),ISBLANK(DESTINATIONS!P71),ISBLANK(DESTINATIONS!Q71),ISBLANK(DESTINATIONS!R71),ISBLANK(DESTINATIONS!S71))</f>
        <v>1</v>
      </c>
      <c r="AH63" s="5" t="b">
        <f>AND(ISNUMBER(DESTINATIONS!O71),ISNUMBER(DESTINATIONS!P71),ISNUMBER(DESTINATIONS!Q71),ISNUMBER(DESTINATIONS!R71),ISNUMBER(DESTINATIONS!S71),SETTINGS!F$11&gt;=DESTINATIONS!P71,SETTINGS!F$12&gt;=DESTINATIONS!Q71,SETTINGS!F$13&gt;=DESTINATIONS!R71,SETTINGS!F$14&gt;=DESTINATIONS!S71,SETTINGS!F$15&gt;=DESTINATIONS!O71)</f>
        <v>0</v>
      </c>
      <c r="AI63" s="5" t="b">
        <f>AND(ISNUMBER(DESTINATIONS!O71),ISBLANK(DESTINATIONS!P71),ISBLANK(DESTINATIONS!Q71),ISBLANK(DESTINATIONS!R71),ISBLANK(DESTINATIONS!S71),SETTINGS!F$15&gt;=DESTINATIONS!O71)</f>
        <v>0</v>
      </c>
      <c r="AJ63" s="1" t="b">
        <f>AND(ISNUMBER(DESTINATIONS!O71),ISBLANK(DESTINATIONS!P71),ISBLANK(DESTINATIONS!Q71),ISNUMBER(DESTINATIONS!R71),ISBLANK(DESTINATIONS!S71),SETTINGS!F$15&gt;=DESTINATIONS!O71,SETTINGS!F$13&gt;=DESTINATIONS!R71)</f>
        <v>0</v>
      </c>
      <c r="AK63" s="5" t="b">
        <f t="shared" si="16"/>
        <v>1</v>
      </c>
      <c r="AL63" s="5" t="b">
        <f>AND(SETTINGS!B$21="IELTS",AF63)</f>
        <v>0</v>
      </c>
      <c r="AM63" s="5" t="b">
        <f>AND(SETTINGS!B$21="TOEFL",AK63)</f>
        <v>0</v>
      </c>
      <c r="AN63" s="5" t="b">
        <f>AND(SETTINGS!B$21="Other",OR(AB63,AG63))</f>
        <v>0</v>
      </c>
      <c r="AO63" s="1" t="b">
        <f>AND(SETTINGS!B$21="NO",_xlfn.IFS(SETTINGS!B$19="English",FALSE,OR(SETTINGS!B$19="Spanish",SETTINGS!B$19="English and Spanish"),DESTINATIONS!F71="Spanish",OR(SETTINGS!B$19="French",SETTINGS!B$19="English and French"),DESTINATIONS!F71="French",OR(SETTINGS!B$19="Portuguese",SETTINGS!B$19="English and Portuguese"),DESTINATIONS!F71="Portuguese",OR(SETTINGS!B$19="German",SETTINGS!B$19="English and German"),DESTINATIONS!F71="German",SETTINGS!B$19="All",OR(DESTINATIONS!F71="Spanish",DESTINATIONS!F71="French",DESTINATIONS!F71="Portuguese",DESTINATIONS!F71="German"),SETTINGS!B$19="",FALSE))</f>
        <v>0</v>
      </c>
      <c r="AP63" s="5" t="b">
        <f t="shared" si="11"/>
        <v>0</v>
      </c>
      <c r="AQ63" s="5" t="b">
        <f>OR(ISBLANK(DESTINATIONS!T71),AND(ISNUMBER(DESTINATIONS!T71),SETTINGS!I$5&gt;=DESTINATIONS!T71))</f>
        <v>1</v>
      </c>
      <c r="AS63" s="45" t="b">
        <f t="shared" si="17"/>
        <v>1</v>
      </c>
      <c r="AT63" s="5" t="b">
        <f t="shared" si="18"/>
        <v>0</v>
      </c>
      <c r="AU63" s="5" t="b">
        <f t="shared" si="19"/>
        <v>0</v>
      </c>
      <c r="AV63" s="5" t="b">
        <f t="shared" si="20"/>
        <v>0</v>
      </c>
      <c r="AW63" s="5" t="b">
        <f t="shared" si="21"/>
        <v>0</v>
      </c>
      <c r="AX63" s="5" t="b">
        <f t="shared" si="22"/>
        <v>0</v>
      </c>
    </row>
    <row r="64" spans="1:50" ht="20" customHeight="1" x14ac:dyDescent="0.35">
      <c r="A64" s="35" t="s">
        <v>272</v>
      </c>
      <c r="B64" s="35" t="s">
        <v>294</v>
      </c>
      <c r="C64" s="35" t="s">
        <v>78</v>
      </c>
      <c r="D64" s="42">
        <v>4</v>
      </c>
      <c r="E64" s="43">
        <v>32.414999999999999</v>
      </c>
      <c r="F64" s="43">
        <v>31.504999999999999</v>
      </c>
      <c r="G64" s="43" t="str">
        <f>IF(OR(SETTINGS!I$8=0,F64="X",F64="?"),"N/A",SETTINGS!I$8-F64)</f>
        <v>N/A</v>
      </c>
      <c r="H64" s="46" t="str">
        <f t="shared" si="12"/>
        <v>Language + Score + English</v>
      </c>
      <c r="J64" s="5" t="b">
        <f>DESTINATIONS!D38="YES"</f>
        <v>1</v>
      </c>
      <c r="K64" s="5" t="b">
        <f>AND(SETTINGS!B$19="English",DESTINATIONS!F38="English")</f>
        <v>0</v>
      </c>
      <c r="L64" s="5" t="b">
        <f>AND(SETTINGS!B$19="Spanish",DESTINATIONS!F38="Spanish")</f>
        <v>0</v>
      </c>
      <c r="M64" s="5" t="b">
        <f>AND(SETTINGS!B$19="French",DESTINATIONS!F38="French")</f>
        <v>0</v>
      </c>
      <c r="N64" s="1" t="b">
        <f>AND(SETTINGS!B$19="Portuguese",DESTINATIONS!F38="Portuguese")</f>
        <v>0</v>
      </c>
      <c r="O64" s="5" t="b">
        <f>AND(SETTINGS!B$19="German",DESTINATIONS!F38="German")</f>
        <v>0</v>
      </c>
      <c r="P64" s="45" t="b">
        <f>AND(SETTINGS!B$19="English and Spanish",OR(DESTINATIONS!F38="English",DESTINATIONS!F38="Spanish"))</f>
        <v>0</v>
      </c>
      <c r="Q64" s="5" t="b">
        <f>AND(SETTINGS!B$19="English and French",OR(DESTINATIONS!F38="English",DESTINATIONS!F38="French"))</f>
        <v>0</v>
      </c>
      <c r="R64" s="5" t="b">
        <f>AND(SETTINGS!B$19="English and Portuguese",OR(DESTINATIONS!F38="English",DESTINATIONS!F38="Portuguese"))</f>
        <v>0</v>
      </c>
      <c r="S64" s="5" t="b">
        <f>AND(SETTINGS!B$19="English and German",OR(DESTINATIONS!F38="English",DESTINATIONS!F38="German"))</f>
        <v>0</v>
      </c>
      <c r="T64" s="5" t="b">
        <f>SETTINGS!B$19="All"</f>
        <v>0</v>
      </c>
      <c r="U64" s="5" t="b">
        <f t="shared" si="13"/>
        <v>0</v>
      </c>
      <c r="V64" s="5" t="b">
        <f>AND(SETTINGS!I$8&lt;F64,NOT(OR(E64="?",F64="?",E64="X",F64="X")))</f>
        <v>1</v>
      </c>
      <c r="W64" s="5" t="b">
        <f>AND(SETTINGS!I$8=F64,NOT(OR(E64="?",F64="?",E64="X",F64="X")))</f>
        <v>0</v>
      </c>
      <c r="X64" s="5" t="b">
        <f>AND(SETTINGS!I$8&gt;F64,SETTINGS!I$8&lt;E64,NOT(OR(E64="?",F64="?",E64="X",F64="X")))</f>
        <v>0</v>
      </c>
      <c r="Y64" s="5" t="b">
        <f>AND(SETTINGS!I$8=E64,NOT(OR(E64="?",F64="?",E64="X",F64="X")))</f>
        <v>0</v>
      </c>
      <c r="Z64" s="5" t="b">
        <f>AND(SETTINGS!I$8&gt;E64,NOT(OR(E64="?",F64="?",E64="X",F64="X")))</f>
        <v>0</v>
      </c>
      <c r="AA64" s="5" t="b">
        <f t="shared" si="14"/>
        <v>0</v>
      </c>
      <c r="AB64" s="5" t="b">
        <f>AND(ISBLANK(DESTINATIONS!J38),ISBLANK(DESTINATIONS!K38),ISBLANK(DESTINATIONS!L38),ISBLANK(DESTINATIONS!M38),ISBLANK(DESTINATIONS!N38))</f>
        <v>1</v>
      </c>
      <c r="AC64" s="5" t="b">
        <f>AND(ISNUMBER(DESTINATIONS!J38),ISNUMBER(DESTINATIONS!K38),ISNUMBER(DESTINATIONS!L38),ISNUMBER(DESTINATIONS!M38),ISNUMBER(DESTINATIONS!N38),SETTINGS!F$3&gt;=DESTINATIONS!K38,SETTINGS!F$4&gt;=DESTINATIONS!L38,SETTINGS!F$5&gt;=DESTINATIONS!M38,SETTINGS!F$6&gt;=DESTINATIONS!N38,SETTINGS!F$7&gt;=DESTINATIONS!J38)</f>
        <v>0</v>
      </c>
      <c r="AD64" s="5" t="b">
        <f>AND(ISNUMBER(DESTINATIONS!J38),ISBLANK(DESTINATIONS!K38),ISBLANK(DESTINATIONS!L38),ISBLANK(DESTINATIONS!M38),ISBLANK(DESTINATIONS!N38),SETTINGS!F$7&gt;=DESTINATIONS!J38)</f>
        <v>0</v>
      </c>
      <c r="AE64" s="1" t="b">
        <f>AND(ISNUMBER(DESTINATIONS!J38),ISBLANK(DESTINATIONS!K38),ISBLANK(DESTINATIONS!L38),ISNUMBER(DESTINATIONS!M38),ISBLANK(DESTINATIONS!N38),SETTINGS!F$7&gt;=DESTINATIONS!J38,SETTINGS!F$5&gt;=DESTINATIONS!M38)</f>
        <v>0</v>
      </c>
      <c r="AF64" s="5" t="b">
        <f t="shared" si="15"/>
        <v>1</v>
      </c>
      <c r="AG64" s="5" t="b">
        <f>AND(ISBLANK(DESTINATIONS!O38),ISBLANK(DESTINATIONS!P38),ISBLANK(DESTINATIONS!Q38),ISBLANK(DESTINATIONS!R38),ISBLANK(DESTINATIONS!S38))</f>
        <v>1</v>
      </c>
      <c r="AH64" s="5" t="b">
        <f>AND(ISNUMBER(DESTINATIONS!O38),ISNUMBER(DESTINATIONS!P38),ISNUMBER(DESTINATIONS!Q38),ISNUMBER(DESTINATIONS!R38),ISNUMBER(DESTINATIONS!S38),SETTINGS!F$11&gt;=DESTINATIONS!P38,SETTINGS!F$12&gt;=DESTINATIONS!Q38,SETTINGS!F$13&gt;=DESTINATIONS!R38,SETTINGS!F$14&gt;=DESTINATIONS!S38,SETTINGS!F$15&gt;=DESTINATIONS!O38)</f>
        <v>0</v>
      </c>
      <c r="AI64" s="5" t="b">
        <f>AND(ISNUMBER(DESTINATIONS!O38),ISBLANK(DESTINATIONS!P38),ISBLANK(DESTINATIONS!Q38),ISBLANK(DESTINATIONS!R38),ISBLANK(DESTINATIONS!S38),SETTINGS!F$15&gt;=DESTINATIONS!O38)</f>
        <v>0</v>
      </c>
      <c r="AJ64" s="1" t="b">
        <f>AND(ISNUMBER(DESTINATIONS!O38),ISBLANK(DESTINATIONS!P38),ISBLANK(DESTINATIONS!Q38),ISNUMBER(DESTINATIONS!R38),ISBLANK(DESTINATIONS!S38),SETTINGS!F$15&gt;=DESTINATIONS!O38,SETTINGS!F$13&gt;=DESTINATIONS!R38)</f>
        <v>0</v>
      </c>
      <c r="AK64" s="5" t="b">
        <f t="shared" si="16"/>
        <v>1</v>
      </c>
      <c r="AL64" s="5" t="b">
        <f>AND(SETTINGS!B$21="IELTS",AF64)</f>
        <v>0</v>
      </c>
      <c r="AM64" s="5" t="b">
        <f>AND(SETTINGS!B$21="TOEFL",AK64)</f>
        <v>0</v>
      </c>
      <c r="AN64" s="5" t="b">
        <f>AND(SETTINGS!B$21="Other",OR(AB64,AG64))</f>
        <v>0</v>
      </c>
      <c r="AO64" s="1" t="b">
        <f>AND(SETTINGS!B$21="NO",_xlfn.IFS(SETTINGS!B$19="English",FALSE,OR(SETTINGS!B$19="Spanish",SETTINGS!B$19="English and Spanish"),DESTINATIONS!F38="Spanish",OR(SETTINGS!B$19="French",SETTINGS!B$19="English and French"),DESTINATIONS!F38="French",OR(SETTINGS!B$19="Portuguese",SETTINGS!B$19="English and Portuguese"),DESTINATIONS!F38="Portuguese",OR(SETTINGS!B$19="German",SETTINGS!B$19="English and German"),DESTINATIONS!F38="German",SETTINGS!B$19="All",OR(DESTINATIONS!F38="Spanish",DESTINATIONS!F38="French",DESTINATIONS!F38="Portuguese",DESTINATIONS!F38="German"),SETTINGS!B$19="",FALSE))</f>
        <v>0</v>
      </c>
      <c r="AP64" s="5" t="b">
        <f t="shared" si="11"/>
        <v>0</v>
      </c>
      <c r="AQ64" s="5" t="b">
        <f>OR(ISBLANK(DESTINATIONS!T38),AND(ISNUMBER(DESTINATIONS!T38),SETTINGS!I$5&gt;=DESTINATIONS!T38))</f>
        <v>1</v>
      </c>
      <c r="AS64" s="45" t="b">
        <f t="shared" si="17"/>
        <v>1</v>
      </c>
      <c r="AT64" s="5" t="b">
        <f t="shared" si="18"/>
        <v>0</v>
      </c>
      <c r="AU64" s="5" t="b">
        <f t="shared" si="19"/>
        <v>0</v>
      </c>
      <c r="AV64" s="5" t="b">
        <f t="shared" si="20"/>
        <v>0</v>
      </c>
      <c r="AW64" s="5" t="b">
        <f t="shared" si="21"/>
        <v>0</v>
      </c>
      <c r="AX64" s="5" t="b">
        <f t="shared" si="22"/>
        <v>0</v>
      </c>
    </row>
    <row r="65" spans="1:50" ht="20" customHeight="1" x14ac:dyDescent="0.35">
      <c r="A65" s="35" t="s">
        <v>284</v>
      </c>
      <c r="B65" s="35" t="s">
        <v>70</v>
      </c>
      <c r="C65" s="35" t="s">
        <v>177</v>
      </c>
      <c r="D65" s="42">
        <v>3</v>
      </c>
      <c r="E65" s="43">
        <v>32.033000000000001</v>
      </c>
      <c r="F65" s="43">
        <v>31.481999999999999</v>
      </c>
      <c r="G65" s="43" t="str">
        <f>IF(OR(SETTINGS!I$8=0,F65="X",F65="?"),"N/A",SETTINGS!I$8-F65)</f>
        <v>N/A</v>
      </c>
      <c r="H65" s="46" t="str">
        <f t="shared" si="12"/>
        <v>Course + Language + Score + English + GPA</v>
      </c>
      <c r="J65" s="5" t="b">
        <f>DESTINATIONS!D92="YES"</f>
        <v>0</v>
      </c>
      <c r="K65" s="5" t="b">
        <f>AND(SETTINGS!B$19="English",DESTINATIONS!F92="English")</f>
        <v>0</v>
      </c>
      <c r="L65" s="5" t="b">
        <f>AND(SETTINGS!B$19="Spanish",DESTINATIONS!F92="Spanish")</f>
        <v>0</v>
      </c>
      <c r="M65" s="5" t="b">
        <f>AND(SETTINGS!B$19="French",DESTINATIONS!F92="French")</f>
        <v>0</v>
      </c>
      <c r="N65" s="1" t="b">
        <f>AND(SETTINGS!B$19="Portuguese",DESTINATIONS!F92="Portuguese")</f>
        <v>0</v>
      </c>
      <c r="O65" s="5" t="b">
        <f>AND(SETTINGS!B$19="German",DESTINATIONS!F92="German")</f>
        <v>0</v>
      </c>
      <c r="P65" s="45" t="b">
        <f>AND(SETTINGS!B$19="English and Spanish",OR(DESTINATIONS!F92="English",DESTINATIONS!F92="Spanish"))</f>
        <v>0</v>
      </c>
      <c r="Q65" s="5" t="b">
        <f>AND(SETTINGS!B$19="English and French",OR(DESTINATIONS!F92="English",DESTINATIONS!F92="French"))</f>
        <v>0</v>
      </c>
      <c r="R65" s="5" t="b">
        <f>AND(SETTINGS!B$19="English and Portuguese",OR(DESTINATIONS!F92="English",DESTINATIONS!F92="Portuguese"))</f>
        <v>0</v>
      </c>
      <c r="S65" s="5" t="b">
        <f>AND(SETTINGS!B$19="English and German",OR(DESTINATIONS!F92="English",DESTINATIONS!F92="German"))</f>
        <v>0</v>
      </c>
      <c r="T65" s="5" t="b">
        <f>SETTINGS!B$19="All"</f>
        <v>0</v>
      </c>
      <c r="U65" s="5" t="b">
        <f t="shared" si="13"/>
        <v>0</v>
      </c>
      <c r="V65" s="5" t="b">
        <f>AND(SETTINGS!I$8&lt;F65,NOT(OR(E65="?",F65="?",E65="X",F65="X")))</f>
        <v>1</v>
      </c>
      <c r="W65" s="5" t="b">
        <f>AND(SETTINGS!I$8=F65,NOT(OR(E65="?",F65="?",E65="X",F65="X")))</f>
        <v>0</v>
      </c>
      <c r="X65" s="5" t="b">
        <f>AND(SETTINGS!I$8&gt;F65,SETTINGS!I$8&lt;E65,NOT(OR(E65="?",F65="?",E65="X",F65="X")))</f>
        <v>0</v>
      </c>
      <c r="Y65" s="5" t="b">
        <f>AND(SETTINGS!I$8=E65,NOT(OR(E65="?",F65="?",E65="X",F65="X")))</f>
        <v>0</v>
      </c>
      <c r="Z65" s="5" t="b">
        <f>AND(SETTINGS!I$8&gt;E65,NOT(OR(E65="?",F65="?",E65="X",F65="X")))</f>
        <v>0</v>
      </c>
      <c r="AA65" s="5" t="b">
        <f t="shared" si="14"/>
        <v>0</v>
      </c>
      <c r="AB65" s="5" t="b">
        <f>AND(ISBLANK(DESTINATIONS!J92),ISBLANK(DESTINATIONS!K92),ISBLANK(DESTINATIONS!L92),ISBLANK(DESTINATIONS!M92),ISBLANK(DESTINATIONS!N92))</f>
        <v>0</v>
      </c>
      <c r="AC65" s="5" t="b">
        <f>AND(ISNUMBER(DESTINATIONS!J92),ISNUMBER(DESTINATIONS!K92),ISNUMBER(DESTINATIONS!L92),ISNUMBER(DESTINATIONS!M92),ISNUMBER(DESTINATIONS!N92),SETTINGS!F$3&gt;=DESTINATIONS!K92,SETTINGS!F$4&gt;=DESTINATIONS!L92,SETTINGS!F$5&gt;=DESTINATIONS!M92,SETTINGS!F$6&gt;=DESTINATIONS!N92,SETTINGS!F$7&gt;=DESTINATIONS!J92)</f>
        <v>0</v>
      </c>
      <c r="AD65" s="5" t="b">
        <f>AND(ISNUMBER(DESTINATIONS!J92),ISBLANK(DESTINATIONS!K92),ISBLANK(DESTINATIONS!L92),ISBLANK(DESTINATIONS!M92),ISBLANK(DESTINATIONS!N92),SETTINGS!F$7&gt;=DESTINATIONS!J92)</f>
        <v>0</v>
      </c>
      <c r="AE65" s="1" t="b">
        <f>AND(ISNUMBER(DESTINATIONS!J92),ISBLANK(DESTINATIONS!K92),ISBLANK(DESTINATIONS!L92),ISNUMBER(DESTINATIONS!M92),ISBLANK(DESTINATIONS!N92),SETTINGS!F$7&gt;=DESTINATIONS!J92,SETTINGS!F$5&gt;=DESTINATIONS!M92)</f>
        <v>0</v>
      </c>
      <c r="AF65" s="5" t="b">
        <f t="shared" si="15"/>
        <v>0</v>
      </c>
      <c r="AG65" s="5" t="b">
        <f>AND(ISBLANK(DESTINATIONS!O92),ISBLANK(DESTINATIONS!P92),ISBLANK(DESTINATIONS!Q92),ISBLANK(DESTINATIONS!R92),ISBLANK(DESTINATIONS!S92))</f>
        <v>0</v>
      </c>
      <c r="AH65" s="5" t="b">
        <f>AND(ISNUMBER(DESTINATIONS!O92),ISNUMBER(DESTINATIONS!P92),ISNUMBER(DESTINATIONS!Q92),ISNUMBER(DESTINATIONS!R92),ISNUMBER(DESTINATIONS!S92),SETTINGS!F$11&gt;=DESTINATIONS!P92,SETTINGS!F$12&gt;=DESTINATIONS!Q92,SETTINGS!F$13&gt;=DESTINATIONS!R92,SETTINGS!F$14&gt;=DESTINATIONS!S92,SETTINGS!F$15&gt;=DESTINATIONS!O92)</f>
        <v>0</v>
      </c>
      <c r="AI65" s="5" t="b">
        <f>AND(ISNUMBER(DESTINATIONS!O92),ISBLANK(DESTINATIONS!P92),ISBLANK(DESTINATIONS!Q92),ISBLANK(DESTINATIONS!R92),ISBLANK(DESTINATIONS!S92),SETTINGS!F$15&gt;=DESTINATIONS!O92)</f>
        <v>0</v>
      </c>
      <c r="AJ65" s="1" t="b">
        <f>AND(ISNUMBER(DESTINATIONS!O92),ISBLANK(DESTINATIONS!P92),ISBLANK(DESTINATIONS!Q92),ISNUMBER(DESTINATIONS!R92),ISBLANK(DESTINATIONS!S92),SETTINGS!F$15&gt;=DESTINATIONS!O92,SETTINGS!F$13&gt;=DESTINATIONS!R92)</f>
        <v>0</v>
      </c>
      <c r="AK65" s="5" t="b">
        <f t="shared" si="16"/>
        <v>0</v>
      </c>
      <c r="AL65" s="5" t="b">
        <f>AND(SETTINGS!B$21="IELTS",AF65)</f>
        <v>0</v>
      </c>
      <c r="AM65" s="5" t="b">
        <f>AND(SETTINGS!B$21="TOEFL",AK65)</f>
        <v>0</v>
      </c>
      <c r="AN65" s="5" t="b">
        <f>AND(SETTINGS!B$21="Other",OR(AB65,AG65))</f>
        <v>0</v>
      </c>
      <c r="AO65" s="1" t="b">
        <f>AND(SETTINGS!B$21="NO",_xlfn.IFS(SETTINGS!B$19="English",FALSE,OR(SETTINGS!B$19="Spanish",SETTINGS!B$19="English and Spanish"),DESTINATIONS!F92="Spanish",OR(SETTINGS!B$19="French",SETTINGS!B$19="English and French"),DESTINATIONS!F92="French",OR(SETTINGS!B$19="Portuguese",SETTINGS!B$19="English and Portuguese"),DESTINATIONS!F92="Portuguese",OR(SETTINGS!B$19="German",SETTINGS!B$19="English and German"),DESTINATIONS!F92="German",SETTINGS!B$19="All",OR(DESTINATIONS!F92="Spanish",DESTINATIONS!F92="French",DESTINATIONS!F92="Portuguese",DESTINATIONS!F92="German"),SETTINGS!B$19="",FALSE))</f>
        <v>0</v>
      </c>
      <c r="AP65" s="5" t="b">
        <f t="shared" si="11"/>
        <v>0</v>
      </c>
      <c r="AQ65" s="5" t="b">
        <f>OR(ISBLANK(DESTINATIONS!T92),AND(ISNUMBER(DESTINATIONS!T92),SETTINGS!I$5&gt;=DESTINATIONS!T92))</f>
        <v>0</v>
      </c>
      <c r="AS65" s="45" t="b">
        <f t="shared" si="17"/>
        <v>1</v>
      </c>
      <c r="AT65" s="5" t="b">
        <f t="shared" si="18"/>
        <v>0</v>
      </c>
      <c r="AU65" s="5" t="b">
        <f t="shared" si="19"/>
        <v>0</v>
      </c>
      <c r="AV65" s="5" t="b">
        <f t="shared" si="20"/>
        <v>0</v>
      </c>
      <c r="AW65" s="5" t="b">
        <f t="shared" si="21"/>
        <v>0</v>
      </c>
      <c r="AX65" s="5" t="b">
        <f t="shared" si="22"/>
        <v>0</v>
      </c>
    </row>
    <row r="66" spans="1:50" ht="20" customHeight="1" x14ac:dyDescent="0.35">
      <c r="A66" s="35" t="s">
        <v>276</v>
      </c>
      <c r="B66" s="35" t="s">
        <v>297</v>
      </c>
      <c r="C66" s="35" t="s">
        <v>162</v>
      </c>
      <c r="D66" s="42">
        <v>2</v>
      </c>
      <c r="E66" s="43">
        <v>31.907</v>
      </c>
      <c r="F66" s="43">
        <v>31.481999999999999</v>
      </c>
      <c r="G66" s="43" t="str">
        <f>IF(OR(SETTINGS!I$8=0,F66="X",F66="?"),"N/A",SETTINGS!I$8-F66)</f>
        <v>N/A</v>
      </c>
      <c r="H66" s="46" t="str">
        <f t="shared" si="12"/>
        <v>Language + Score + English</v>
      </c>
      <c r="J66" s="5" t="b">
        <f>DESTINATIONS!D59="YES"</f>
        <v>1</v>
      </c>
      <c r="K66" s="5" t="b">
        <f>AND(SETTINGS!B$19="English",DESTINATIONS!F59="English")</f>
        <v>0</v>
      </c>
      <c r="L66" s="5" t="b">
        <f>AND(SETTINGS!B$19="Spanish",DESTINATIONS!F59="Spanish")</f>
        <v>0</v>
      </c>
      <c r="M66" s="5" t="b">
        <f>AND(SETTINGS!B$19="French",DESTINATIONS!F59="French")</f>
        <v>0</v>
      </c>
      <c r="N66" s="1" t="b">
        <f>AND(SETTINGS!B$19="Portuguese",DESTINATIONS!F59="Portuguese")</f>
        <v>0</v>
      </c>
      <c r="O66" s="5" t="b">
        <f>AND(SETTINGS!B$19="German",DESTINATIONS!F59="German")</f>
        <v>0</v>
      </c>
      <c r="P66" s="45" t="b">
        <f>AND(SETTINGS!B$19="English and Spanish",OR(DESTINATIONS!F59="English",DESTINATIONS!F59="Spanish"))</f>
        <v>0</v>
      </c>
      <c r="Q66" s="5" t="b">
        <f>AND(SETTINGS!B$19="English and French",OR(DESTINATIONS!F59="English",DESTINATIONS!F59="French"))</f>
        <v>0</v>
      </c>
      <c r="R66" s="5" t="b">
        <f>AND(SETTINGS!B$19="English and Portuguese",OR(DESTINATIONS!F59="English",DESTINATIONS!F59="Portuguese"))</f>
        <v>0</v>
      </c>
      <c r="S66" s="5" t="b">
        <f>AND(SETTINGS!B$19="English and German",OR(DESTINATIONS!F59="English",DESTINATIONS!F59="German"))</f>
        <v>0</v>
      </c>
      <c r="T66" s="5" t="b">
        <f>SETTINGS!B$19="All"</f>
        <v>0</v>
      </c>
      <c r="U66" s="5" t="b">
        <f t="shared" si="13"/>
        <v>0</v>
      </c>
      <c r="V66" s="5" t="b">
        <f>AND(SETTINGS!I$8&lt;F66,NOT(OR(E66="?",F66="?",E66="X",F66="X")))</f>
        <v>1</v>
      </c>
      <c r="W66" s="5" t="b">
        <f>AND(SETTINGS!I$8=F66,NOT(OR(E66="?",F66="?",E66="X",F66="X")))</f>
        <v>0</v>
      </c>
      <c r="X66" s="5" t="b">
        <f>AND(SETTINGS!I$8&gt;F66,SETTINGS!I$8&lt;E66,NOT(OR(E66="?",F66="?",E66="X",F66="X")))</f>
        <v>0</v>
      </c>
      <c r="Y66" s="5" t="b">
        <f>AND(SETTINGS!I$8=E66,NOT(OR(E66="?",F66="?",E66="X",F66="X")))</f>
        <v>0</v>
      </c>
      <c r="Z66" s="5" t="b">
        <f>AND(SETTINGS!I$8&gt;E66,NOT(OR(E66="?",F66="?",E66="X",F66="X")))</f>
        <v>0</v>
      </c>
      <c r="AA66" s="5" t="b">
        <f t="shared" si="14"/>
        <v>0</v>
      </c>
      <c r="AB66" s="5" t="b">
        <f>AND(ISBLANK(DESTINATIONS!J59),ISBLANK(DESTINATIONS!K59),ISBLANK(DESTINATIONS!L59),ISBLANK(DESTINATIONS!M59),ISBLANK(DESTINATIONS!N59))</f>
        <v>1</v>
      </c>
      <c r="AC66" s="5" t="b">
        <f>AND(ISNUMBER(DESTINATIONS!J59),ISNUMBER(DESTINATIONS!K59),ISNUMBER(DESTINATIONS!L59),ISNUMBER(DESTINATIONS!M59),ISNUMBER(DESTINATIONS!N59),SETTINGS!F$3&gt;=DESTINATIONS!K59,SETTINGS!F$4&gt;=DESTINATIONS!L59,SETTINGS!F$5&gt;=DESTINATIONS!M59,SETTINGS!F$6&gt;=DESTINATIONS!N59,SETTINGS!F$7&gt;=DESTINATIONS!J59)</f>
        <v>0</v>
      </c>
      <c r="AD66" s="5" t="b">
        <f>AND(ISNUMBER(DESTINATIONS!J59),ISBLANK(DESTINATIONS!K59),ISBLANK(DESTINATIONS!L59),ISBLANK(DESTINATIONS!M59),ISBLANK(DESTINATIONS!N59),SETTINGS!F$7&gt;=DESTINATIONS!J59)</f>
        <v>0</v>
      </c>
      <c r="AE66" s="1" t="b">
        <f>AND(ISNUMBER(DESTINATIONS!J59),ISBLANK(DESTINATIONS!K59),ISBLANK(DESTINATIONS!L59),ISNUMBER(DESTINATIONS!M59),ISBLANK(DESTINATIONS!N59),SETTINGS!F$7&gt;=DESTINATIONS!J59,SETTINGS!F$5&gt;=DESTINATIONS!M59)</f>
        <v>0</v>
      </c>
      <c r="AF66" s="5" t="b">
        <f t="shared" si="15"/>
        <v>1</v>
      </c>
      <c r="AG66" s="5" t="b">
        <f>AND(ISBLANK(DESTINATIONS!O59),ISBLANK(DESTINATIONS!P59),ISBLANK(DESTINATIONS!Q59),ISBLANK(DESTINATIONS!R59),ISBLANK(DESTINATIONS!S59))</f>
        <v>1</v>
      </c>
      <c r="AH66" s="5" t="b">
        <f>AND(ISNUMBER(DESTINATIONS!O59),ISNUMBER(DESTINATIONS!P59),ISNUMBER(DESTINATIONS!Q59),ISNUMBER(DESTINATIONS!R59),ISNUMBER(DESTINATIONS!S59),SETTINGS!F$11&gt;=DESTINATIONS!P59,SETTINGS!F$12&gt;=DESTINATIONS!Q59,SETTINGS!F$13&gt;=DESTINATIONS!R59,SETTINGS!F$14&gt;=DESTINATIONS!S59,SETTINGS!F$15&gt;=DESTINATIONS!O59)</f>
        <v>0</v>
      </c>
      <c r="AI66" s="5" t="b">
        <f>AND(ISNUMBER(DESTINATIONS!O59),ISBLANK(DESTINATIONS!P59),ISBLANK(DESTINATIONS!Q59),ISBLANK(DESTINATIONS!R59),ISBLANK(DESTINATIONS!S59),SETTINGS!F$15&gt;=DESTINATIONS!O59)</f>
        <v>0</v>
      </c>
      <c r="AJ66" s="1" t="b">
        <f>AND(ISNUMBER(DESTINATIONS!O59),ISBLANK(DESTINATIONS!P59),ISBLANK(DESTINATIONS!Q59),ISNUMBER(DESTINATIONS!R59),ISBLANK(DESTINATIONS!S59),SETTINGS!F$15&gt;=DESTINATIONS!O59,SETTINGS!F$13&gt;=DESTINATIONS!R59)</f>
        <v>0</v>
      </c>
      <c r="AK66" s="5" t="b">
        <f t="shared" si="16"/>
        <v>1</v>
      </c>
      <c r="AL66" s="5" t="b">
        <f>AND(SETTINGS!B$21="IELTS",AF66)</f>
        <v>0</v>
      </c>
      <c r="AM66" s="5" t="b">
        <f>AND(SETTINGS!B$21="TOEFL",AK66)</f>
        <v>0</v>
      </c>
      <c r="AN66" s="5" t="b">
        <f>AND(SETTINGS!B$21="Other",OR(AB66,AG66))</f>
        <v>0</v>
      </c>
      <c r="AO66" s="1" t="b">
        <f>AND(SETTINGS!B$21="NO",_xlfn.IFS(SETTINGS!B$19="English",FALSE,OR(SETTINGS!B$19="Spanish",SETTINGS!B$19="English and Spanish"),DESTINATIONS!F59="Spanish",OR(SETTINGS!B$19="French",SETTINGS!B$19="English and French"),DESTINATIONS!F59="French",OR(SETTINGS!B$19="Portuguese",SETTINGS!B$19="English and Portuguese"),DESTINATIONS!F59="Portuguese",OR(SETTINGS!B$19="German",SETTINGS!B$19="English and German"),DESTINATIONS!F59="German",SETTINGS!B$19="All",OR(DESTINATIONS!F59="Spanish",DESTINATIONS!F59="French",DESTINATIONS!F59="Portuguese",DESTINATIONS!F59="German"),SETTINGS!B$19="",FALSE))</f>
        <v>0</v>
      </c>
      <c r="AP66" s="5" t="b">
        <f t="shared" si="11"/>
        <v>0</v>
      </c>
      <c r="AQ66" s="5" t="b">
        <f>OR(ISBLANK(DESTINATIONS!T59),AND(ISNUMBER(DESTINATIONS!T59),SETTINGS!I$5&gt;=DESTINATIONS!T59))</f>
        <v>1</v>
      </c>
      <c r="AS66" s="45" t="b">
        <f t="shared" si="17"/>
        <v>1</v>
      </c>
      <c r="AT66" s="5" t="b">
        <f t="shared" si="18"/>
        <v>0</v>
      </c>
      <c r="AU66" s="5" t="b">
        <f t="shared" si="19"/>
        <v>0</v>
      </c>
      <c r="AV66" s="5" t="b">
        <f t="shared" si="20"/>
        <v>0</v>
      </c>
      <c r="AW66" s="5" t="b">
        <f t="shared" si="21"/>
        <v>0</v>
      </c>
      <c r="AX66" s="5" t="b">
        <f t="shared" si="22"/>
        <v>0</v>
      </c>
    </row>
    <row r="67" spans="1:50" ht="20" customHeight="1" x14ac:dyDescent="0.35">
      <c r="A67" s="35" t="s">
        <v>271</v>
      </c>
      <c r="B67" s="35" t="s">
        <v>46</v>
      </c>
      <c r="C67" s="35" t="s">
        <v>82</v>
      </c>
      <c r="D67" s="42">
        <v>1</v>
      </c>
      <c r="E67" s="43">
        <v>31.452000000000002</v>
      </c>
      <c r="F67" s="43">
        <v>31.452000000000002</v>
      </c>
      <c r="G67" s="43" t="str">
        <f>IF(OR(SETTINGS!I$8=0,F67="X",F67="?"),"N/A",SETTINGS!I$8-F67)</f>
        <v>N/A</v>
      </c>
      <c r="H67" s="46" t="str">
        <f t="shared" si="12"/>
        <v>Language + Score + English</v>
      </c>
      <c r="J67" s="5" t="b">
        <f>DESTINATIONS!D33="YES"</f>
        <v>1</v>
      </c>
      <c r="K67" s="5" t="b">
        <f>AND(SETTINGS!B$19="English",DESTINATIONS!F33="English")</f>
        <v>0</v>
      </c>
      <c r="L67" s="5" t="b">
        <f>AND(SETTINGS!B$19="Spanish",DESTINATIONS!F33="Spanish")</f>
        <v>0</v>
      </c>
      <c r="M67" s="5" t="b">
        <f>AND(SETTINGS!B$19="French",DESTINATIONS!F33="French")</f>
        <v>0</v>
      </c>
      <c r="N67" s="1" t="b">
        <f>AND(SETTINGS!B$19="Portuguese",DESTINATIONS!F33="Portuguese")</f>
        <v>0</v>
      </c>
      <c r="O67" s="5" t="b">
        <f>AND(SETTINGS!B$19="German",DESTINATIONS!F33="German")</f>
        <v>0</v>
      </c>
      <c r="P67" s="45" t="b">
        <f>AND(SETTINGS!B$19="English and Spanish",OR(DESTINATIONS!F33="English",DESTINATIONS!F33="Spanish"))</f>
        <v>0</v>
      </c>
      <c r="Q67" s="5" t="b">
        <f>AND(SETTINGS!B$19="English and French",OR(DESTINATIONS!F33="English",DESTINATIONS!F33="French"))</f>
        <v>0</v>
      </c>
      <c r="R67" s="5" t="b">
        <f>AND(SETTINGS!B$19="English and Portuguese",OR(DESTINATIONS!F33="English",DESTINATIONS!F33="Portuguese"))</f>
        <v>0</v>
      </c>
      <c r="S67" s="5" t="b">
        <f>AND(SETTINGS!B$19="English and German",OR(DESTINATIONS!F33="English",DESTINATIONS!F33="German"))</f>
        <v>0</v>
      </c>
      <c r="T67" s="5" t="b">
        <f>SETTINGS!B$19="All"</f>
        <v>0</v>
      </c>
      <c r="U67" s="5" t="b">
        <f t="shared" si="13"/>
        <v>0</v>
      </c>
      <c r="V67" s="5" t="b">
        <f>AND(SETTINGS!I$8&lt;F67,NOT(OR(E67="?",F67="?",E67="X",F67="X")))</f>
        <v>1</v>
      </c>
      <c r="W67" s="5" t="b">
        <f>AND(SETTINGS!I$8=F67,NOT(OR(E67="?",F67="?",E67="X",F67="X")))</f>
        <v>0</v>
      </c>
      <c r="X67" s="5" t="b">
        <f>AND(SETTINGS!I$8&gt;F67,SETTINGS!I$8&lt;E67,NOT(OR(E67="?",F67="?",E67="X",F67="X")))</f>
        <v>0</v>
      </c>
      <c r="Y67" s="5" t="b">
        <f>AND(SETTINGS!I$8=E67,NOT(OR(E67="?",F67="?",E67="X",F67="X")))</f>
        <v>0</v>
      </c>
      <c r="Z67" s="5" t="b">
        <f>AND(SETTINGS!I$8&gt;E67,NOT(OR(E67="?",F67="?",E67="X",F67="X")))</f>
        <v>0</v>
      </c>
      <c r="AA67" s="5" t="b">
        <f t="shared" si="14"/>
        <v>0</v>
      </c>
      <c r="AB67" s="5" t="b">
        <f>AND(ISBLANK(DESTINATIONS!J33),ISBLANK(DESTINATIONS!K33),ISBLANK(DESTINATIONS!L33),ISBLANK(DESTINATIONS!M33),ISBLANK(DESTINATIONS!N33))</f>
        <v>1</v>
      </c>
      <c r="AC67" s="5" t="b">
        <f>AND(ISNUMBER(DESTINATIONS!J33),ISNUMBER(DESTINATIONS!K33),ISNUMBER(DESTINATIONS!L33),ISNUMBER(DESTINATIONS!M33),ISNUMBER(DESTINATIONS!N33),SETTINGS!F$3&gt;=DESTINATIONS!K33,SETTINGS!F$4&gt;=DESTINATIONS!L33,SETTINGS!F$5&gt;=DESTINATIONS!M33,SETTINGS!F$6&gt;=DESTINATIONS!N33,SETTINGS!F$7&gt;=DESTINATIONS!J33)</f>
        <v>0</v>
      </c>
      <c r="AD67" s="5" t="b">
        <f>AND(ISNUMBER(DESTINATIONS!J33),ISBLANK(DESTINATIONS!K33),ISBLANK(DESTINATIONS!L33),ISBLANK(DESTINATIONS!M33),ISBLANK(DESTINATIONS!N33),SETTINGS!F$7&gt;=DESTINATIONS!J33)</f>
        <v>0</v>
      </c>
      <c r="AE67" s="1" t="b">
        <f>AND(ISNUMBER(DESTINATIONS!J33),ISBLANK(DESTINATIONS!K33),ISBLANK(DESTINATIONS!L33),ISNUMBER(DESTINATIONS!M33),ISBLANK(DESTINATIONS!N33),SETTINGS!F$7&gt;=DESTINATIONS!J33,SETTINGS!F$5&gt;=DESTINATIONS!M33)</f>
        <v>0</v>
      </c>
      <c r="AF67" s="5" t="b">
        <f t="shared" si="15"/>
        <v>1</v>
      </c>
      <c r="AG67" s="5" t="b">
        <f>AND(ISBLANK(DESTINATIONS!O33),ISBLANK(DESTINATIONS!P33),ISBLANK(DESTINATIONS!Q33),ISBLANK(DESTINATIONS!R33),ISBLANK(DESTINATIONS!S33))</f>
        <v>1</v>
      </c>
      <c r="AH67" s="5" t="b">
        <f>AND(ISNUMBER(DESTINATIONS!O33),ISNUMBER(DESTINATIONS!P33),ISNUMBER(DESTINATIONS!Q33),ISNUMBER(DESTINATIONS!R33),ISNUMBER(DESTINATIONS!S33),SETTINGS!F$11&gt;=DESTINATIONS!P33,SETTINGS!F$12&gt;=DESTINATIONS!Q33,SETTINGS!F$13&gt;=DESTINATIONS!R33,SETTINGS!F$14&gt;=DESTINATIONS!S33,SETTINGS!F$15&gt;=DESTINATIONS!O33)</f>
        <v>0</v>
      </c>
      <c r="AI67" s="5" t="b">
        <f>AND(ISNUMBER(DESTINATIONS!O33),ISBLANK(DESTINATIONS!P33),ISBLANK(DESTINATIONS!Q33),ISBLANK(DESTINATIONS!R33),ISBLANK(DESTINATIONS!S33),SETTINGS!F$15&gt;=DESTINATIONS!O33)</f>
        <v>0</v>
      </c>
      <c r="AJ67" s="1" t="b">
        <f>AND(ISNUMBER(DESTINATIONS!O33),ISBLANK(DESTINATIONS!P33),ISBLANK(DESTINATIONS!Q33),ISNUMBER(DESTINATIONS!R33),ISBLANK(DESTINATIONS!S33),SETTINGS!F$15&gt;=DESTINATIONS!O33,SETTINGS!F$13&gt;=DESTINATIONS!R33)</f>
        <v>0</v>
      </c>
      <c r="AK67" s="5" t="b">
        <f t="shared" si="16"/>
        <v>1</v>
      </c>
      <c r="AL67" s="5" t="b">
        <f>AND(SETTINGS!B$21="IELTS",AF67)</f>
        <v>0</v>
      </c>
      <c r="AM67" s="5" t="b">
        <f>AND(SETTINGS!B$21="TOEFL",AK67)</f>
        <v>0</v>
      </c>
      <c r="AN67" s="5" t="b">
        <f>AND(SETTINGS!B$21="Other",OR(AB67,AG67))</f>
        <v>0</v>
      </c>
      <c r="AO67" s="1" t="b">
        <f>AND(SETTINGS!B$21="NO",_xlfn.IFS(SETTINGS!B$19="English",FALSE,OR(SETTINGS!B$19="Spanish",SETTINGS!B$19="English and Spanish"),DESTINATIONS!F33="Spanish",OR(SETTINGS!B$19="French",SETTINGS!B$19="English and French"),DESTINATIONS!F33="French",OR(SETTINGS!B$19="Portuguese",SETTINGS!B$19="English and Portuguese"),DESTINATIONS!F33="Portuguese",OR(SETTINGS!B$19="German",SETTINGS!B$19="English and German"),DESTINATIONS!F33="German",SETTINGS!B$19="All",OR(DESTINATIONS!F33="Spanish",DESTINATIONS!F33="French",DESTINATIONS!F33="Portuguese",DESTINATIONS!F33="German"),SETTINGS!B$19="",FALSE))</f>
        <v>0</v>
      </c>
      <c r="AP67" s="5" t="b">
        <f t="shared" si="11"/>
        <v>0</v>
      </c>
      <c r="AQ67" s="5" t="b">
        <f>OR(ISBLANK(DESTINATIONS!T33),AND(ISNUMBER(DESTINATIONS!T33),SETTINGS!I$5&gt;=DESTINATIONS!T33))</f>
        <v>1</v>
      </c>
      <c r="AS67" s="45" t="b">
        <f t="shared" si="17"/>
        <v>1</v>
      </c>
      <c r="AT67" s="5" t="b">
        <f t="shared" si="18"/>
        <v>0</v>
      </c>
      <c r="AU67" s="5" t="b">
        <f t="shared" si="19"/>
        <v>0</v>
      </c>
      <c r="AV67" s="5" t="b">
        <f t="shared" si="20"/>
        <v>0</v>
      </c>
      <c r="AW67" s="5" t="b">
        <f t="shared" si="21"/>
        <v>0</v>
      </c>
      <c r="AX67" s="5" t="b">
        <f t="shared" si="22"/>
        <v>0</v>
      </c>
    </row>
    <row r="68" spans="1:50" ht="20" customHeight="1" x14ac:dyDescent="0.35">
      <c r="A68" s="35" t="s">
        <v>284</v>
      </c>
      <c r="B68" s="35" t="s">
        <v>64</v>
      </c>
      <c r="C68" s="35" t="s">
        <v>30</v>
      </c>
      <c r="D68" s="42">
        <v>5</v>
      </c>
      <c r="E68" s="43">
        <v>32.853000000000002</v>
      </c>
      <c r="F68" s="43">
        <v>31.378</v>
      </c>
      <c r="G68" s="43" t="str">
        <f>IF(OR(SETTINGS!I$8=0,F68="X",F68="?"),"N/A",SETTINGS!I$8-F68)</f>
        <v>N/A</v>
      </c>
      <c r="H68" s="46" t="str">
        <f t="shared" si="12"/>
        <v>Language + Score + English</v>
      </c>
      <c r="J68" s="5" t="b">
        <f>DESTINATIONS!D93="YES"</f>
        <v>1</v>
      </c>
      <c r="K68" s="5" t="b">
        <f>AND(SETTINGS!B$19="English",DESTINATIONS!F93="English")</f>
        <v>0</v>
      </c>
      <c r="L68" s="5" t="b">
        <f>AND(SETTINGS!B$19="Spanish",DESTINATIONS!F93="Spanish")</f>
        <v>0</v>
      </c>
      <c r="M68" s="5" t="b">
        <f>AND(SETTINGS!B$19="French",DESTINATIONS!F93="French")</f>
        <v>0</v>
      </c>
      <c r="N68" s="1" t="b">
        <f>AND(SETTINGS!B$19="Portuguese",DESTINATIONS!F93="Portuguese")</f>
        <v>0</v>
      </c>
      <c r="O68" s="5" t="b">
        <f>AND(SETTINGS!B$19="German",DESTINATIONS!F93="German")</f>
        <v>0</v>
      </c>
      <c r="P68" s="45" t="b">
        <f>AND(SETTINGS!B$19="English and Spanish",OR(DESTINATIONS!F93="English",DESTINATIONS!F93="Spanish"))</f>
        <v>0</v>
      </c>
      <c r="Q68" s="5" t="b">
        <f>AND(SETTINGS!B$19="English and French",OR(DESTINATIONS!F93="English",DESTINATIONS!F93="French"))</f>
        <v>0</v>
      </c>
      <c r="R68" s="5" t="b">
        <f>AND(SETTINGS!B$19="English and Portuguese",OR(DESTINATIONS!F93="English",DESTINATIONS!F93="Portuguese"))</f>
        <v>0</v>
      </c>
      <c r="S68" s="5" t="b">
        <f>AND(SETTINGS!B$19="English and German",OR(DESTINATIONS!F93="English",DESTINATIONS!F93="German"))</f>
        <v>0</v>
      </c>
      <c r="T68" s="5" t="b">
        <f>SETTINGS!B$19="All"</f>
        <v>0</v>
      </c>
      <c r="U68" s="5" t="b">
        <f t="shared" si="13"/>
        <v>0</v>
      </c>
      <c r="V68" s="5" t="b">
        <f>AND(SETTINGS!I$8&lt;F68,NOT(OR(E68="?",F68="?",E68="X",F68="X")))</f>
        <v>1</v>
      </c>
      <c r="W68" s="5" t="b">
        <f>AND(SETTINGS!I$8=F68,NOT(OR(E68="?",F68="?",E68="X",F68="X")))</f>
        <v>0</v>
      </c>
      <c r="X68" s="5" t="b">
        <f>AND(SETTINGS!I$8&gt;F68,SETTINGS!I$8&lt;E68,NOT(OR(E68="?",F68="?",E68="X",F68="X")))</f>
        <v>0</v>
      </c>
      <c r="Y68" s="5" t="b">
        <f>AND(SETTINGS!I$8=E68,NOT(OR(E68="?",F68="?",E68="X",F68="X")))</f>
        <v>0</v>
      </c>
      <c r="Z68" s="5" t="b">
        <f>AND(SETTINGS!I$8&gt;E68,NOT(OR(E68="?",F68="?",E68="X",F68="X")))</f>
        <v>0</v>
      </c>
      <c r="AA68" s="5" t="b">
        <f t="shared" si="14"/>
        <v>0</v>
      </c>
      <c r="AB68" s="5" t="b">
        <f>AND(ISBLANK(DESTINATIONS!J93),ISBLANK(DESTINATIONS!K93),ISBLANK(DESTINATIONS!L93),ISBLANK(DESTINATIONS!M93),ISBLANK(DESTINATIONS!N93))</f>
        <v>1</v>
      </c>
      <c r="AC68" s="5" t="b">
        <f>AND(ISNUMBER(DESTINATIONS!J93),ISNUMBER(DESTINATIONS!K93),ISNUMBER(DESTINATIONS!L93),ISNUMBER(DESTINATIONS!M93),ISNUMBER(DESTINATIONS!N93),SETTINGS!F$3&gt;=DESTINATIONS!K93,SETTINGS!F$4&gt;=DESTINATIONS!L93,SETTINGS!F$5&gt;=DESTINATIONS!M93,SETTINGS!F$6&gt;=DESTINATIONS!N93,SETTINGS!F$7&gt;=DESTINATIONS!J93)</f>
        <v>0</v>
      </c>
      <c r="AD68" s="5" t="b">
        <f>AND(ISNUMBER(DESTINATIONS!J93),ISBLANK(DESTINATIONS!K93),ISBLANK(DESTINATIONS!L93),ISBLANK(DESTINATIONS!M93),ISBLANK(DESTINATIONS!N93),SETTINGS!F$7&gt;=DESTINATIONS!J93)</f>
        <v>0</v>
      </c>
      <c r="AE68" s="1" t="b">
        <f>AND(ISNUMBER(DESTINATIONS!J93),ISBLANK(DESTINATIONS!K93),ISBLANK(DESTINATIONS!L93),ISNUMBER(DESTINATIONS!M93),ISBLANK(DESTINATIONS!N93),SETTINGS!F$7&gt;=DESTINATIONS!J93,SETTINGS!F$5&gt;=DESTINATIONS!M93)</f>
        <v>0</v>
      </c>
      <c r="AF68" s="5" t="b">
        <f t="shared" si="15"/>
        <v>1</v>
      </c>
      <c r="AG68" s="5" t="b">
        <f>AND(ISBLANK(DESTINATIONS!O93),ISBLANK(DESTINATIONS!P93),ISBLANK(DESTINATIONS!Q93),ISBLANK(DESTINATIONS!R93),ISBLANK(DESTINATIONS!S93))</f>
        <v>1</v>
      </c>
      <c r="AH68" s="5" t="b">
        <f>AND(ISNUMBER(DESTINATIONS!O93),ISNUMBER(DESTINATIONS!P93),ISNUMBER(DESTINATIONS!Q93),ISNUMBER(DESTINATIONS!R93),ISNUMBER(DESTINATIONS!S93),SETTINGS!F$11&gt;=DESTINATIONS!P93,SETTINGS!F$12&gt;=DESTINATIONS!Q93,SETTINGS!F$13&gt;=DESTINATIONS!R93,SETTINGS!F$14&gt;=DESTINATIONS!S93,SETTINGS!F$15&gt;=DESTINATIONS!O93)</f>
        <v>0</v>
      </c>
      <c r="AI68" s="5" t="b">
        <f>AND(ISNUMBER(DESTINATIONS!O93),ISBLANK(DESTINATIONS!P93),ISBLANK(DESTINATIONS!Q93),ISBLANK(DESTINATIONS!R93),ISBLANK(DESTINATIONS!S93),SETTINGS!F$15&gt;=DESTINATIONS!O93)</f>
        <v>0</v>
      </c>
      <c r="AJ68" s="1" t="b">
        <f>AND(ISNUMBER(DESTINATIONS!O93),ISBLANK(DESTINATIONS!P93),ISBLANK(DESTINATIONS!Q93),ISNUMBER(DESTINATIONS!R93),ISBLANK(DESTINATIONS!S93),SETTINGS!F$15&gt;=DESTINATIONS!O93,SETTINGS!F$13&gt;=DESTINATIONS!R93)</f>
        <v>0</v>
      </c>
      <c r="AK68" s="5" t="b">
        <f t="shared" si="16"/>
        <v>1</v>
      </c>
      <c r="AL68" s="5" t="b">
        <f>AND(SETTINGS!B$21="IELTS",AF68)</f>
        <v>0</v>
      </c>
      <c r="AM68" s="5" t="b">
        <f>AND(SETTINGS!B$21="TOEFL",AK68)</f>
        <v>0</v>
      </c>
      <c r="AN68" s="5" t="b">
        <f>AND(SETTINGS!B$21="Other",OR(AB68,AG68))</f>
        <v>0</v>
      </c>
      <c r="AO68" s="1" t="b">
        <f>AND(SETTINGS!B$21="NO",_xlfn.IFS(SETTINGS!B$19="English",FALSE,OR(SETTINGS!B$19="Spanish",SETTINGS!B$19="English and Spanish"),DESTINATIONS!F93="Spanish",OR(SETTINGS!B$19="French",SETTINGS!B$19="English and French"),DESTINATIONS!F93="French",OR(SETTINGS!B$19="Portuguese",SETTINGS!B$19="English and Portuguese"),DESTINATIONS!F93="Portuguese",OR(SETTINGS!B$19="German",SETTINGS!B$19="English and German"),DESTINATIONS!F93="German",SETTINGS!B$19="All",OR(DESTINATIONS!F93="Spanish",DESTINATIONS!F93="French",DESTINATIONS!F93="Portuguese",DESTINATIONS!F93="German"),SETTINGS!B$19="",FALSE))</f>
        <v>0</v>
      </c>
      <c r="AP68" s="5" t="b">
        <f t="shared" si="11"/>
        <v>0</v>
      </c>
      <c r="AQ68" s="5" t="b">
        <f>OR(ISBLANK(DESTINATIONS!T93),AND(ISNUMBER(DESTINATIONS!T93),SETTINGS!I$5&gt;=DESTINATIONS!T93))</f>
        <v>1</v>
      </c>
      <c r="AS68" s="45" t="b">
        <f t="shared" si="17"/>
        <v>1</v>
      </c>
      <c r="AT68" s="5" t="b">
        <f t="shared" si="18"/>
        <v>0</v>
      </c>
      <c r="AU68" s="5" t="b">
        <f t="shared" si="19"/>
        <v>0</v>
      </c>
      <c r="AV68" s="5" t="b">
        <f t="shared" si="20"/>
        <v>0</v>
      </c>
      <c r="AW68" s="5" t="b">
        <f t="shared" si="21"/>
        <v>0</v>
      </c>
      <c r="AX68" s="5" t="b">
        <f t="shared" si="22"/>
        <v>0</v>
      </c>
    </row>
    <row r="69" spans="1:50" ht="20" customHeight="1" x14ac:dyDescent="0.35">
      <c r="A69" s="35" t="s">
        <v>275</v>
      </c>
      <c r="B69" s="35" t="s">
        <v>63</v>
      </c>
      <c r="C69" s="35" t="s">
        <v>170</v>
      </c>
      <c r="D69" s="42">
        <v>3</v>
      </c>
      <c r="E69" s="43">
        <v>32.168999999999997</v>
      </c>
      <c r="F69" s="43">
        <v>31.332999999999998</v>
      </c>
      <c r="G69" s="43" t="str">
        <f>IF(OR(SETTINGS!I$8=0,F69="X",F69="?"),"N/A",SETTINGS!I$8-F69)</f>
        <v>N/A</v>
      </c>
      <c r="H69" s="46" t="str">
        <f t="shared" si="12"/>
        <v>Course + Language + Score + English</v>
      </c>
      <c r="J69" s="5" t="b">
        <f>DESTINATIONS!D54="YES"</f>
        <v>0</v>
      </c>
      <c r="K69" s="5" t="b">
        <f>AND(SETTINGS!B$19="English",DESTINATIONS!F54="English")</f>
        <v>0</v>
      </c>
      <c r="L69" s="5" t="b">
        <f>AND(SETTINGS!B$19="Spanish",DESTINATIONS!F54="Spanish")</f>
        <v>0</v>
      </c>
      <c r="M69" s="5" t="b">
        <f>AND(SETTINGS!B$19="French",DESTINATIONS!F54="French")</f>
        <v>0</v>
      </c>
      <c r="N69" s="1" t="b">
        <f>AND(SETTINGS!B$19="Portuguese",DESTINATIONS!F54="Portuguese")</f>
        <v>0</v>
      </c>
      <c r="O69" s="5" t="b">
        <f>AND(SETTINGS!B$19="German",DESTINATIONS!F54="German")</f>
        <v>0</v>
      </c>
      <c r="P69" s="45" t="b">
        <f>AND(SETTINGS!B$19="English and Spanish",OR(DESTINATIONS!F54="English",DESTINATIONS!F54="Spanish"))</f>
        <v>0</v>
      </c>
      <c r="Q69" s="5" t="b">
        <f>AND(SETTINGS!B$19="English and French",OR(DESTINATIONS!F54="English",DESTINATIONS!F54="French"))</f>
        <v>0</v>
      </c>
      <c r="R69" s="5" t="b">
        <f>AND(SETTINGS!B$19="English and Portuguese",OR(DESTINATIONS!F54="English",DESTINATIONS!F54="Portuguese"))</f>
        <v>0</v>
      </c>
      <c r="S69" s="5" t="b">
        <f>AND(SETTINGS!B$19="English and German",OR(DESTINATIONS!F54="English",DESTINATIONS!F54="German"))</f>
        <v>0</v>
      </c>
      <c r="T69" s="5" t="b">
        <f>SETTINGS!B$19="All"</f>
        <v>0</v>
      </c>
      <c r="U69" s="5" t="b">
        <f t="shared" si="13"/>
        <v>0</v>
      </c>
      <c r="V69" s="5" t="b">
        <f>AND(SETTINGS!I$8&lt;F69,NOT(OR(E69="?",F69="?",E69="X",F69="X")))</f>
        <v>1</v>
      </c>
      <c r="W69" s="5" t="b">
        <f>AND(SETTINGS!I$8=F69,NOT(OR(E69="?",F69="?",E69="X",F69="X")))</f>
        <v>0</v>
      </c>
      <c r="X69" s="5" t="b">
        <f>AND(SETTINGS!I$8&gt;F69,SETTINGS!I$8&lt;E69,NOT(OR(E69="?",F69="?",E69="X",F69="X")))</f>
        <v>0</v>
      </c>
      <c r="Y69" s="5" t="b">
        <f>AND(SETTINGS!I$8=E69,NOT(OR(E69="?",F69="?",E69="X",F69="X")))</f>
        <v>0</v>
      </c>
      <c r="Z69" s="5" t="b">
        <f>AND(SETTINGS!I$8&gt;E69,NOT(OR(E69="?",F69="?",E69="X",F69="X")))</f>
        <v>0</v>
      </c>
      <c r="AA69" s="5" t="b">
        <f t="shared" si="14"/>
        <v>0</v>
      </c>
      <c r="AB69" s="5" t="b">
        <f>AND(ISBLANK(DESTINATIONS!J54),ISBLANK(DESTINATIONS!K54),ISBLANK(DESTINATIONS!L54),ISBLANK(DESTINATIONS!M54),ISBLANK(DESTINATIONS!N54))</f>
        <v>1</v>
      </c>
      <c r="AC69" s="5" t="b">
        <f>AND(ISNUMBER(DESTINATIONS!J54),ISNUMBER(DESTINATIONS!K54),ISNUMBER(DESTINATIONS!L54),ISNUMBER(DESTINATIONS!M54),ISNUMBER(DESTINATIONS!N54),SETTINGS!F$3&gt;=DESTINATIONS!K54,SETTINGS!F$4&gt;=DESTINATIONS!L54,SETTINGS!F$5&gt;=DESTINATIONS!M54,SETTINGS!F$6&gt;=DESTINATIONS!N54,SETTINGS!F$7&gt;=DESTINATIONS!J54)</f>
        <v>0</v>
      </c>
      <c r="AD69" s="5" t="b">
        <f>AND(ISNUMBER(DESTINATIONS!J54),ISBLANK(DESTINATIONS!K54),ISBLANK(DESTINATIONS!L54),ISBLANK(DESTINATIONS!M54),ISBLANK(DESTINATIONS!N54),SETTINGS!F$7&gt;=DESTINATIONS!J54)</f>
        <v>0</v>
      </c>
      <c r="AE69" s="1" t="b">
        <f>AND(ISNUMBER(DESTINATIONS!J54),ISBLANK(DESTINATIONS!K54),ISBLANK(DESTINATIONS!L54),ISNUMBER(DESTINATIONS!M54),ISBLANK(DESTINATIONS!N54),SETTINGS!F$7&gt;=DESTINATIONS!J54,SETTINGS!F$5&gt;=DESTINATIONS!M54)</f>
        <v>0</v>
      </c>
      <c r="AF69" s="5" t="b">
        <f t="shared" si="15"/>
        <v>1</v>
      </c>
      <c r="AG69" s="5" t="b">
        <f>AND(ISBLANK(DESTINATIONS!O54),ISBLANK(DESTINATIONS!P54),ISBLANK(DESTINATIONS!Q54),ISBLANK(DESTINATIONS!R54),ISBLANK(DESTINATIONS!S54))</f>
        <v>1</v>
      </c>
      <c r="AH69" s="5" t="b">
        <f>AND(ISNUMBER(DESTINATIONS!O54),ISNUMBER(DESTINATIONS!P54),ISNUMBER(DESTINATIONS!Q54),ISNUMBER(DESTINATIONS!R54),ISNUMBER(DESTINATIONS!S54),SETTINGS!F$11&gt;=DESTINATIONS!P54,SETTINGS!F$12&gt;=DESTINATIONS!Q54,SETTINGS!F$13&gt;=DESTINATIONS!R54,SETTINGS!F$14&gt;=DESTINATIONS!S54,SETTINGS!F$15&gt;=DESTINATIONS!O54)</f>
        <v>0</v>
      </c>
      <c r="AI69" s="5" t="b">
        <f>AND(ISNUMBER(DESTINATIONS!O54),ISBLANK(DESTINATIONS!P54),ISBLANK(DESTINATIONS!Q54),ISBLANK(DESTINATIONS!R54),ISBLANK(DESTINATIONS!S54),SETTINGS!F$15&gt;=DESTINATIONS!O54)</f>
        <v>0</v>
      </c>
      <c r="AJ69" s="1" t="b">
        <f>AND(ISNUMBER(DESTINATIONS!O54),ISBLANK(DESTINATIONS!P54),ISBLANK(DESTINATIONS!Q54),ISNUMBER(DESTINATIONS!R54),ISBLANK(DESTINATIONS!S54),SETTINGS!F$15&gt;=DESTINATIONS!O54,SETTINGS!F$13&gt;=DESTINATIONS!R54)</f>
        <v>0</v>
      </c>
      <c r="AK69" s="5" t="b">
        <f t="shared" si="16"/>
        <v>1</v>
      </c>
      <c r="AL69" s="5" t="b">
        <f>AND(SETTINGS!B$21="IELTS",AF69)</f>
        <v>0</v>
      </c>
      <c r="AM69" s="5" t="b">
        <f>AND(SETTINGS!B$21="TOEFL",AK69)</f>
        <v>0</v>
      </c>
      <c r="AN69" s="5" t="b">
        <f>AND(SETTINGS!B$21="Other",OR(AB69,AG69))</f>
        <v>0</v>
      </c>
      <c r="AO69" s="1" t="b">
        <f>AND(SETTINGS!B$21="NO",_xlfn.IFS(SETTINGS!B$19="English",FALSE,OR(SETTINGS!B$19="Spanish",SETTINGS!B$19="English and Spanish"),DESTINATIONS!F54="Spanish",OR(SETTINGS!B$19="French",SETTINGS!B$19="English and French"),DESTINATIONS!F54="French",OR(SETTINGS!B$19="Portuguese",SETTINGS!B$19="English and Portuguese"),DESTINATIONS!F54="Portuguese",OR(SETTINGS!B$19="German",SETTINGS!B$19="English and German"),DESTINATIONS!F54="German",SETTINGS!B$19="All",OR(DESTINATIONS!F54="Spanish",DESTINATIONS!F54="French",DESTINATIONS!F54="Portuguese",DESTINATIONS!F54="German"),SETTINGS!B$19="",FALSE))</f>
        <v>0</v>
      </c>
      <c r="AP69" s="5" t="b">
        <f t="shared" si="11"/>
        <v>0</v>
      </c>
      <c r="AQ69" s="5" t="b">
        <f>OR(ISBLANK(DESTINATIONS!T54),AND(ISNUMBER(DESTINATIONS!T54),SETTINGS!I$5&gt;=DESTINATIONS!T54))</f>
        <v>1</v>
      </c>
      <c r="AS69" s="45" t="b">
        <f t="shared" si="17"/>
        <v>1</v>
      </c>
      <c r="AT69" s="5" t="b">
        <f t="shared" si="18"/>
        <v>0</v>
      </c>
      <c r="AU69" s="5" t="b">
        <f t="shared" si="19"/>
        <v>0</v>
      </c>
      <c r="AV69" s="5" t="b">
        <f t="shared" si="20"/>
        <v>0</v>
      </c>
      <c r="AW69" s="5" t="b">
        <f t="shared" si="21"/>
        <v>0</v>
      </c>
      <c r="AX69" s="5" t="b">
        <f t="shared" si="22"/>
        <v>0</v>
      </c>
    </row>
    <row r="70" spans="1:50" ht="20" customHeight="1" x14ac:dyDescent="0.35">
      <c r="A70" s="35" t="s">
        <v>284</v>
      </c>
      <c r="B70" s="35" t="s">
        <v>65</v>
      </c>
      <c r="C70" s="35" t="s">
        <v>31</v>
      </c>
      <c r="D70" s="42">
        <v>8</v>
      </c>
      <c r="E70" s="43">
        <v>33.645000000000003</v>
      </c>
      <c r="F70" s="43">
        <v>31.280999999999999</v>
      </c>
      <c r="G70" s="43" t="str">
        <f>IF(OR(SETTINGS!I$8=0,F70="X",F70="?"),"N/A",SETTINGS!I$8-F70)</f>
        <v>N/A</v>
      </c>
      <c r="H70" s="46" t="str">
        <f t="shared" si="12"/>
        <v>Language + Score + English</v>
      </c>
      <c r="J70" s="5" t="b">
        <f>DESTINATIONS!D94="YES"</f>
        <v>1</v>
      </c>
      <c r="K70" s="5" t="b">
        <f>AND(SETTINGS!B$19="English",DESTINATIONS!F94="English")</f>
        <v>0</v>
      </c>
      <c r="L70" s="5" t="b">
        <f>AND(SETTINGS!B$19="Spanish",DESTINATIONS!F94="Spanish")</f>
        <v>0</v>
      </c>
      <c r="M70" s="5" t="b">
        <f>AND(SETTINGS!B$19="French",DESTINATIONS!F94="French")</f>
        <v>0</v>
      </c>
      <c r="N70" s="1" t="b">
        <f>AND(SETTINGS!B$19="Portuguese",DESTINATIONS!F94="Portuguese")</f>
        <v>0</v>
      </c>
      <c r="O70" s="5" t="b">
        <f>AND(SETTINGS!B$19="German",DESTINATIONS!F94="German")</f>
        <v>0</v>
      </c>
      <c r="P70" s="45" t="b">
        <f>AND(SETTINGS!B$19="English and Spanish",OR(DESTINATIONS!F94="English",DESTINATIONS!F94="Spanish"))</f>
        <v>0</v>
      </c>
      <c r="Q70" s="5" t="b">
        <f>AND(SETTINGS!B$19="English and French",OR(DESTINATIONS!F94="English",DESTINATIONS!F94="French"))</f>
        <v>0</v>
      </c>
      <c r="R70" s="5" t="b">
        <f>AND(SETTINGS!B$19="English and Portuguese",OR(DESTINATIONS!F94="English",DESTINATIONS!F94="Portuguese"))</f>
        <v>0</v>
      </c>
      <c r="S70" s="5" t="b">
        <f>AND(SETTINGS!B$19="English and German",OR(DESTINATIONS!F94="English",DESTINATIONS!F94="German"))</f>
        <v>0</v>
      </c>
      <c r="T70" s="5" t="b">
        <f>SETTINGS!B$19="All"</f>
        <v>0</v>
      </c>
      <c r="U70" s="5" t="b">
        <f t="shared" si="13"/>
        <v>0</v>
      </c>
      <c r="V70" s="5" t="b">
        <f>AND(SETTINGS!I$8&lt;F70,NOT(OR(E70="?",F70="?",E70="X",F70="X")))</f>
        <v>1</v>
      </c>
      <c r="W70" s="5" t="b">
        <f>AND(SETTINGS!I$8=F70,NOT(OR(E70="?",F70="?",E70="X",F70="X")))</f>
        <v>0</v>
      </c>
      <c r="X70" s="5" t="b">
        <f>AND(SETTINGS!I$8&gt;F70,SETTINGS!I$8&lt;E70,NOT(OR(E70="?",F70="?",E70="X",F70="X")))</f>
        <v>0</v>
      </c>
      <c r="Y70" s="5" t="b">
        <f>AND(SETTINGS!I$8=E70,NOT(OR(E70="?",F70="?",E70="X",F70="X")))</f>
        <v>0</v>
      </c>
      <c r="Z70" s="5" t="b">
        <f>AND(SETTINGS!I$8&gt;E70,NOT(OR(E70="?",F70="?",E70="X",F70="X")))</f>
        <v>0</v>
      </c>
      <c r="AA70" s="5" t="b">
        <f t="shared" si="14"/>
        <v>0</v>
      </c>
      <c r="AB70" s="5" t="b">
        <f>AND(ISBLANK(DESTINATIONS!J94),ISBLANK(DESTINATIONS!K94),ISBLANK(DESTINATIONS!L94),ISBLANK(DESTINATIONS!M94),ISBLANK(DESTINATIONS!N94))</f>
        <v>0</v>
      </c>
      <c r="AC70" s="5" t="b">
        <f>AND(ISNUMBER(DESTINATIONS!J94),ISNUMBER(DESTINATIONS!K94),ISNUMBER(DESTINATIONS!L94),ISNUMBER(DESTINATIONS!M94),ISNUMBER(DESTINATIONS!N94),SETTINGS!F$3&gt;=DESTINATIONS!K94,SETTINGS!F$4&gt;=DESTINATIONS!L94,SETTINGS!F$5&gt;=DESTINATIONS!M94,SETTINGS!F$6&gt;=DESTINATIONS!N94,SETTINGS!F$7&gt;=DESTINATIONS!J94)</f>
        <v>0</v>
      </c>
      <c r="AD70" s="5" t="b">
        <f>AND(ISNUMBER(DESTINATIONS!J94),ISBLANK(DESTINATIONS!K94),ISBLANK(DESTINATIONS!L94),ISBLANK(DESTINATIONS!M94),ISBLANK(DESTINATIONS!N94),SETTINGS!F$7&gt;=DESTINATIONS!J94)</f>
        <v>0</v>
      </c>
      <c r="AE70" s="1" t="b">
        <f>AND(ISNUMBER(DESTINATIONS!J94),ISBLANK(DESTINATIONS!K94),ISBLANK(DESTINATIONS!L94),ISNUMBER(DESTINATIONS!M94),ISBLANK(DESTINATIONS!N94),SETTINGS!F$7&gt;=DESTINATIONS!J94,SETTINGS!F$5&gt;=DESTINATIONS!M94)</f>
        <v>0</v>
      </c>
      <c r="AF70" s="5" t="b">
        <f t="shared" si="15"/>
        <v>0</v>
      </c>
      <c r="AG70" s="5" t="b">
        <f>AND(ISBLANK(DESTINATIONS!O94),ISBLANK(DESTINATIONS!P94),ISBLANK(DESTINATIONS!Q94),ISBLANK(DESTINATIONS!R94),ISBLANK(DESTINATIONS!S94))</f>
        <v>0</v>
      </c>
      <c r="AH70" s="5" t="b">
        <f>AND(ISNUMBER(DESTINATIONS!O94),ISNUMBER(DESTINATIONS!P94),ISNUMBER(DESTINATIONS!Q94),ISNUMBER(DESTINATIONS!R94),ISNUMBER(DESTINATIONS!S94),SETTINGS!F$11&gt;=DESTINATIONS!P94,SETTINGS!F$12&gt;=DESTINATIONS!Q94,SETTINGS!F$13&gt;=DESTINATIONS!R94,SETTINGS!F$14&gt;=DESTINATIONS!S94,SETTINGS!F$15&gt;=DESTINATIONS!O94)</f>
        <v>0</v>
      </c>
      <c r="AI70" s="5" t="b">
        <f>AND(ISNUMBER(DESTINATIONS!O94),ISBLANK(DESTINATIONS!P94),ISBLANK(DESTINATIONS!Q94),ISBLANK(DESTINATIONS!R94),ISBLANK(DESTINATIONS!S94),SETTINGS!F$15&gt;=DESTINATIONS!O94)</f>
        <v>0</v>
      </c>
      <c r="AJ70" s="1" t="b">
        <f>AND(ISNUMBER(DESTINATIONS!O94),ISBLANK(DESTINATIONS!P94),ISBLANK(DESTINATIONS!Q94),ISNUMBER(DESTINATIONS!R94),ISBLANK(DESTINATIONS!S94),SETTINGS!F$15&gt;=DESTINATIONS!O94,SETTINGS!F$13&gt;=DESTINATIONS!R94)</f>
        <v>0</v>
      </c>
      <c r="AK70" s="5" t="b">
        <f t="shared" si="16"/>
        <v>0</v>
      </c>
      <c r="AL70" s="5" t="b">
        <f>AND(SETTINGS!B$21="IELTS",AF70)</f>
        <v>0</v>
      </c>
      <c r="AM70" s="5" t="b">
        <f>AND(SETTINGS!B$21="TOEFL",AK70)</f>
        <v>0</v>
      </c>
      <c r="AN70" s="5" t="b">
        <f>AND(SETTINGS!B$21="Other",OR(AB70,AG70))</f>
        <v>0</v>
      </c>
      <c r="AO70" s="1" t="b">
        <f>AND(SETTINGS!B$21="NO",_xlfn.IFS(SETTINGS!B$19="English",FALSE,OR(SETTINGS!B$19="Spanish",SETTINGS!B$19="English and Spanish"),DESTINATIONS!F94="Spanish",OR(SETTINGS!B$19="French",SETTINGS!B$19="English and French"),DESTINATIONS!F94="French",OR(SETTINGS!B$19="Portuguese",SETTINGS!B$19="English and Portuguese"),DESTINATIONS!F94="Portuguese",OR(SETTINGS!B$19="German",SETTINGS!B$19="English and German"),DESTINATIONS!F94="German",SETTINGS!B$19="All",OR(DESTINATIONS!F94="Spanish",DESTINATIONS!F94="French",DESTINATIONS!F94="Portuguese",DESTINATIONS!F94="German"),SETTINGS!B$19="",FALSE))</f>
        <v>0</v>
      </c>
      <c r="AP70" s="5" t="b">
        <f t="shared" si="11"/>
        <v>0</v>
      </c>
      <c r="AQ70" s="5" t="b">
        <f>OR(ISBLANK(DESTINATIONS!T94),AND(ISNUMBER(DESTINATIONS!T94),SETTINGS!I$5&gt;=DESTINATIONS!T94))</f>
        <v>1</v>
      </c>
      <c r="AS70" s="45" t="b">
        <f t="shared" si="17"/>
        <v>1</v>
      </c>
      <c r="AT70" s="5" t="b">
        <f t="shared" si="18"/>
        <v>0</v>
      </c>
      <c r="AU70" s="5" t="b">
        <f t="shared" si="19"/>
        <v>0</v>
      </c>
      <c r="AV70" s="5" t="b">
        <f t="shared" si="20"/>
        <v>0</v>
      </c>
      <c r="AW70" s="5" t="b">
        <f t="shared" si="21"/>
        <v>0</v>
      </c>
      <c r="AX70" s="5" t="b">
        <f t="shared" si="22"/>
        <v>0</v>
      </c>
    </row>
    <row r="71" spans="1:50" ht="20" customHeight="1" x14ac:dyDescent="0.35">
      <c r="A71" s="35" t="s">
        <v>271</v>
      </c>
      <c r="B71" s="35" t="s">
        <v>292</v>
      </c>
      <c r="C71" s="35" t="s">
        <v>117</v>
      </c>
      <c r="D71" s="42">
        <v>2</v>
      </c>
      <c r="E71" s="43">
        <v>33.805999999999997</v>
      </c>
      <c r="F71" s="43">
        <v>31.172000000000001</v>
      </c>
      <c r="G71" s="43" t="str">
        <f>IF(OR(SETTINGS!I$8=0,F71="X",F71="?"),"N/A",SETTINGS!I$8-F71)</f>
        <v>N/A</v>
      </c>
      <c r="H71" s="46" t="str">
        <f t="shared" si="12"/>
        <v>Course + Language + Score + English</v>
      </c>
      <c r="J71" s="5" t="b">
        <f>DESTINATIONS!D34="YES"</f>
        <v>0</v>
      </c>
      <c r="K71" s="5" t="b">
        <f>AND(SETTINGS!B$19="English",DESTINATIONS!F34="English")</f>
        <v>0</v>
      </c>
      <c r="L71" s="5" t="b">
        <f>AND(SETTINGS!B$19="Spanish",DESTINATIONS!F34="Spanish")</f>
        <v>0</v>
      </c>
      <c r="M71" s="5" t="b">
        <f>AND(SETTINGS!B$19="French",DESTINATIONS!F34="French")</f>
        <v>0</v>
      </c>
      <c r="N71" s="1" t="b">
        <f>AND(SETTINGS!B$19="Portuguese",DESTINATIONS!F34="Portuguese")</f>
        <v>0</v>
      </c>
      <c r="O71" s="5" t="b">
        <f>AND(SETTINGS!B$19="German",DESTINATIONS!F34="German")</f>
        <v>0</v>
      </c>
      <c r="P71" s="45" t="b">
        <f>AND(SETTINGS!B$19="English and Spanish",OR(DESTINATIONS!F34="English",DESTINATIONS!F34="Spanish"))</f>
        <v>0</v>
      </c>
      <c r="Q71" s="5" t="b">
        <f>AND(SETTINGS!B$19="English and French",OR(DESTINATIONS!F34="English",DESTINATIONS!F34="French"))</f>
        <v>0</v>
      </c>
      <c r="R71" s="5" t="b">
        <f>AND(SETTINGS!B$19="English and Portuguese",OR(DESTINATIONS!F34="English",DESTINATIONS!F34="Portuguese"))</f>
        <v>0</v>
      </c>
      <c r="S71" s="5" t="b">
        <f>AND(SETTINGS!B$19="English and German",OR(DESTINATIONS!F34="English",DESTINATIONS!F34="German"))</f>
        <v>0</v>
      </c>
      <c r="T71" s="5" t="b">
        <f>SETTINGS!B$19="All"</f>
        <v>0</v>
      </c>
      <c r="U71" s="5" t="b">
        <f t="shared" si="13"/>
        <v>0</v>
      </c>
      <c r="V71" s="5" t="b">
        <f>AND(SETTINGS!I$8&lt;F71,NOT(OR(E71="?",F71="?",E71="X",F71="X")))</f>
        <v>1</v>
      </c>
      <c r="W71" s="5" t="b">
        <f>AND(SETTINGS!I$8=F71,NOT(OR(E71="?",F71="?",E71="X",F71="X")))</f>
        <v>0</v>
      </c>
      <c r="X71" s="5" t="b">
        <f>AND(SETTINGS!I$8&gt;F71,SETTINGS!I$8&lt;E71,NOT(OR(E71="?",F71="?",E71="X",F71="X")))</f>
        <v>0</v>
      </c>
      <c r="Y71" s="5" t="b">
        <f>AND(SETTINGS!I$8=E71,NOT(OR(E71="?",F71="?",E71="X",F71="X")))</f>
        <v>0</v>
      </c>
      <c r="Z71" s="5" t="b">
        <f>AND(SETTINGS!I$8&gt;E71,NOT(OR(E71="?",F71="?",E71="X",F71="X")))</f>
        <v>0</v>
      </c>
      <c r="AA71" s="5" t="b">
        <f t="shared" si="14"/>
        <v>0</v>
      </c>
      <c r="AB71" s="5" t="b">
        <f>AND(ISBLANK(DESTINATIONS!J34),ISBLANK(DESTINATIONS!K34),ISBLANK(DESTINATIONS!L34),ISBLANK(DESTINATIONS!M34),ISBLANK(DESTINATIONS!N34))</f>
        <v>0</v>
      </c>
      <c r="AC71" s="5" t="b">
        <f>AND(ISNUMBER(DESTINATIONS!J34),ISNUMBER(DESTINATIONS!K34),ISNUMBER(DESTINATIONS!L34),ISNUMBER(DESTINATIONS!M34),ISNUMBER(DESTINATIONS!N34),SETTINGS!F$3&gt;=DESTINATIONS!K34,SETTINGS!F$4&gt;=DESTINATIONS!L34,SETTINGS!F$5&gt;=DESTINATIONS!M34,SETTINGS!F$6&gt;=DESTINATIONS!N34,SETTINGS!F$7&gt;=DESTINATIONS!J34)</f>
        <v>0</v>
      </c>
      <c r="AD71" s="5" t="b">
        <f>AND(ISNUMBER(DESTINATIONS!J34),ISBLANK(DESTINATIONS!K34),ISBLANK(DESTINATIONS!L34),ISBLANK(DESTINATIONS!M34),ISBLANK(DESTINATIONS!N34),SETTINGS!F$7&gt;=DESTINATIONS!J34)</f>
        <v>0</v>
      </c>
      <c r="AE71" s="1" t="b">
        <f>AND(ISNUMBER(DESTINATIONS!J34),ISBLANK(DESTINATIONS!K34),ISBLANK(DESTINATIONS!L34),ISNUMBER(DESTINATIONS!M34),ISBLANK(DESTINATIONS!N34),SETTINGS!F$7&gt;=DESTINATIONS!J34,SETTINGS!F$5&gt;=DESTINATIONS!M34)</f>
        <v>0</v>
      </c>
      <c r="AF71" s="5" t="b">
        <f t="shared" si="15"/>
        <v>0</v>
      </c>
      <c r="AG71" s="5" t="b">
        <f>AND(ISBLANK(DESTINATIONS!O34),ISBLANK(DESTINATIONS!P34),ISBLANK(DESTINATIONS!Q34),ISBLANK(DESTINATIONS!R34),ISBLANK(DESTINATIONS!S34))</f>
        <v>0</v>
      </c>
      <c r="AH71" s="5" t="b">
        <f>AND(ISNUMBER(DESTINATIONS!O34),ISNUMBER(DESTINATIONS!P34),ISNUMBER(DESTINATIONS!Q34),ISNUMBER(DESTINATIONS!R34),ISNUMBER(DESTINATIONS!S34),SETTINGS!F$11&gt;=DESTINATIONS!P34,SETTINGS!F$12&gt;=DESTINATIONS!Q34,SETTINGS!F$13&gt;=DESTINATIONS!R34,SETTINGS!F$14&gt;=DESTINATIONS!S34,SETTINGS!F$15&gt;=DESTINATIONS!O34)</f>
        <v>0</v>
      </c>
      <c r="AI71" s="5" t="b">
        <f>AND(ISNUMBER(DESTINATIONS!O34),ISBLANK(DESTINATIONS!P34),ISBLANK(DESTINATIONS!Q34),ISBLANK(DESTINATIONS!R34),ISBLANK(DESTINATIONS!S34),SETTINGS!F$15&gt;=DESTINATIONS!O34)</f>
        <v>0</v>
      </c>
      <c r="AJ71" s="1" t="b">
        <f>AND(ISNUMBER(DESTINATIONS!O34),ISBLANK(DESTINATIONS!P34),ISBLANK(DESTINATIONS!Q34),ISNUMBER(DESTINATIONS!R34),ISBLANK(DESTINATIONS!S34),SETTINGS!F$15&gt;=DESTINATIONS!O34,SETTINGS!F$13&gt;=DESTINATIONS!R34)</f>
        <v>0</v>
      </c>
      <c r="AK71" s="5" t="b">
        <f t="shared" si="16"/>
        <v>0</v>
      </c>
      <c r="AL71" s="5" t="b">
        <f>AND(SETTINGS!B$21="IELTS",AF71)</f>
        <v>0</v>
      </c>
      <c r="AM71" s="5" t="b">
        <f>AND(SETTINGS!B$21="TOEFL",AK71)</f>
        <v>0</v>
      </c>
      <c r="AN71" s="5" t="b">
        <f>AND(SETTINGS!B$21="Other",OR(AB71,AG71))</f>
        <v>0</v>
      </c>
      <c r="AO71" s="1" t="b">
        <f>AND(SETTINGS!B$21="NO",_xlfn.IFS(SETTINGS!B$19="English",FALSE,OR(SETTINGS!B$19="Spanish",SETTINGS!B$19="English and Spanish"),DESTINATIONS!F34="Spanish",OR(SETTINGS!B$19="French",SETTINGS!B$19="English and French"),DESTINATIONS!F34="French",OR(SETTINGS!B$19="Portuguese",SETTINGS!B$19="English and Portuguese"),DESTINATIONS!F34="Portuguese",OR(SETTINGS!B$19="German",SETTINGS!B$19="English and German"),DESTINATIONS!F34="German",SETTINGS!B$19="All",OR(DESTINATIONS!F34="Spanish",DESTINATIONS!F34="French",DESTINATIONS!F34="Portuguese",DESTINATIONS!F34="German"),SETTINGS!B$19="",FALSE))</f>
        <v>0</v>
      </c>
      <c r="AP71" s="5" t="b">
        <f t="shared" si="11"/>
        <v>0</v>
      </c>
      <c r="AQ71" s="5" t="b">
        <f>OR(ISBLANK(DESTINATIONS!T34),AND(ISNUMBER(DESTINATIONS!T34),SETTINGS!I$5&gt;=DESTINATIONS!T34))</f>
        <v>1</v>
      </c>
      <c r="AS71" s="45" t="b">
        <f t="shared" si="17"/>
        <v>1</v>
      </c>
      <c r="AT71" s="5" t="b">
        <f t="shared" si="18"/>
        <v>0</v>
      </c>
      <c r="AU71" s="5" t="b">
        <f t="shared" si="19"/>
        <v>0</v>
      </c>
      <c r="AV71" s="5" t="b">
        <f t="shared" si="20"/>
        <v>0</v>
      </c>
      <c r="AW71" s="5" t="b">
        <f t="shared" si="21"/>
        <v>0</v>
      </c>
      <c r="AX71" s="5" t="b">
        <f t="shared" si="22"/>
        <v>0</v>
      </c>
    </row>
    <row r="72" spans="1:50" ht="20" customHeight="1" x14ac:dyDescent="0.35">
      <c r="A72" s="35" t="s">
        <v>275</v>
      </c>
      <c r="B72" s="35" t="s">
        <v>60</v>
      </c>
      <c r="C72" s="35" t="s">
        <v>24</v>
      </c>
      <c r="D72" s="42">
        <v>8</v>
      </c>
      <c r="E72" s="43">
        <v>32.795999999999999</v>
      </c>
      <c r="F72" s="43">
        <v>31.056000000000001</v>
      </c>
      <c r="G72" s="43" t="str">
        <f>IF(OR(SETTINGS!I$8=0,F72="X",F72="?"),"N/A",SETTINGS!I$8-F72)</f>
        <v>N/A</v>
      </c>
      <c r="H72" s="46" t="str">
        <f t="shared" ref="H72:H103" si="23">_xlfn.TEXTJOIN(" + ",TRUE,IF(NOT(J72),"Course",""),IF(NOT(U72),"Language",""),IF(V72,"Score",""),IF(NOT(AP72),"English",""),IF(NOT(AQ72),"GPA",""))</f>
        <v>Language + Score + English</v>
      </c>
      <c r="J72" s="5" t="b">
        <f>DESTINATIONS!D55="YES"</f>
        <v>1</v>
      </c>
      <c r="K72" s="5" t="b">
        <f>AND(SETTINGS!B$19="English",DESTINATIONS!F55="English")</f>
        <v>0</v>
      </c>
      <c r="L72" s="5" t="b">
        <f>AND(SETTINGS!B$19="Spanish",DESTINATIONS!F55="Spanish")</f>
        <v>0</v>
      </c>
      <c r="M72" s="5" t="b">
        <f>AND(SETTINGS!B$19="French",DESTINATIONS!F55="French")</f>
        <v>0</v>
      </c>
      <c r="N72" s="1" t="b">
        <f>AND(SETTINGS!B$19="Portuguese",DESTINATIONS!F55="Portuguese")</f>
        <v>0</v>
      </c>
      <c r="O72" s="5" t="b">
        <f>AND(SETTINGS!B$19="German",DESTINATIONS!F55="German")</f>
        <v>0</v>
      </c>
      <c r="P72" s="45" t="b">
        <f>AND(SETTINGS!B$19="English and Spanish",OR(DESTINATIONS!F55="English",DESTINATIONS!F55="Spanish"))</f>
        <v>0</v>
      </c>
      <c r="Q72" s="5" t="b">
        <f>AND(SETTINGS!B$19="English and French",OR(DESTINATIONS!F55="English",DESTINATIONS!F55="French"))</f>
        <v>0</v>
      </c>
      <c r="R72" s="5" t="b">
        <f>AND(SETTINGS!B$19="English and Portuguese",OR(DESTINATIONS!F55="English",DESTINATIONS!F55="Portuguese"))</f>
        <v>0</v>
      </c>
      <c r="S72" s="5" t="b">
        <f>AND(SETTINGS!B$19="English and German",OR(DESTINATIONS!F55="English",DESTINATIONS!F55="German"))</f>
        <v>0</v>
      </c>
      <c r="T72" s="5" t="b">
        <f>SETTINGS!B$19="All"</f>
        <v>0</v>
      </c>
      <c r="U72" s="5" t="b">
        <f t="shared" ref="U72:U92" si="24">OR(K72,L72,M72,N72,O72,P72,Q72,R72,S72,T72)</f>
        <v>0</v>
      </c>
      <c r="V72" s="5" t="b">
        <f>AND(SETTINGS!I$8&lt;F72,NOT(OR(E72="?",F72="?",E72="X",F72="X")))</f>
        <v>1</v>
      </c>
      <c r="W72" s="5" t="b">
        <f>AND(SETTINGS!I$8=F72,NOT(OR(E72="?",F72="?",E72="X",F72="X")))</f>
        <v>0</v>
      </c>
      <c r="X72" s="5" t="b">
        <f>AND(SETTINGS!I$8&gt;F72,SETTINGS!I$8&lt;E72,NOT(OR(E72="?",F72="?",E72="X",F72="X")))</f>
        <v>0</v>
      </c>
      <c r="Y72" s="5" t="b">
        <f>AND(SETTINGS!I$8=E72,NOT(OR(E72="?",F72="?",E72="X",F72="X")))</f>
        <v>0</v>
      </c>
      <c r="Z72" s="5" t="b">
        <f>AND(SETTINGS!I$8&gt;E72,NOT(OR(E72="?",F72="?",E72="X",F72="X")))</f>
        <v>0</v>
      </c>
      <c r="AA72" s="5" t="b">
        <f t="shared" ref="AA72:AA92" si="25">OR(E72="?",F72="?",E72="X",F72="X")</f>
        <v>0</v>
      </c>
      <c r="AB72" s="5" t="b">
        <f>AND(ISBLANK(DESTINATIONS!J55),ISBLANK(DESTINATIONS!K55),ISBLANK(DESTINATIONS!L55),ISBLANK(DESTINATIONS!M55),ISBLANK(DESTINATIONS!N55))</f>
        <v>1</v>
      </c>
      <c r="AC72" s="5" t="b">
        <f>AND(ISNUMBER(DESTINATIONS!J55),ISNUMBER(DESTINATIONS!K55),ISNUMBER(DESTINATIONS!L55),ISNUMBER(DESTINATIONS!M55),ISNUMBER(DESTINATIONS!N55),SETTINGS!F$3&gt;=DESTINATIONS!K55,SETTINGS!F$4&gt;=DESTINATIONS!L55,SETTINGS!F$5&gt;=DESTINATIONS!M55,SETTINGS!F$6&gt;=DESTINATIONS!N55,SETTINGS!F$7&gt;=DESTINATIONS!J55)</f>
        <v>0</v>
      </c>
      <c r="AD72" s="5" t="b">
        <f>AND(ISNUMBER(DESTINATIONS!J55),ISBLANK(DESTINATIONS!K55),ISBLANK(DESTINATIONS!L55),ISBLANK(DESTINATIONS!M55),ISBLANK(DESTINATIONS!N55),SETTINGS!F$7&gt;=DESTINATIONS!J55)</f>
        <v>0</v>
      </c>
      <c r="AE72" s="1" t="b">
        <f>AND(ISNUMBER(DESTINATIONS!J55),ISBLANK(DESTINATIONS!K55),ISBLANK(DESTINATIONS!L55),ISNUMBER(DESTINATIONS!M55),ISBLANK(DESTINATIONS!N55),SETTINGS!F$7&gt;=DESTINATIONS!J55,SETTINGS!F$5&gt;=DESTINATIONS!M55)</f>
        <v>0</v>
      </c>
      <c r="AF72" s="5" t="b">
        <f t="shared" ref="AF72:AF92" si="26">OR(AB72,AC72,AD72,AE72)</f>
        <v>1</v>
      </c>
      <c r="AG72" s="5" t="b">
        <f>AND(ISBLANK(DESTINATIONS!O55),ISBLANK(DESTINATIONS!P55),ISBLANK(DESTINATIONS!Q55),ISBLANK(DESTINATIONS!R55),ISBLANK(DESTINATIONS!S55))</f>
        <v>1</v>
      </c>
      <c r="AH72" s="5" t="b">
        <f>AND(ISNUMBER(DESTINATIONS!O55),ISNUMBER(DESTINATIONS!P55),ISNUMBER(DESTINATIONS!Q55),ISNUMBER(DESTINATIONS!R55),ISNUMBER(DESTINATIONS!S55),SETTINGS!F$11&gt;=DESTINATIONS!P55,SETTINGS!F$12&gt;=DESTINATIONS!Q55,SETTINGS!F$13&gt;=DESTINATIONS!R55,SETTINGS!F$14&gt;=DESTINATIONS!S55,SETTINGS!F$15&gt;=DESTINATIONS!O55)</f>
        <v>0</v>
      </c>
      <c r="AI72" s="5" t="b">
        <f>AND(ISNUMBER(DESTINATIONS!O55),ISBLANK(DESTINATIONS!P55),ISBLANK(DESTINATIONS!Q55),ISBLANK(DESTINATIONS!R55),ISBLANK(DESTINATIONS!S55),SETTINGS!F$15&gt;=DESTINATIONS!O55)</f>
        <v>0</v>
      </c>
      <c r="AJ72" s="1" t="b">
        <f>AND(ISNUMBER(DESTINATIONS!O55),ISBLANK(DESTINATIONS!P55),ISBLANK(DESTINATIONS!Q55),ISNUMBER(DESTINATIONS!R55),ISBLANK(DESTINATIONS!S55),SETTINGS!F$15&gt;=DESTINATIONS!O55,SETTINGS!F$13&gt;=DESTINATIONS!R55)</f>
        <v>0</v>
      </c>
      <c r="AK72" s="5" t="b">
        <f t="shared" ref="AK72:AK92" si="27">OR(AG72,AH72,AI72,AJ72)</f>
        <v>1</v>
      </c>
      <c r="AL72" s="5" t="b">
        <f>AND(SETTINGS!B$21="IELTS",AF72)</f>
        <v>0</v>
      </c>
      <c r="AM72" s="5" t="b">
        <f>AND(SETTINGS!B$21="TOEFL",AK72)</f>
        <v>0</v>
      </c>
      <c r="AN72" s="5" t="b">
        <f>AND(SETTINGS!B$21="Other",OR(AB72,AG72))</f>
        <v>0</v>
      </c>
      <c r="AO72" s="1" t="b">
        <f>AND(SETTINGS!B$21="NO",_xlfn.IFS(SETTINGS!B$19="English",FALSE,OR(SETTINGS!B$19="Spanish",SETTINGS!B$19="English and Spanish"),DESTINATIONS!F55="Spanish",OR(SETTINGS!B$19="French",SETTINGS!B$19="English and French"),DESTINATIONS!F55="French",OR(SETTINGS!B$19="Portuguese",SETTINGS!B$19="English and Portuguese"),DESTINATIONS!F55="Portuguese",OR(SETTINGS!B$19="German",SETTINGS!B$19="English and German"),DESTINATIONS!F55="German",SETTINGS!B$19="All",OR(DESTINATIONS!F55="Spanish",DESTINATIONS!F55="French",DESTINATIONS!F55="Portuguese",DESTINATIONS!F55="German"),SETTINGS!B$19="",FALSE))</f>
        <v>0</v>
      </c>
      <c r="AP72" s="5" t="b">
        <f t="shared" si="11"/>
        <v>0</v>
      </c>
      <c r="AQ72" s="5" t="b">
        <f>OR(ISBLANK(DESTINATIONS!T55),AND(ISNUMBER(DESTINATIONS!T55),SETTINGS!I$5&gt;=DESTINATIONS!T55))</f>
        <v>1</v>
      </c>
      <c r="AS72" s="45" t="b">
        <f t="shared" ref="AS72:AS103" si="28">OR(NOT(J72),NOT(U72),V72,NOT(AP72),NOT(AQ72))</f>
        <v>1</v>
      </c>
      <c r="AT72" s="5" t="b">
        <f t="shared" ref="AT72:AT103" si="29">AND(J72,U72,W72,AP72,AQ72)</f>
        <v>0</v>
      </c>
      <c r="AU72" s="5" t="b">
        <f t="shared" ref="AU72:AU103" si="30">AND(J72,U72,X72,AP72,AQ72)</f>
        <v>0</v>
      </c>
      <c r="AV72" s="5" t="b">
        <f t="shared" ref="AV72:AV103" si="31">AND(J72,U72,Y72,AP72,AQ72)</f>
        <v>0</v>
      </c>
      <c r="AW72" s="5" t="b">
        <f t="shared" ref="AW72:AW103" si="32">AND(J72,U72,Z72,AP72,AQ72)</f>
        <v>0</v>
      </c>
      <c r="AX72" s="5" t="b">
        <f t="shared" ref="AX72:AX103" si="33">AND(J72,U72,AA72,AP72,AQ72)</f>
        <v>0</v>
      </c>
    </row>
    <row r="73" spans="1:50" ht="20" customHeight="1" x14ac:dyDescent="0.35">
      <c r="A73" s="35" t="s">
        <v>272</v>
      </c>
      <c r="B73" s="35" t="s">
        <v>295</v>
      </c>
      <c r="C73" s="35" t="s">
        <v>190</v>
      </c>
      <c r="D73" s="42">
        <v>2</v>
      </c>
      <c r="E73" s="43">
        <v>31.327999999999999</v>
      </c>
      <c r="F73" s="43">
        <v>31.056000000000001</v>
      </c>
      <c r="G73" s="43" t="str">
        <f>IF(OR(SETTINGS!I$8=0,F73="X",F73="?"),"N/A",SETTINGS!I$8-F73)</f>
        <v>N/A</v>
      </c>
      <c r="H73" s="46" t="str">
        <f t="shared" si="23"/>
        <v>Language + Score + English</v>
      </c>
      <c r="J73" s="5" t="b">
        <f>DESTINATIONS!D39="YES"</f>
        <v>1</v>
      </c>
      <c r="K73" s="5" t="b">
        <f>AND(SETTINGS!B$19="English",DESTINATIONS!F39="English")</f>
        <v>0</v>
      </c>
      <c r="L73" s="5" t="b">
        <f>AND(SETTINGS!B$19="Spanish",DESTINATIONS!F39="Spanish")</f>
        <v>0</v>
      </c>
      <c r="M73" s="5" t="b">
        <f>AND(SETTINGS!B$19="French",DESTINATIONS!F39="French")</f>
        <v>0</v>
      </c>
      <c r="N73" s="1" t="b">
        <f>AND(SETTINGS!B$19="Portuguese",DESTINATIONS!F39="Portuguese")</f>
        <v>0</v>
      </c>
      <c r="O73" s="5" t="b">
        <f>AND(SETTINGS!B$19="German",DESTINATIONS!F39="German")</f>
        <v>0</v>
      </c>
      <c r="P73" s="45" t="b">
        <f>AND(SETTINGS!B$19="English and Spanish",OR(DESTINATIONS!F39="English",DESTINATIONS!F39="Spanish"))</f>
        <v>0</v>
      </c>
      <c r="Q73" s="5" t="b">
        <f>AND(SETTINGS!B$19="English and French",OR(DESTINATIONS!F39="English",DESTINATIONS!F39="French"))</f>
        <v>0</v>
      </c>
      <c r="R73" s="5" t="b">
        <f>AND(SETTINGS!B$19="English and Portuguese",OR(DESTINATIONS!F39="English",DESTINATIONS!F39="Portuguese"))</f>
        <v>0</v>
      </c>
      <c r="S73" s="5" t="b">
        <f>AND(SETTINGS!B$19="English and German",OR(DESTINATIONS!F39="English",DESTINATIONS!F39="German"))</f>
        <v>0</v>
      </c>
      <c r="T73" s="5" t="b">
        <f>SETTINGS!B$19="All"</f>
        <v>0</v>
      </c>
      <c r="U73" s="5" t="b">
        <f t="shared" si="24"/>
        <v>0</v>
      </c>
      <c r="V73" s="5" t="b">
        <f>AND(SETTINGS!I$8&lt;F73,NOT(OR(E73="?",F73="?",E73="X",F73="X")))</f>
        <v>1</v>
      </c>
      <c r="W73" s="5" t="b">
        <f>AND(SETTINGS!I$8=F73,NOT(OR(E73="?",F73="?",E73="X",F73="X")))</f>
        <v>0</v>
      </c>
      <c r="X73" s="5" t="b">
        <f>AND(SETTINGS!I$8&gt;F73,SETTINGS!I$8&lt;E73,NOT(OR(E73="?",F73="?",E73="X",F73="X")))</f>
        <v>0</v>
      </c>
      <c r="Y73" s="5" t="b">
        <f>AND(SETTINGS!I$8=E73,NOT(OR(E73="?",F73="?",E73="X",F73="X")))</f>
        <v>0</v>
      </c>
      <c r="Z73" s="5" t="b">
        <f>AND(SETTINGS!I$8&gt;E73,NOT(OR(E73="?",F73="?",E73="X",F73="X")))</f>
        <v>0</v>
      </c>
      <c r="AA73" s="5" t="b">
        <f t="shared" si="25"/>
        <v>0</v>
      </c>
      <c r="AB73" s="5" t="b">
        <f>AND(ISBLANK(DESTINATIONS!J39),ISBLANK(DESTINATIONS!K39),ISBLANK(DESTINATIONS!L39),ISBLANK(DESTINATIONS!M39),ISBLANK(DESTINATIONS!N39))</f>
        <v>1</v>
      </c>
      <c r="AC73" s="5" t="b">
        <f>AND(ISNUMBER(DESTINATIONS!J39),ISNUMBER(DESTINATIONS!K39),ISNUMBER(DESTINATIONS!L39),ISNUMBER(DESTINATIONS!M39),ISNUMBER(DESTINATIONS!N39),SETTINGS!F$3&gt;=DESTINATIONS!K39,SETTINGS!F$4&gt;=DESTINATIONS!L39,SETTINGS!F$5&gt;=DESTINATIONS!M39,SETTINGS!F$6&gt;=DESTINATIONS!N39,SETTINGS!F$7&gt;=DESTINATIONS!J39)</f>
        <v>0</v>
      </c>
      <c r="AD73" s="5" t="b">
        <f>AND(ISNUMBER(DESTINATIONS!J39),ISBLANK(DESTINATIONS!K39),ISBLANK(DESTINATIONS!L39),ISBLANK(DESTINATIONS!M39),ISBLANK(DESTINATIONS!N39),SETTINGS!F$7&gt;=DESTINATIONS!J39)</f>
        <v>0</v>
      </c>
      <c r="AE73" s="1" t="b">
        <f>AND(ISNUMBER(DESTINATIONS!J39),ISBLANK(DESTINATIONS!K39),ISBLANK(DESTINATIONS!L39),ISNUMBER(DESTINATIONS!M39),ISBLANK(DESTINATIONS!N39),SETTINGS!F$7&gt;=DESTINATIONS!J39,SETTINGS!F$5&gt;=DESTINATIONS!M39)</f>
        <v>0</v>
      </c>
      <c r="AF73" s="5" t="b">
        <f t="shared" si="26"/>
        <v>1</v>
      </c>
      <c r="AG73" s="5" t="b">
        <f>AND(ISBLANK(DESTINATIONS!O39),ISBLANK(DESTINATIONS!P39),ISBLANK(DESTINATIONS!Q39),ISBLANK(DESTINATIONS!R39),ISBLANK(DESTINATIONS!S39))</f>
        <v>1</v>
      </c>
      <c r="AH73" s="5" t="b">
        <f>AND(ISNUMBER(DESTINATIONS!O39),ISNUMBER(DESTINATIONS!P39),ISNUMBER(DESTINATIONS!Q39),ISNUMBER(DESTINATIONS!R39),ISNUMBER(DESTINATIONS!S39),SETTINGS!F$11&gt;=DESTINATIONS!P39,SETTINGS!F$12&gt;=DESTINATIONS!Q39,SETTINGS!F$13&gt;=DESTINATIONS!R39,SETTINGS!F$14&gt;=DESTINATIONS!S39,SETTINGS!F$15&gt;=DESTINATIONS!O39)</f>
        <v>0</v>
      </c>
      <c r="AI73" s="5" t="b">
        <f>AND(ISNUMBER(DESTINATIONS!O39),ISBLANK(DESTINATIONS!P39),ISBLANK(DESTINATIONS!Q39),ISBLANK(DESTINATIONS!R39),ISBLANK(DESTINATIONS!S39),SETTINGS!F$15&gt;=DESTINATIONS!O39)</f>
        <v>0</v>
      </c>
      <c r="AJ73" s="1" t="b">
        <f>AND(ISNUMBER(DESTINATIONS!O39),ISBLANK(DESTINATIONS!P39),ISBLANK(DESTINATIONS!Q39),ISNUMBER(DESTINATIONS!R39),ISBLANK(DESTINATIONS!S39),SETTINGS!F$15&gt;=DESTINATIONS!O39,SETTINGS!F$13&gt;=DESTINATIONS!R39)</f>
        <v>0</v>
      </c>
      <c r="AK73" s="5" t="b">
        <f t="shared" si="27"/>
        <v>1</v>
      </c>
      <c r="AL73" s="5" t="b">
        <f>AND(SETTINGS!B$21="IELTS",AF73)</f>
        <v>0</v>
      </c>
      <c r="AM73" s="5" t="b">
        <f>AND(SETTINGS!B$21="TOEFL",AK73)</f>
        <v>0</v>
      </c>
      <c r="AN73" s="5" t="b">
        <f>AND(SETTINGS!B$21="Other",OR(AB73,AG73))</f>
        <v>0</v>
      </c>
      <c r="AO73" s="1" t="b">
        <f>AND(SETTINGS!B$21="NO",_xlfn.IFS(SETTINGS!B$19="English",FALSE,OR(SETTINGS!B$19="Spanish",SETTINGS!B$19="English and Spanish"),DESTINATIONS!F39="Spanish",OR(SETTINGS!B$19="French",SETTINGS!B$19="English and French"),DESTINATIONS!F39="French",OR(SETTINGS!B$19="Portuguese",SETTINGS!B$19="English and Portuguese"),DESTINATIONS!F39="Portuguese",OR(SETTINGS!B$19="German",SETTINGS!B$19="English and German"),DESTINATIONS!F39="German",SETTINGS!B$19="All",OR(DESTINATIONS!F39="Spanish",DESTINATIONS!F39="French",DESTINATIONS!F39="Portuguese",DESTINATIONS!F39="German"),SETTINGS!B$19="",FALSE))</f>
        <v>0</v>
      </c>
      <c r="AP73" s="5" t="b">
        <f t="shared" ref="AP73:AP112" si="34">OR(AL73,AM73,AN73,AO73)</f>
        <v>0</v>
      </c>
      <c r="AQ73" s="5" t="b">
        <f>OR(ISBLANK(DESTINATIONS!T39),AND(ISNUMBER(DESTINATIONS!T39),SETTINGS!I$5&gt;=DESTINATIONS!T39))</f>
        <v>1</v>
      </c>
      <c r="AS73" s="45" t="b">
        <f t="shared" si="28"/>
        <v>1</v>
      </c>
      <c r="AT73" s="5" t="b">
        <f t="shared" si="29"/>
        <v>0</v>
      </c>
      <c r="AU73" s="5" t="b">
        <f t="shared" si="30"/>
        <v>0</v>
      </c>
      <c r="AV73" s="5" t="b">
        <f t="shared" si="31"/>
        <v>0</v>
      </c>
      <c r="AW73" s="5" t="b">
        <f t="shared" si="32"/>
        <v>0</v>
      </c>
      <c r="AX73" s="5" t="b">
        <f t="shared" si="33"/>
        <v>0</v>
      </c>
    </row>
    <row r="74" spans="1:50" ht="20" customHeight="1" x14ac:dyDescent="0.35">
      <c r="A74" s="35" t="s">
        <v>285</v>
      </c>
      <c r="B74" s="35" t="s">
        <v>68</v>
      </c>
      <c r="C74" s="35" t="s">
        <v>36</v>
      </c>
      <c r="D74" s="42">
        <v>4</v>
      </c>
      <c r="E74" s="43">
        <v>32.145000000000003</v>
      </c>
      <c r="F74" s="43">
        <v>31.018000000000001</v>
      </c>
      <c r="G74" s="43" t="str">
        <f>IF(OR(SETTINGS!I$8=0,F74="X",F74="?"),"N/A",SETTINGS!I$8-F74)</f>
        <v>N/A</v>
      </c>
      <c r="H74" s="46" t="str">
        <f t="shared" si="23"/>
        <v>Language + Score + English</v>
      </c>
      <c r="J74" s="5" t="b">
        <f>DESTINATIONS!D108="YES"</f>
        <v>1</v>
      </c>
      <c r="K74" s="5" t="b">
        <f>AND(SETTINGS!B$19="English",DESTINATIONS!F108="English")</f>
        <v>0</v>
      </c>
      <c r="L74" s="5" t="b">
        <f>AND(SETTINGS!B$19="Spanish",DESTINATIONS!F108="Spanish")</f>
        <v>0</v>
      </c>
      <c r="M74" s="5" t="b">
        <f>AND(SETTINGS!B$19="French",DESTINATIONS!F108="French")</f>
        <v>0</v>
      </c>
      <c r="N74" s="1" t="b">
        <f>AND(SETTINGS!B$19="Portuguese",DESTINATIONS!F108="Portuguese")</f>
        <v>0</v>
      </c>
      <c r="O74" s="5" t="b">
        <f>AND(SETTINGS!B$19="German",DESTINATIONS!F108="German")</f>
        <v>0</v>
      </c>
      <c r="P74" s="45" t="b">
        <f>AND(SETTINGS!B$19="English and Spanish",OR(DESTINATIONS!F108="English",DESTINATIONS!F108="Spanish"))</f>
        <v>0</v>
      </c>
      <c r="Q74" s="5" t="b">
        <f>AND(SETTINGS!B$19="English and French",OR(DESTINATIONS!F108="English",DESTINATIONS!F108="French"))</f>
        <v>0</v>
      </c>
      <c r="R74" s="5" t="b">
        <f>AND(SETTINGS!B$19="English and Portuguese",OR(DESTINATIONS!F108="English",DESTINATIONS!F108="Portuguese"))</f>
        <v>0</v>
      </c>
      <c r="S74" s="5" t="b">
        <f>AND(SETTINGS!B$19="English and German",OR(DESTINATIONS!F108="English",DESTINATIONS!F108="German"))</f>
        <v>0</v>
      </c>
      <c r="T74" s="5" t="b">
        <f>SETTINGS!B$19="All"</f>
        <v>0</v>
      </c>
      <c r="U74" s="5" t="b">
        <f t="shared" si="24"/>
        <v>0</v>
      </c>
      <c r="V74" s="5" t="b">
        <f>AND(SETTINGS!I$8&lt;F74,NOT(OR(E74="?",F74="?",E74="X",F74="X")))</f>
        <v>1</v>
      </c>
      <c r="W74" s="5" t="b">
        <f>AND(SETTINGS!I$8=F74,NOT(OR(E74="?",F74="?",E74="X",F74="X")))</f>
        <v>0</v>
      </c>
      <c r="X74" s="5" t="b">
        <f>AND(SETTINGS!I$8&gt;F74,SETTINGS!I$8&lt;E74,NOT(OR(E74="?",F74="?",E74="X",F74="X")))</f>
        <v>0</v>
      </c>
      <c r="Y74" s="5" t="b">
        <f>AND(SETTINGS!I$8=E74,NOT(OR(E74="?",F74="?",E74="X",F74="X")))</f>
        <v>0</v>
      </c>
      <c r="Z74" s="5" t="b">
        <f>AND(SETTINGS!I$8&gt;E74,NOT(OR(E74="?",F74="?",E74="X",F74="X")))</f>
        <v>0</v>
      </c>
      <c r="AA74" s="5" t="b">
        <f t="shared" si="25"/>
        <v>0</v>
      </c>
      <c r="AB74" s="5" t="b">
        <f>AND(ISBLANK(DESTINATIONS!J108),ISBLANK(DESTINATIONS!K108),ISBLANK(DESTINATIONS!L108),ISBLANK(DESTINATIONS!M108),ISBLANK(DESTINATIONS!N108))</f>
        <v>1</v>
      </c>
      <c r="AC74" s="5" t="b">
        <f>AND(ISNUMBER(DESTINATIONS!J108),ISNUMBER(DESTINATIONS!K108),ISNUMBER(DESTINATIONS!L108),ISNUMBER(DESTINATIONS!M108),ISNUMBER(DESTINATIONS!N108),SETTINGS!F$3&gt;=DESTINATIONS!K108,SETTINGS!F$4&gt;=DESTINATIONS!L108,SETTINGS!F$5&gt;=DESTINATIONS!M108,SETTINGS!F$6&gt;=DESTINATIONS!N108,SETTINGS!F$7&gt;=DESTINATIONS!J108)</f>
        <v>0</v>
      </c>
      <c r="AD74" s="5" t="b">
        <f>AND(ISNUMBER(DESTINATIONS!J108),ISBLANK(DESTINATIONS!K108),ISBLANK(DESTINATIONS!L108),ISBLANK(DESTINATIONS!M108),ISBLANK(DESTINATIONS!N108),SETTINGS!F$7&gt;=DESTINATIONS!J108)</f>
        <v>0</v>
      </c>
      <c r="AE74" s="1" t="b">
        <f>AND(ISNUMBER(DESTINATIONS!J108),ISBLANK(DESTINATIONS!K108),ISBLANK(DESTINATIONS!L108),ISNUMBER(DESTINATIONS!M108),ISBLANK(DESTINATIONS!N108),SETTINGS!F$7&gt;=DESTINATIONS!J108,SETTINGS!F$5&gt;=DESTINATIONS!M108)</f>
        <v>0</v>
      </c>
      <c r="AF74" s="5" t="b">
        <f t="shared" si="26"/>
        <v>1</v>
      </c>
      <c r="AG74" s="5" t="b">
        <f>AND(ISBLANK(DESTINATIONS!O108),ISBLANK(DESTINATIONS!P108),ISBLANK(DESTINATIONS!Q108),ISBLANK(DESTINATIONS!R108),ISBLANK(DESTINATIONS!S108))</f>
        <v>1</v>
      </c>
      <c r="AH74" s="5" t="b">
        <f>AND(ISNUMBER(DESTINATIONS!O108),ISNUMBER(DESTINATIONS!P108),ISNUMBER(DESTINATIONS!Q108),ISNUMBER(DESTINATIONS!R108),ISNUMBER(DESTINATIONS!S108),SETTINGS!F$11&gt;=DESTINATIONS!P108,SETTINGS!F$12&gt;=DESTINATIONS!Q108,SETTINGS!F$13&gt;=DESTINATIONS!R108,SETTINGS!F$14&gt;=DESTINATIONS!S108,SETTINGS!F$15&gt;=DESTINATIONS!O108)</f>
        <v>0</v>
      </c>
      <c r="AI74" s="5" t="b">
        <f>AND(ISNUMBER(DESTINATIONS!O108),ISBLANK(DESTINATIONS!P108),ISBLANK(DESTINATIONS!Q108),ISBLANK(DESTINATIONS!R108),ISBLANK(DESTINATIONS!S108),SETTINGS!F$15&gt;=DESTINATIONS!O108)</f>
        <v>0</v>
      </c>
      <c r="AJ74" s="1" t="b">
        <f>AND(ISNUMBER(DESTINATIONS!O108),ISBLANK(DESTINATIONS!P108),ISBLANK(DESTINATIONS!Q108),ISNUMBER(DESTINATIONS!R108),ISBLANK(DESTINATIONS!S108),SETTINGS!F$15&gt;=DESTINATIONS!O108,SETTINGS!F$13&gt;=DESTINATIONS!R108)</f>
        <v>0</v>
      </c>
      <c r="AK74" s="5" t="b">
        <f t="shared" si="27"/>
        <v>1</v>
      </c>
      <c r="AL74" s="5" t="b">
        <f>AND(SETTINGS!B$21="IELTS",AF74)</f>
        <v>0</v>
      </c>
      <c r="AM74" s="5" t="b">
        <f>AND(SETTINGS!B$21="TOEFL",AK74)</f>
        <v>0</v>
      </c>
      <c r="AN74" s="5" t="b">
        <f>AND(SETTINGS!B$21="Other",OR(AB74,AG74))</f>
        <v>0</v>
      </c>
      <c r="AO74" s="1" t="b">
        <f>AND(SETTINGS!B$21="NO",_xlfn.IFS(SETTINGS!B$19="English",FALSE,OR(SETTINGS!B$19="Spanish",SETTINGS!B$19="English and Spanish"),DESTINATIONS!F108="Spanish",OR(SETTINGS!B$19="French",SETTINGS!B$19="English and French"),DESTINATIONS!F108="French",OR(SETTINGS!B$19="Portuguese",SETTINGS!B$19="English and Portuguese"),DESTINATIONS!F108="Portuguese",OR(SETTINGS!B$19="German",SETTINGS!B$19="English and German"),DESTINATIONS!F108="German",SETTINGS!B$19="All",OR(DESTINATIONS!F108="Spanish",DESTINATIONS!F108="French",DESTINATIONS!F108="Portuguese",DESTINATIONS!F108="German"),SETTINGS!B$19="",FALSE))</f>
        <v>0</v>
      </c>
      <c r="AP74" s="5" t="b">
        <f t="shared" si="34"/>
        <v>0</v>
      </c>
      <c r="AQ74" s="5" t="b">
        <f>OR(ISBLANK(DESTINATIONS!T108),AND(ISNUMBER(DESTINATIONS!T108),SETTINGS!I$5&gt;=DESTINATIONS!T108))</f>
        <v>1</v>
      </c>
      <c r="AS74" s="45" t="b">
        <f t="shared" si="28"/>
        <v>1</v>
      </c>
      <c r="AT74" s="5" t="b">
        <f t="shared" si="29"/>
        <v>0</v>
      </c>
      <c r="AU74" s="5" t="b">
        <f t="shared" si="30"/>
        <v>0</v>
      </c>
      <c r="AV74" s="5" t="b">
        <f t="shared" si="31"/>
        <v>0</v>
      </c>
      <c r="AW74" s="5" t="b">
        <f t="shared" si="32"/>
        <v>0</v>
      </c>
      <c r="AX74" s="5" t="b">
        <f t="shared" si="33"/>
        <v>0</v>
      </c>
    </row>
    <row r="75" spans="1:50" ht="20" customHeight="1" x14ac:dyDescent="0.35">
      <c r="A75" s="35" t="s">
        <v>284</v>
      </c>
      <c r="B75" s="35" t="s">
        <v>67</v>
      </c>
      <c r="C75" s="35" t="s">
        <v>32</v>
      </c>
      <c r="D75" s="42">
        <v>6</v>
      </c>
      <c r="E75" s="43">
        <v>31.887</v>
      </c>
      <c r="F75" s="43">
        <v>30.97</v>
      </c>
      <c r="G75" s="43" t="str">
        <f>IF(OR(SETTINGS!I$8=0,F75="X",F75="?"),"N/A",SETTINGS!I$8-F75)</f>
        <v>N/A</v>
      </c>
      <c r="H75" s="46" t="str">
        <f t="shared" si="23"/>
        <v>Language + Score + English</v>
      </c>
      <c r="J75" s="5" t="b">
        <f>DESTINATIONS!D95="YES"</f>
        <v>1</v>
      </c>
      <c r="K75" s="5" t="b">
        <f>AND(SETTINGS!B$19="English",DESTINATIONS!F95="English")</f>
        <v>0</v>
      </c>
      <c r="L75" s="5" t="b">
        <f>AND(SETTINGS!B$19="Spanish",DESTINATIONS!F95="Spanish")</f>
        <v>0</v>
      </c>
      <c r="M75" s="5" t="b">
        <f>AND(SETTINGS!B$19="French",DESTINATIONS!F95="French")</f>
        <v>0</v>
      </c>
      <c r="N75" s="1" t="b">
        <f>AND(SETTINGS!B$19="Portuguese",DESTINATIONS!F95="Portuguese")</f>
        <v>0</v>
      </c>
      <c r="O75" s="5" t="b">
        <f>AND(SETTINGS!B$19="German",DESTINATIONS!F95="German")</f>
        <v>0</v>
      </c>
      <c r="P75" s="45" t="b">
        <f>AND(SETTINGS!B$19="English and Spanish",OR(DESTINATIONS!F95="English",DESTINATIONS!F95="Spanish"))</f>
        <v>0</v>
      </c>
      <c r="Q75" s="5" t="b">
        <f>AND(SETTINGS!B$19="English and French",OR(DESTINATIONS!F95="English",DESTINATIONS!F95="French"))</f>
        <v>0</v>
      </c>
      <c r="R75" s="5" t="b">
        <f>AND(SETTINGS!B$19="English and Portuguese",OR(DESTINATIONS!F95="English",DESTINATIONS!F95="Portuguese"))</f>
        <v>0</v>
      </c>
      <c r="S75" s="5" t="b">
        <f>AND(SETTINGS!B$19="English and German",OR(DESTINATIONS!F95="English",DESTINATIONS!F95="German"))</f>
        <v>0</v>
      </c>
      <c r="T75" s="5" t="b">
        <f>SETTINGS!B$19="All"</f>
        <v>0</v>
      </c>
      <c r="U75" s="5" t="b">
        <f t="shared" si="24"/>
        <v>0</v>
      </c>
      <c r="V75" s="5" t="b">
        <f>AND(SETTINGS!I$8&lt;F75,NOT(OR(E75="?",F75="?",E75="X",F75="X")))</f>
        <v>1</v>
      </c>
      <c r="W75" s="5" t="b">
        <f>AND(SETTINGS!I$8=F75,NOT(OR(E75="?",F75="?",E75="X",F75="X")))</f>
        <v>0</v>
      </c>
      <c r="X75" s="5" t="b">
        <f>AND(SETTINGS!I$8&gt;F75,SETTINGS!I$8&lt;E75,NOT(OR(E75="?",F75="?",E75="X",F75="X")))</f>
        <v>0</v>
      </c>
      <c r="Y75" s="5" t="b">
        <f>AND(SETTINGS!I$8=E75,NOT(OR(E75="?",F75="?",E75="X",F75="X")))</f>
        <v>0</v>
      </c>
      <c r="Z75" s="5" t="b">
        <f>AND(SETTINGS!I$8&gt;E75,NOT(OR(E75="?",F75="?",E75="X",F75="X")))</f>
        <v>0</v>
      </c>
      <c r="AA75" s="5" t="b">
        <f t="shared" si="25"/>
        <v>0</v>
      </c>
      <c r="AB75" s="5" t="b">
        <f>AND(ISBLANK(DESTINATIONS!J95),ISBLANK(DESTINATIONS!K95),ISBLANK(DESTINATIONS!L95),ISBLANK(DESTINATIONS!M95),ISBLANK(DESTINATIONS!N95))</f>
        <v>0</v>
      </c>
      <c r="AC75" s="5" t="b">
        <f>AND(ISNUMBER(DESTINATIONS!J95),ISNUMBER(DESTINATIONS!K95),ISNUMBER(DESTINATIONS!L95),ISNUMBER(DESTINATIONS!M95),ISNUMBER(DESTINATIONS!N95),SETTINGS!F$3&gt;=DESTINATIONS!K95,SETTINGS!F$4&gt;=DESTINATIONS!L95,SETTINGS!F$5&gt;=DESTINATIONS!M95,SETTINGS!F$6&gt;=DESTINATIONS!N95,SETTINGS!F$7&gt;=DESTINATIONS!J95)</f>
        <v>0</v>
      </c>
      <c r="AD75" s="5" t="b">
        <f>AND(ISNUMBER(DESTINATIONS!J95),ISBLANK(DESTINATIONS!K95),ISBLANK(DESTINATIONS!L95),ISBLANK(DESTINATIONS!M95),ISBLANK(DESTINATIONS!N95),SETTINGS!F$7&gt;=DESTINATIONS!J95)</f>
        <v>0</v>
      </c>
      <c r="AE75" s="1" t="b">
        <f>AND(ISNUMBER(DESTINATIONS!J95),ISBLANK(DESTINATIONS!K95),ISBLANK(DESTINATIONS!L95),ISNUMBER(DESTINATIONS!M95),ISBLANK(DESTINATIONS!N95),SETTINGS!F$7&gt;=DESTINATIONS!J95,SETTINGS!F$5&gt;=DESTINATIONS!M95)</f>
        <v>0</v>
      </c>
      <c r="AF75" s="5" t="b">
        <f t="shared" si="26"/>
        <v>0</v>
      </c>
      <c r="AG75" s="5" t="b">
        <f>AND(ISBLANK(DESTINATIONS!O95),ISBLANK(DESTINATIONS!P95),ISBLANK(DESTINATIONS!Q95),ISBLANK(DESTINATIONS!R95),ISBLANK(DESTINATIONS!S95))</f>
        <v>0</v>
      </c>
      <c r="AH75" s="5" t="b">
        <f>AND(ISNUMBER(DESTINATIONS!O95),ISNUMBER(DESTINATIONS!P95),ISNUMBER(DESTINATIONS!Q95),ISNUMBER(DESTINATIONS!R95),ISNUMBER(DESTINATIONS!S95),SETTINGS!F$11&gt;=DESTINATIONS!P95,SETTINGS!F$12&gt;=DESTINATIONS!Q95,SETTINGS!F$13&gt;=DESTINATIONS!R95,SETTINGS!F$14&gt;=DESTINATIONS!S95,SETTINGS!F$15&gt;=DESTINATIONS!O95)</f>
        <v>0</v>
      </c>
      <c r="AI75" s="5" t="b">
        <f>AND(ISNUMBER(DESTINATIONS!O95),ISBLANK(DESTINATIONS!P95),ISBLANK(DESTINATIONS!Q95),ISBLANK(DESTINATIONS!R95),ISBLANK(DESTINATIONS!S95),SETTINGS!F$15&gt;=DESTINATIONS!O95)</f>
        <v>0</v>
      </c>
      <c r="AJ75" s="1" t="b">
        <f>AND(ISNUMBER(DESTINATIONS!O95),ISBLANK(DESTINATIONS!P95),ISBLANK(DESTINATIONS!Q95),ISNUMBER(DESTINATIONS!R95),ISBLANK(DESTINATIONS!S95),SETTINGS!F$15&gt;=DESTINATIONS!O95,SETTINGS!F$13&gt;=DESTINATIONS!R95)</f>
        <v>0</v>
      </c>
      <c r="AK75" s="5" t="b">
        <f t="shared" si="27"/>
        <v>0</v>
      </c>
      <c r="AL75" s="5" t="b">
        <f>AND(SETTINGS!B$21="IELTS",AF75)</f>
        <v>0</v>
      </c>
      <c r="AM75" s="5" t="b">
        <f>AND(SETTINGS!B$21="TOEFL",AK75)</f>
        <v>0</v>
      </c>
      <c r="AN75" s="5" t="b">
        <f>AND(SETTINGS!B$21="Other",OR(AB75,AG75))</f>
        <v>0</v>
      </c>
      <c r="AO75" s="1" t="b">
        <f>AND(SETTINGS!B$21="NO",_xlfn.IFS(SETTINGS!B$19="English",FALSE,OR(SETTINGS!B$19="Spanish",SETTINGS!B$19="English and Spanish"),DESTINATIONS!F95="Spanish",OR(SETTINGS!B$19="French",SETTINGS!B$19="English and French"),DESTINATIONS!F95="French",OR(SETTINGS!B$19="Portuguese",SETTINGS!B$19="English and Portuguese"),DESTINATIONS!F95="Portuguese",OR(SETTINGS!B$19="German",SETTINGS!B$19="English and German"),DESTINATIONS!F95="German",SETTINGS!B$19="All",OR(DESTINATIONS!F95="Spanish",DESTINATIONS!F95="French",DESTINATIONS!F95="Portuguese",DESTINATIONS!F95="German"),SETTINGS!B$19="",FALSE))</f>
        <v>0</v>
      </c>
      <c r="AP75" s="5" t="b">
        <f t="shared" si="34"/>
        <v>0</v>
      </c>
      <c r="AQ75" s="5" t="b">
        <f>OR(ISBLANK(DESTINATIONS!T95),AND(ISNUMBER(DESTINATIONS!T95),SETTINGS!I$5&gt;=DESTINATIONS!T95))</f>
        <v>1</v>
      </c>
      <c r="AS75" s="45" t="b">
        <f t="shared" si="28"/>
        <v>1</v>
      </c>
      <c r="AT75" s="5" t="b">
        <f t="shared" si="29"/>
        <v>0</v>
      </c>
      <c r="AU75" s="5" t="b">
        <f t="shared" si="30"/>
        <v>0</v>
      </c>
      <c r="AV75" s="5" t="b">
        <f t="shared" si="31"/>
        <v>0</v>
      </c>
      <c r="AW75" s="5" t="b">
        <f t="shared" si="32"/>
        <v>0</v>
      </c>
      <c r="AX75" s="5" t="b">
        <f t="shared" si="33"/>
        <v>0</v>
      </c>
    </row>
    <row r="76" spans="1:50" ht="20" customHeight="1" x14ac:dyDescent="0.35">
      <c r="A76" s="35" t="s">
        <v>285</v>
      </c>
      <c r="B76" s="35" t="s">
        <v>131</v>
      </c>
      <c r="C76" s="35" t="s">
        <v>185</v>
      </c>
      <c r="D76" s="42" t="s">
        <v>202</v>
      </c>
      <c r="E76" s="43">
        <v>33.344999999999999</v>
      </c>
      <c r="F76" s="43">
        <v>30.962</v>
      </c>
      <c r="G76" s="43" t="str">
        <f>IF(OR(SETTINGS!I$8=0,F76="X",F76="?"),"N/A",SETTINGS!I$8-F76)</f>
        <v>N/A</v>
      </c>
      <c r="H76" s="46" t="str">
        <f t="shared" si="23"/>
        <v>Course + Language + Score + English + GPA</v>
      </c>
      <c r="J76" s="5" t="b">
        <f>DESTINATIONS!D109="YES"</f>
        <v>0</v>
      </c>
      <c r="K76" s="5" t="b">
        <f>AND(SETTINGS!B$19="English",DESTINATIONS!F109="English")</f>
        <v>0</v>
      </c>
      <c r="L76" s="5" t="b">
        <f>AND(SETTINGS!B$19="Spanish",DESTINATIONS!F109="Spanish")</f>
        <v>0</v>
      </c>
      <c r="M76" s="5" t="b">
        <f>AND(SETTINGS!B$19="French",DESTINATIONS!F109="French")</f>
        <v>0</v>
      </c>
      <c r="N76" s="1" t="b">
        <f>AND(SETTINGS!B$19="Portuguese",DESTINATIONS!F109="Portuguese")</f>
        <v>0</v>
      </c>
      <c r="O76" s="5" t="b">
        <f>AND(SETTINGS!B$19="German",DESTINATIONS!F109="German")</f>
        <v>0</v>
      </c>
      <c r="P76" s="45" t="b">
        <f>AND(SETTINGS!B$19="English and Spanish",OR(DESTINATIONS!F109="English",DESTINATIONS!F109="Spanish"))</f>
        <v>0</v>
      </c>
      <c r="Q76" s="5" t="b">
        <f>AND(SETTINGS!B$19="English and French",OR(DESTINATIONS!F109="English",DESTINATIONS!F109="French"))</f>
        <v>0</v>
      </c>
      <c r="R76" s="5" t="b">
        <f>AND(SETTINGS!B$19="English and Portuguese",OR(DESTINATIONS!F109="English",DESTINATIONS!F109="Portuguese"))</f>
        <v>0</v>
      </c>
      <c r="S76" s="5" t="b">
        <f>AND(SETTINGS!B$19="English and German",OR(DESTINATIONS!F109="English",DESTINATIONS!F109="German"))</f>
        <v>0</v>
      </c>
      <c r="T76" s="5" t="b">
        <f>SETTINGS!B$19="All"</f>
        <v>0</v>
      </c>
      <c r="U76" s="5" t="b">
        <f t="shared" si="24"/>
        <v>0</v>
      </c>
      <c r="V76" s="5" t="b">
        <f>AND(SETTINGS!I$8&lt;F76,NOT(OR(E76="?",F76="?",E76="X",F76="X")))</f>
        <v>1</v>
      </c>
      <c r="W76" s="5" t="b">
        <f>AND(SETTINGS!I$8=F76,NOT(OR(E76="?",F76="?",E76="X",F76="X")))</f>
        <v>0</v>
      </c>
      <c r="X76" s="5" t="b">
        <f>AND(SETTINGS!I$8&gt;F76,SETTINGS!I$8&lt;E76,NOT(OR(E76="?",F76="?",E76="X",F76="X")))</f>
        <v>0</v>
      </c>
      <c r="Y76" s="5" t="b">
        <f>AND(SETTINGS!I$8=E76,NOT(OR(E76="?",F76="?",E76="X",F76="X")))</f>
        <v>0</v>
      </c>
      <c r="Z76" s="5" t="b">
        <f>AND(SETTINGS!I$8&gt;E76,NOT(OR(E76="?",F76="?",E76="X",F76="X")))</f>
        <v>0</v>
      </c>
      <c r="AA76" s="5" t="b">
        <f t="shared" si="25"/>
        <v>0</v>
      </c>
      <c r="AB76" s="5" t="b">
        <f>AND(ISBLANK(DESTINATIONS!J109),ISBLANK(DESTINATIONS!K109),ISBLANK(DESTINATIONS!L109),ISBLANK(DESTINATIONS!M109),ISBLANK(DESTINATIONS!N109))</f>
        <v>0</v>
      </c>
      <c r="AC76" s="5" t="b">
        <f>AND(ISNUMBER(DESTINATIONS!J109),ISNUMBER(DESTINATIONS!K109),ISNUMBER(DESTINATIONS!L109),ISNUMBER(DESTINATIONS!M109),ISNUMBER(DESTINATIONS!N109),SETTINGS!F$3&gt;=DESTINATIONS!K109,SETTINGS!F$4&gt;=DESTINATIONS!L109,SETTINGS!F$5&gt;=DESTINATIONS!M109,SETTINGS!F$6&gt;=DESTINATIONS!N109,SETTINGS!F$7&gt;=DESTINATIONS!J109)</f>
        <v>0</v>
      </c>
      <c r="AD76" s="5" t="b">
        <f>AND(ISNUMBER(DESTINATIONS!J109),ISBLANK(DESTINATIONS!K109),ISBLANK(DESTINATIONS!L109),ISBLANK(DESTINATIONS!M109),ISBLANK(DESTINATIONS!N109),SETTINGS!F$7&gt;=DESTINATIONS!J109)</f>
        <v>0</v>
      </c>
      <c r="AE76" s="1" t="b">
        <f>AND(ISNUMBER(DESTINATIONS!J109),ISBLANK(DESTINATIONS!K109),ISBLANK(DESTINATIONS!L109),ISNUMBER(DESTINATIONS!M109),ISBLANK(DESTINATIONS!N109),SETTINGS!F$7&gt;=DESTINATIONS!J109,SETTINGS!F$5&gt;=DESTINATIONS!M109)</f>
        <v>0</v>
      </c>
      <c r="AF76" s="5" t="b">
        <f t="shared" si="26"/>
        <v>0</v>
      </c>
      <c r="AG76" s="5" t="b">
        <f>AND(ISBLANK(DESTINATIONS!O109),ISBLANK(DESTINATIONS!P109),ISBLANK(DESTINATIONS!Q109),ISBLANK(DESTINATIONS!R109),ISBLANK(DESTINATIONS!S109))</f>
        <v>0</v>
      </c>
      <c r="AH76" s="5" t="b">
        <f>AND(ISNUMBER(DESTINATIONS!O109),ISNUMBER(DESTINATIONS!P109),ISNUMBER(DESTINATIONS!Q109),ISNUMBER(DESTINATIONS!R109),ISNUMBER(DESTINATIONS!S109),SETTINGS!F$11&gt;=DESTINATIONS!P109,SETTINGS!F$12&gt;=DESTINATIONS!Q109,SETTINGS!F$13&gt;=DESTINATIONS!R109,SETTINGS!F$14&gt;=DESTINATIONS!S109,SETTINGS!F$15&gt;=DESTINATIONS!O109)</f>
        <v>0</v>
      </c>
      <c r="AI76" s="5" t="b">
        <f>AND(ISNUMBER(DESTINATIONS!O109),ISBLANK(DESTINATIONS!P109),ISBLANK(DESTINATIONS!Q109),ISBLANK(DESTINATIONS!R109),ISBLANK(DESTINATIONS!S109),SETTINGS!F$15&gt;=DESTINATIONS!O109)</f>
        <v>0</v>
      </c>
      <c r="AJ76" s="1" t="b">
        <f>AND(ISNUMBER(DESTINATIONS!O109),ISBLANK(DESTINATIONS!P109),ISBLANK(DESTINATIONS!Q109),ISNUMBER(DESTINATIONS!R109),ISBLANK(DESTINATIONS!S109),SETTINGS!F$15&gt;=DESTINATIONS!O109,SETTINGS!F$13&gt;=DESTINATIONS!R109)</f>
        <v>0</v>
      </c>
      <c r="AK76" s="5" t="b">
        <f t="shared" si="27"/>
        <v>0</v>
      </c>
      <c r="AL76" s="5" t="b">
        <f>AND(SETTINGS!B$21="IELTS",AF76)</f>
        <v>0</v>
      </c>
      <c r="AM76" s="5" t="b">
        <f>AND(SETTINGS!B$21="TOEFL",AK76)</f>
        <v>0</v>
      </c>
      <c r="AN76" s="5" t="b">
        <f>AND(SETTINGS!B$21="Other",OR(AB76,AG76))</f>
        <v>0</v>
      </c>
      <c r="AO76" s="1" t="b">
        <f>AND(SETTINGS!B$21="NO",_xlfn.IFS(SETTINGS!B$19="English",FALSE,OR(SETTINGS!B$19="Spanish",SETTINGS!B$19="English and Spanish"),DESTINATIONS!F109="Spanish",OR(SETTINGS!B$19="French",SETTINGS!B$19="English and French"),DESTINATIONS!F109="French",OR(SETTINGS!B$19="Portuguese",SETTINGS!B$19="English and Portuguese"),DESTINATIONS!F109="Portuguese",OR(SETTINGS!B$19="German",SETTINGS!B$19="English and German"),DESTINATIONS!F109="German",SETTINGS!B$19="All",OR(DESTINATIONS!F109="Spanish",DESTINATIONS!F109="French",DESTINATIONS!F109="Portuguese",DESTINATIONS!F109="German"),SETTINGS!B$19="",FALSE))</f>
        <v>0</v>
      </c>
      <c r="AP76" s="5" t="b">
        <f t="shared" si="34"/>
        <v>0</v>
      </c>
      <c r="AQ76" s="5" t="b">
        <f>OR(ISBLANK(DESTINATIONS!T109),AND(ISNUMBER(DESTINATIONS!T109),SETTINGS!I$5&gt;=DESTINATIONS!T109))</f>
        <v>0</v>
      </c>
      <c r="AS76" s="45" t="b">
        <f t="shared" si="28"/>
        <v>1</v>
      </c>
      <c r="AT76" s="5" t="b">
        <f t="shared" si="29"/>
        <v>0</v>
      </c>
      <c r="AU76" s="5" t="b">
        <f t="shared" si="30"/>
        <v>0</v>
      </c>
      <c r="AV76" s="5" t="b">
        <f t="shared" si="31"/>
        <v>0</v>
      </c>
      <c r="AW76" s="5" t="b">
        <f t="shared" si="32"/>
        <v>0</v>
      </c>
      <c r="AX76" s="5" t="b">
        <f t="shared" si="33"/>
        <v>0</v>
      </c>
    </row>
    <row r="77" spans="1:50" ht="20" customHeight="1" x14ac:dyDescent="0.35">
      <c r="A77" s="35" t="s">
        <v>272</v>
      </c>
      <c r="B77" s="35" t="s">
        <v>294</v>
      </c>
      <c r="C77" s="35" t="s">
        <v>8</v>
      </c>
      <c r="D77" s="42">
        <v>3</v>
      </c>
      <c r="E77" s="43">
        <v>32.229999999999997</v>
      </c>
      <c r="F77" s="43">
        <v>30.920999999999999</v>
      </c>
      <c r="G77" s="43" t="str">
        <f>IF(OR(SETTINGS!I$8=0,F77="X",F77="?"),"N/A",SETTINGS!I$8-F77)</f>
        <v>N/A</v>
      </c>
      <c r="H77" s="46" t="str">
        <f t="shared" si="23"/>
        <v>Course + Language + Score + English</v>
      </c>
      <c r="J77" s="5" t="b">
        <f>DESTINATIONS!D40="YES"</f>
        <v>0</v>
      </c>
      <c r="K77" s="5" t="b">
        <f>AND(SETTINGS!B$19="English",DESTINATIONS!F40="English")</f>
        <v>0</v>
      </c>
      <c r="L77" s="5" t="b">
        <f>AND(SETTINGS!B$19="Spanish",DESTINATIONS!F40="Spanish")</f>
        <v>0</v>
      </c>
      <c r="M77" s="5" t="b">
        <f>AND(SETTINGS!B$19="French",DESTINATIONS!F40="French")</f>
        <v>0</v>
      </c>
      <c r="N77" s="1" t="b">
        <f>AND(SETTINGS!B$19="Portuguese",DESTINATIONS!F40="Portuguese")</f>
        <v>0</v>
      </c>
      <c r="O77" s="5" t="b">
        <f>AND(SETTINGS!B$19="German",DESTINATIONS!F40="German")</f>
        <v>0</v>
      </c>
      <c r="P77" s="45" t="b">
        <f>AND(SETTINGS!B$19="English and Spanish",OR(DESTINATIONS!F40="English",DESTINATIONS!F40="Spanish"))</f>
        <v>0</v>
      </c>
      <c r="Q77" s="5" t="b">
        <f>AND(SETTINGS!B$19="English and French",OR(DESTINATIONS!F40="English",DESTINATIONS!F40="French"))</f>
        <v>0</v>
      </c>
      <c r="R77" s="5" t="b">
        <f>AND(SETTINGS!B$19="English and Portuguese",OR(DESTINATIONS!F40="English",DESTINATIONS!F40="Portuguese"))</f>
        <v>0</v>
      </c>
      <c r="S77" s="5" t="b">
        <f>AND(SETTINGS!B$19="English and German",OR(DESTINATIONS!F40="English",DESTINATIONS!F40="German"))</f>
        <v>0</v>
      </c>
      <c r="T77" s="5" t="b">
        <f>SETTINGS!B$19="All"</f>
        <v>0</v>
      </c>
      <c r="U77" s="5" t="b">
        <f t="shared" si="24"/>
        <v>0</v>
      </c>
      <c r="V77" s="5" t="b">
        <f>AND(SETTINGS!I$8&lt;F77,NOT(OR(E77="?",F77="?",E77="X",F77="X")))</f>
        <v>1</v>
      </c>
      <c r="W77" s="5" t="b">
        <f>AND(SETTINGS!I$8=F77,NOT(OR(E77="?",F77="?",E77="X",F77="X")))</f>
        <v>0</v>
      </c>
      <c r="X77" s="5" t="b">
        <f>AND(SETTINGS!I$8&gt;F77,SETTINGS!I$8&lt;E77,NOT(OR(E77="?",F77="?",E77="X",F77="X")))</f>
        <v>0</v>
      </c>
      <c r="Y77" s="5" t="b">
        <f>AND(SETTINGS!I$8=E77,NOT(OR(E77="?",F77="?",E77="X",F77="X")))</f>
        <v>0</v>
      </c>
      <c r="Z77" s="5" t="b">
        <f>AND(SETTINGS!I$8&gt;E77,NOT(OR(E77="?",F77="?",E77="X",F77="X")))</f>
        <v>0</v>
      </c>
      <c r="AA77" s="5" t="b">
        <f t="shared" si="25"/>
        <v>0</v>
      </c>
      <c r="AB77" s="5" t="b">
        <f>AND(ISBLANK(DESTINATIONS!J40),ISBLANK(DESTINATIONS!K40),ISBLANK(DESTINATIONS!L40),ISBLANK(DESTINATIONS!M40),ISBLANK(DESTINATIONS!N40))</f>
        <v>1</v>
      </c>
      <c r="AC77" s="5" t="b">
        <f>AND(ISNUMBER(DESTINATIONS!J40),ISNUMBER(DESTINATIONS!K40),ISNUMBER(DESTINATIONS!L40),ISNUMBER(DESTINATIONS!M40),ISNUMBER(DESTINATIONS!N40),SETTINGS!F$3&gt;=DESTINATIONS!K40,SETTINGS!F$4&gt;=DESTINATIONS!L40,SETTINGS!F$5&gt;=DESTINATIONS!M40,SETTINGS!F$6&gt;=DESTINATIONS!N40,SETTINGS!F$7&gt;=DESTINATIONS!J40)</f>
        <v>0</v>
      </c>
      <c r="AD77" s="5" t="b">
        <f>AND(ISNUMBER(DESTINATIONS!J40),ISBLANK(DESTINATIONS!K40),ISBLANK(DESTINATIONS!L40),ISBLANK(DESTINATIONS!M40),ISBLANK(DESTINATIONS!N40),SETTINGS!F$7&gt;=DESTINATIONS!J40)</f>
        <v>0</v>
      </c>
      <c r="AE77" s="1" t="b">
        <f>AND(ISNUMBER(DESTINATIONS!J40),ISBLANK(DESTINATIONS!K40),ISBLANK(DESTINATIONS!L40),ISNUMBER(DESTINATIONS!M40),ISBLANK(DESTINATIONS!N40),SETTINGS!F$7&gt;=DESTINATIONS!J40,SETTINGS!F$5&gt;=DESTINATIONS!M40)</f>
        <v>0</v>
      </c>
      <c r="AF77" s="5" t="b">
        <f t="shared" si="26"/>
        <v>1</v>
      </c>
      <c r="AG77" s="5" t="b">
        <f>AND(ISBLANK(DESTINATIONS!O40),ISBLANK(DESTINATIONS!P40),ISBLANK(DESTINATIONS!Q40),ISBLANK(DESTINATIONS!R40),ISBLANK(DESTINATIONS!S40))</f>
        <v>1</v>
      </c>
      <c r="AH77" s="5" t="b">
        <f>AND(ISNUMBER(DESTINATIONS!O40),ISNUMBER(DESTINATIONS!P40),ISNUMBER(DESTINATIONS!Q40),ISNUMBER(DESTINATIONS!R40),ISNUMBER(DESTINATIONS!S40),SETTINGS!F$11&gt;=DESTINATIONS!P40,SETTINGS!F$12&gt;=DESTINATIONS!Q40,SETTINGS!F$13&gt;=DESTINATIONS!R40,SETTINGS!F$14&gt;=DESTINATIONS!S40,SETTINGS!F$15&gt;=DESTINATIONS!O40)</f>
        <v>0</v>
      </c>
      <c r="AI77" s="5" t="b">
        <f>AND(ISNUMBER(DESTINATIONS!O40),ISBLANK(DESTINATIONS!P40),ISBLANK(DESTINATIONS!Q40),ISBLANK(DESTINATIONS!R40),ISBLANK(DESTINATIONS!S40),SETTINGS!F$15&gt;=DESTINATIONS!O40)</f>
        <v>0</v>
      </c>
      <c r="AJ77" s="1" t="b">
        <f>AND(ISNUMBER(DESTINATIONS!O40),ISBLANK(DESTINATIONS!P40),ISBLANK(DESTINATIONS!Q40),ISNUMBER(DESTINATIONS!R40),ISBLANK(DESTINATIONS!S40),SETTINGS!F$15&gt;=DESTINATIONS!O40,SETTINGS!F$13&gt;=DESTINATIONS!R40)</f>
        <v>0</v>
      </c>
      <c r="AK77" s="5" t="b">
        <f t="shared" si="27"/>
        <v>1</v>
      </c>
      <c r="AL77" s="5" t="b">
        <f>AND(SETTINGS!B$21="IELTS",AF77)</f>
        <v>0</v>
      </c>
      <c r="AM77" s="5" t="b">
        <f>AND(SETTINGS!B$21="TOEFL",AK77)</f>
        <v>0</v>
      </c>
      <c r="AN77" s="5" t="b">
        <f>AND(SETTINGS!B$21="Other",OR(AB77,AG77))</f>
        <v>0</v>
      </c>
      <c r="AO77" s="1" t="b">
        <f>AND(SETTINGS!B$21="NO",_xlfn.IFS(SETTINGS!B$19="English",FALSE,OR(SETTINGS!B$19="Spanish",SETTINGS!B$19="English and Spanish"),DESTINATIONS!F40="Spanish",OR(SETTINGS!B$19="French",SETTINGS!B$19="English and French"),DESTINATIONS!F40="French",OR(SETTINGS!B$19="Portuguese",SETTINGS!B$19="English and Portuguese"),DESTINATIONS!F40="Portuguese",OR(SETTINGS!B$19="German",SETTINGS!B$19="English and German"),DESTINATIONS!F40="German",SETTINGS!B$19="All",OR(DESTINATIONS!F40="Spanish",DESTINATIONS!F40="French",DESTINATIONS!F40="Portuguese",DESTINATIONS!F40="German"),SETTINGS!B$19="",FALSE))</f>
        <v>0</v>
      </c>
      <c r="AP77" s="5" t="b">
        <f t="shared" si="34"/>
        <v>0</v>
      </c>
      <c r="AQ77" s="5" t="b">
        <f>OR(ISBLANK(DESTINATIONS!T40),AND(ISNUMBER(DESTINATIONS!T40),SETTINGS!I$5&gt;=DESTINATIONS!T40))</f>
        <v>1</v>
      </c>
      <c r="AS77" s="45" t="b">
        <f t="shared" si="28"/>
        <v>1</v>
      </c>
      <c r="AT77" s="5" t="b">
        <f t="shared" si="29"/>
        <v>0</v>
      </c>
      <c r="AU77" s="5" t="b">
        <f t="shared" si="30"/>
        <v>0</v>
      </c>
      <c r="AV77" s="5" t="b">
        <f t="shared" si="31"/>
        <v>0</v>
      </c>
      <c r="AW77" s="5" t="b">
        <f t="shared" si="32"/>
        <v>0</v>
      </c>
      <c r="AX77" s="5" t="b">
        <f t="shared" si="33"/>
        <v>0</v>
      </c>
    </row>
    <row r="78" spans="1:50" ht="20" customHeight="1" x14ac:dyDescent="0.35">
      <c r="A78" s="35" t="s">
        <v>285</v>
      </c>
      <c r="B78" s="35" t="s">
        <v>68</v>
      </c>
      <c r="C78" s="35" t="s">
        <v>182</v>
      </c>
      <c r="D78" s="42">
        <v>4</v>
      </c>
      <c r="E78" s="43">
        <v>33.494</v>
      </c>
      <c r="F78" s="43">
        <v>30.856999999999999</v>
      </c>
      <c r="G78" s="43" t="str">
        <f>IF(OR(SETTINGS!I$8=0,F78="X",F78="?"),"N/A",SETTINGS!I$8-F78)</f>
        <v>N/A</v>
      </c>
      <c r="H78" s="46" t="str">
        <f t="shared" si="23"/>
        <v>Course + Language + Score + English</v>
      </c>
      <c r="J78" s="5" t="b">
        <f>DESTINATIONS!D110="YES"</f>
        <v>0</v>
      </c>
      <c r="K78" s="5" t="b">
        <f>AND(SETTINGS!B$19="English",DESTINATIONS!F110="English")</f>
        <v>0</v>
      </c>
      <c r="L78" s="5" t="b">
        <f>AND(SETTINGS!B$19="Spanish",DESTINATIONS!F110="Spanish")</f>
        <v>0</v>
      </c>
      <c r="M78" s="5" t="b">
        <f>AND(SETTINGS!B$19="French",DESTINATIONS!F110="French")</f>
        <v>0</v>
      </c>
      <c r="N78" s="1" t="b">
        <f>AND(SETTINGS!B$19="Portuguese",DESTINATIONS!F110="Portuguese")</f>
        <v>0</v>
      </c>
      <c r="O78" s="5" t="b">
        <f>AND(SETTINGS!B$19="German",DESTINATIONS!F110="German")</f>
        <v>0</v>
      </c>
      <c r="P78" s="45" t="b">
        <f>AND(SETTINGS!B$19="English and Spanish",OR(DESTINATIONS!F110="English",DESTINATIONS!F110="Spanish"))</f>
        <v>0</v>
      </c>
      <c r="Q78" s="5" t="b">
        <f>AND(SETTINGS!B$19="English and French",OR(DESTINATIONS!F110="English",DESTINATIONS!F110="French"))</f>
        <v>0</v>
      </c>
      <c r="R78" s="5" t="b">
        <f>AND(SETTINGS!B$19="English and Portuguese",OR(DESTINATIONS!F110="English",DESTINATIONS!F110="Portuguese"))</f>
        <v>0</v>
      </c>
      <c r="S78" s="5" t="b">
        <f>AND(SETTINGS!B$19="English and German",OR(DESTINATIONS!F110="English",DESTINATIONS!F110="German"))</f>
        <v>0</v>
      </c>
      <c r="T78" s="5" t="b">
        <f>SETTINGS!B$19="All"</f>
        <v>0</v>
      </c>
      <c r="U78" s="5" t="b">
        <f t="shared" si="24"/>
        <v>0</v>
      </c>
      <c r="V78" s="5" t="b">
        <f>AND(SETTINGS!I$8&lt;F78,NOT(OR(E78="?",F78="?",E78="X",F78="X")))</f>
        <v>1</v>
      </c>
      <c r="W78" s="5" t="b">
        <f>AND(SETTINGS!I$8=F78,NOT(OR(E78="?",F78="?",E78="X",F78="X")))</f>
        <v>0</v>
      </c>
      <c r="X78" s="5" t="b">
        <f>AND(SETTINGS!I$8&gt;F78,SETTINGS!I$8&lt;E78,NOT(OR(E78="?",F78="?",E78="X",F78="X")))</f>
        <v>0</v>
      </c>
      <c r="Y78" s="5" t="b">
        <f>AND(SETTINGS!I$8=E78,NOT(OR(E78="?",F78="?",E78="X",F78="X")))</f>
        <v>0</v>
      </c>
      <c r="Z78" s="5" t="b">
        <f>AND(SETTINGS!I$8&gt;E78,NOT(OR(E78="?",F78="?",E78="X",F78="X")))</f>
        <v>0</v>
      </c>
      <c r="AA78" s="5" t="b">
        <f t="shared" si="25"/>
        <v>0</v>
      </c>
      <c r="AB78" s="5" t="b">
        <f>AND(ISBLANK(DESTINATIONS!J110),ISBLANK(DESTINATIONS!K110),ISBLANK(DESTINATIONS!L110),ISBLANK(DESTINATIONS!M110),ISBLANK(DESTINATIONS!N110))</f>
        <v>1</v>
      </c>
      <c r="AC78" s="5" t="b">
        <f>AND(ISNUMBER(DESTINATIONS!J110),ISNUMBER(DESTINATIONS!K110),ISNUMBER(DESTINATIONS!L110),ISNUMBER(DESTINATIONS!M110),ISNUMBER(DESTINATIONS!N110),SETTINGS!F$3&gt;=DESTINATIONS!K110,SETTINGS!F$4&gt;=DESTINATIONS!L110,SETTINGS!F$5&gt;=DESTINATIONS!M110,SETTINGS!F$6&gt;=DESTINATIONS!N110,SETTINGS!F$7&gt;=DESTINATIONS!J110)</f>
        <v>0</v>
      </c>
      <c r="AD78" s="5" t="b">
        <f>AND(ISNUMBER(DESTINATIONS!J110),ISBLANK(DESTINATIONS!K110),ISBLANK(DESTINATIONS!L110),ISBLANK(DESTINATIONS!M110),ISBLANK(DESTINATIONS!N110),SETTINGS!F$7&gt;=DESTINATIONS!J110)</f>
        <v>0</v>
      </c>
      <c r="AE78" s="1" t="b">
        <f>AND(ISNUMBER(DESTINATIONS!J110),ISBLANK(DESTINATIONS!K110),ISBLANK(DESTINATIONS!L110),ISNUMBER(DESTINATIONS!M110),ISBLANK(DESTINATIONS!N110),SETTINGS!F$7&gt;=DESTINATIONS!J110,SETTINGS!F$5&gt;=DESTINATIONS!M110)</f>
        <v>0</v>
      </c>
      <c r="AF78" s="5" t="b">
        <f t="shared" si="26"/>
        <v>1</v>
      </c>
      <c r="AG78" s="5" t="b">
        <f>AND(ISBLANK(DESTINATIONS!O110),ISBLANK(DESTINATIONS!P110),ISBLANK(DESTINATIONS!Q110),ISBLANK(DESTINATIONS!R110),ISBLANK(DESTINATIONS!S110))</f>
        <v>1</v>
      </c>
      <c r="AH78" s="5" t="b">
        <f>AND(ISNUMBER(DESTINATIONS!O110),ISNUMBER(DESTINATIONS!P110),ISNUMBER(DESTINATIONS!Q110),ISNUMBER(DESTINATIONS!R110),ISNUMBER(DESTINATIONS!S110),SETTINGS!F$11&gt;=DESTINATIONS!P110,SETTINGS!F$12&gt;=DESTINATIONS!Q110,SETTINGS!F$13&gt;=DESTINATIONS!R110,SETTINGS!F$14&gt;=DESTINATIONS!S110,SETTINGS!F$15&gt;=DESTINATIONS!O110)</f>
        <v>0</v>
      </c>
      <c r="AI78" s="5" t="b">
        <f>AND(ISNUMBER(DESTINATIONS!O110),ISBLANK(DESTINATIONS!P110),ISBLANK(DESTINATIONS!Q110),ISBLANK(DESTINATIONS!R110),ISBLANK(DESTINATIONS!S110),SETTINGS!F$15&gt;=DESTINATIONS!O110)</f>
        <v>0</v>
      </c>
      <c r="AJ78" s="1" t="b">
        <f>AND(ISNUMBER(DESTINATIONS!O110),ISBLANK(DESTINATIONS!P110),ISBLANK(DESTINATIONS!Q110),ISNUMBER(DESTINATIONS!R110),ISBLANK(DESTINATIONS!S110),SETTINGS!F$15&gt;=DESTINATIONS!O110,SETTINGS!F$13&gt;=DESTINATIONS!R110)</f>
        <v>0</v>
      </c>
      <c r="AK78" s="5" t="b">
        <f t="shared" si="27"/>
        <v>1</v>
      </c>
      <c r="AL78" s="5" t="b">
        <f>AND(SETTINGS!B$21="IELTS",AF78)</f>
        <v>0</v>
      </c>
      <c r="AM78" s="5" t="b">
        <f>AND(SETTINGS!B$21="TOEFL",AK78)</f>
        <v>0</v>
      </c>
      <c r="AN78" s="5" t="b">
        <f>AND(SETTINGS!B$21="Other",OR(AB78,AG78))</f>
        <v>0</v>
      </c>
      <c r="AO78" s="1" t="b">
        <f>AND(SETTINGS!B$21="NO",_xlfn.IFS(SETTINGS!B$19="English",FALSE,OR(SETTINGS!B$19="Spanish",SETTINGS!B$19="English and Spanish"),DESTINATIONS!F110="Spanish",OR(SETTINGS!B$19="French",SETTINGS!B$19="English and French"),DESTINATIONS!F110="French",OR(SETTINGS!B$19="Portuguese",SETTINGS!B$19="English and Portuguese"),DESTINATIONS!F110="Portuguese",OR(SETTINGS!B$19="German",SETTINGS!B$19="English and German"),DESTINATIONS!F110="German",SETTINGS!B$19="All",OR(DESTINATIONS!F110="Spanish",DESTINATIONS!F110="French",DESTINATIONS!F110="Portuguese",DESTINATIONS!F110="German"),SETTINGS!B$19="",FALSE))</f>
        <v>0</v>
      </c>
      <c r="AP78" s="5" t="b">
        <f t="shared" si="34"/>
        <v>0</v>
      </c>
      <c r="AQ78" s="5" t="b">
        <f>OR(ISBLANK(DESTINATIONS!T110),AND(ISNUMBER(DESTINATIONS!T110),SETTINGS!I$5&gt;=DESTINATIONS!T110))</f>
        <v>1</v>
      </c>
      <c r="AS78" s="45" t="b">
        <f t="shared" si="28"/>
        <v>1</v>
      </c>
      <c r="AT78" s="5" t="b">
        <f t="shared" si="29"/>
        <v>0</v>
      </c>
      <c r="AU78" s="5" t="b">
        <f t="shared" si="30"/>
        <v>0</v>
      </c>
      <c r="AV78" s="5" t="b">
        <f t="shared" si="31"/>
        <v>0</v>
      </c>
      <c r="AW78" s="5" t="b">
        <f t="shared" si="32"/>
        <v>0</v>
      </c>
      <c r="AX78" s="5" t="b">
        <f t="shared" si="33"/>
        <v>0</v>
      </c>
    </row>
    <row r="79" spans="1:50" ht="20" customHeight="1" x14ac:dyDescent="0.35">
      <c r="A79" s="35" t="s">
        <v>284</v>
      </c>
      <c r="B79" s="35" t="s">
        <v>69</v>
      </c>
      <c r="C79" s="35" t="s">
        <v>34</v>
      </c>
      <c r="D79" s="42">
        <v>4</v>
      </c>
      <c r="E79" s="43">
        <v>31.613</v>
      </c>
      <c r="F79" s="43">
        <v>30.715</v>
      </c>
      <c r="G79" s="43" t="str">
        <f>IF(OR(SETTINGS!I$8=0,F79="X",F79="?"),"N/A",SETTINGS!I$8-F79)</f>
        <v>N/A</v>
      </c>
      <c r="H79" s="46" t="str">
        <f t="shared" si="23"/>
        <v>Language + Score + English</v>
      </c>
      <c r="J79" s="5" t="b">
        <f>DESTINATIONS!D96="YES"</f>
        <v>1</v>
      </c>
      <c r="K79" s="5" t="b">
        <f>AND(SETTINGS!B$19="English",DESTINATIONS!F96="English")</f>
        <v>0</v>
      </c>
      <c r="L79" s="5" t="b">
        <f>AND(SETTINGS!B$19="Spanish",DESTINATIONS!F96="Spanish")</f>
        <v>0</v>
      </c>
      <c r="M79" s="5" t="b">
        <f>AND(SETTINGS!B$19="French",DESTINATIONS!F96="French")</f>
        <v>0</v>
      </c>
      <c r="N79" s="1" t="b">
        <f>AND(SETTINGS!B$19="Portuguese",DESTINATIONS!F96="Portuguese")</f>
        <v>0</v>
      </c>
      <c r="O79" s="5" t="b">
        <f>AND(SETTINGS!B$19="German",DESTINATIONS!F96="German")</f>
        <v>0</v>
      </c>
      <c r="P79" s="45" t="b">
        <f>AND(SETTINGS!B$19="English and Spanish",OR(DESTINATIONS!F96="English",DESTINATIONS!F96="Spanish"))</f>
        <v>0</v>
      </c>
      <c r="Q79" s="5" t="b">
        <f>AND(SETTINGS!B$19="English and French",OR(DESTINATIONS!F96="English",DESTINATIONS!F96="French"))</f>
        <v>0</v>
      </c>
      <c r="R79" s="5" t="b">
        <f>AND(SETTINGS!B$19="English and Portuguese",OR(DESTINATIONS!F96="English",DESTINATIONS!F96="Portuguese"))</f>
        <v>0</v>
      </c>
      <c r="S79" s="5" t="b">
        <f>AND(SETTINGS!B$19="English and German",OR(DESTINATIONS!F96="English",DESTINATIONS!F96="German"))</f>
        <v>0</v>
      </c>
      <c r="T79" s="5" t="b">
        <f>SETTINGS!B$19="All"</f>
        <v>0</v>
      </c>
      <c r="U79" s="5" t="b">
        <f t="shared" si="24"/>
        <v>0</v>
      </c>
      <c r="V79" s="5" t="b">
        <f>AND(SETTINGS!I$8&lt;F79,NOT(OR(E79="?",F79="?",E79="X",F79="X")))</f>
        <v>1</v>
      </c>
      <c r="W79" s="5" t="b">
        <f>AND(SETTINGS!I$8=F79,NOT(OR(E79="?",F79="?",E79="X",F79="X")))</f>
        <v>0</v>
      </c>
      <c r="X79" s="5" t="b">
        <f>AND(SETTINGS!I$8&gt;F79,SETTINGS!I$8&lt;E79,NOT(OR(E79="?",F79="?",E79="X",F79="X")))</f>
        <v>0</v>
      </c>
      <c r="Y79" s="5" t="b">
        <f>AND(SETTINGS!I$8=E79,NOT(OR(E79="?",F79="?",E79="X",F79="X")))</f>
        <v>0</v>
      </c>
      <c r="Z79" s="5" t="b">
        <f>AND(SETTINGS!I$8&gt;E79,NOT(OR(E79="?",F79="?",E79="X",F79="X")))</f>
        <v>0</v>
      </c>
      <c r="AA79" s="5" t="b">
        <f t="shared" si="25"/>
        <v>0</v>
      </c>
      <c r="AB79" s="5" t="b">
        <f>AND(ISBLANK(DESTINATIONS!J96),ISBLANK(DESTINATIONS!K96),ISBLANK(DESTINATIONS!L96),ISBLANK(DESTINATIONS!M96),ISBLANK(DESTINATIONS!N96))</f>
        <v>0</v>
      </c>
      <c r="AC79" s="5" t="b">
        <f>AND(ISNUMBER(DESTINATIONS!J96),ISNUMBER(DESTINATIONS!K96),ISNUMBER(DESTINATIONS!L96),ISNUMBER(DESTINATIONS!M96),ISNUMBER(DESTINATIONS!N96),SETTINGS!F$3&gt;=DESTINATIONS!K96,SETTINGS!F$4&gt;=DESTINATIONS!L96,SETTINGS!F$5&gt;=DESTINATIONS!M96,SETTINGS!F$6&gt;=DESTINATIONS!N96,SETTINGS!F$7&gt;=DESTINATIONS!J96)</f>
        <v>0</v>
      </c>
      <c r="AD79" s="5" t="b">
        <f>AND(ISNUMBER(DESTINATIONS!J96),ISBLANK(DESTINATIONS!K96),ISBLANK(DESTINATIONS!L96),ISBLANK(DESTINATIONS!M96),ISBLANK(DESTINATIONS!N96),SETTINGS!F$7&gt;=DESTINATIONS!J96)</f>
        <v>0</v>
      </c>
      <c r="AE79" s="1" t="b">
        <f>AND(ISNUMBER(DESTINATIONS!J96),ISBLANK(DESTINATIONS!K96),ISBLANK(DESTINATIONS!L96),ISNUMBER(DESTINATIONS!M96),ISBLANK(DESTINATIONS!N96),SETTINGS!F$7&gt;=DESTINATIONS!J96,SETTINGS!F$5&gt;=DESTINATIONS!M96)</f>
        <v>0</v>
      </c>
      <c r="AF79" s="5" t="b">
        <f t="shared" si="26"/>
        <v>0</v>
      </c>
      <c r="AG79" s="5" t="b">
        <f>AND(ISBLANK(DESTINATIONS!O96),ISBLANK(DESTINATIONS!P96),ISBLANK(DESTINATIONS!Q96),ISBLANK(DESTINATIONS!R96),ISBLANK(DESTINATIONS!S96))</f>
        <v>0</v>
      </c>
      <c r="AH79" s="5" t="b">
        <f>AND(ISNUMBER(DESTINATIONS!O96),ISNUMBER(DESTINATIONS!P96),ISNUMBER(DESTINATIONS!Q96),ISNUMBER(DESTINATIONS!R96),ISNUMBER(DESTINATIONS!S96),SETTINGS!F$11&gt;=DESTINATIONS!P96,SETTINGS!F$12&gt;=DESTINATIONS!Q96,SETTINGS!F$13&gt;=DESTINATIONS!R96,SETTINGS!F$14&gt;=DESTINATIONS!S96,SETTINGS!F$15&gt;=DESTINATIONS!O96)</f>
        <v>0</v>
      </c>
      <c r="AI79" s="5" t="b">
        <f>AND(ISNUMBER(DESTINATIONS!O96),ISBLANK(DESTINATIONS!P96),ISBLANK(DESTINATIONS!Q96),ISBLANK(DESTINATIONS!R96),ISBLANK(DESTINATIONS!S96),SETTINGS!F$15&gt;=DESTINATIONS!O96)</f>
        <v>0</v>
      </c>
      <c r="AJ79" s="1" t="b">
        <f>AND(ISNUMBER(DESTINATIONS!O96),ISBLANK(DESTINATIONS!P96),ISBLANK(DESTINATIONS!Q96),ISNUMBER(DESTINATIONS!R96),ISBLANK(DESTINATIONS!S96),SETTINGS!F$15&gt;=DESTINATIONS!O96,SETTINGS!F$13&gt;=DESTINATIONS!R96)</f>
        <v>0</v>
      </c>
      <c r="AK79" s="5" t="b">
        <f t="shared" si="27"/>
        <v>0</v>
      </c>
      <c r="AL79" s="5" t="b">
        <f>AND(SETTINGS!B$21="IELTS",AF79)</f>
        <v>0</v>
      </c>
      <c r="AM79" s="5" t="b">
        <f>AND(SETTINGS!B$21="TOEFL",AK79)</f>
        <v>0</v>
      </c>
      <c r="AN79" s="5" t="b">
        <f>AND(SETTINGS!B$21="Other",OR(AB79,AG79))</f>
        <v>0</v>
      </c>
      <c r="AO79" s="1" t="b">
        <f>AND(SETTINGS!B$21="NO",_xlfn.IFS(SETTINGS!B$19="English",FALSE,OR(SETTINGS!B$19="Spanish",SETTINGS!B$19="English and Spanish"),DESTINATIONS!F96="Spanish",OR(SETTINGS!B$19="French",SETTINGS!B$19="English and French"),DESTINATIONS!F96="French",OR(SETTINGS!B$19="Portuguese",SETTINGS!B$19="English and Portuguese"),DESTINATIONS!F96="Portuguese",OR(SETTINGS!B$19="German",SETTINGS!B$19="English and German"),DESTINATIONS!F96="German",SETTINGS!B$19="All",OR(DESTINATIONS!F96="Spanish",DESTINATIONS!F96="French",DESTINATIONS!F96="Portuguese",DESTINATIONS!F96="German"),SETTINGS!B$19="",FALSE))</f>
        <v>0</v>
      </c>
      <c r="AP79" s="5" t="b">
        <f t="shared" si="34"/>
        <v>0</v>
      </c>
      <c r="AQ79" s="5" t="b">
        <f>OR(ISBLANK(DESTINATIONS!T96),AND(ISNUMBER(DESTINATIONS!T96),SETTINGS!I$5&gt;=DESTINATIONS!T96))</f>
        <v>1</v>
      </c>
      <c r="AS79" s="45" t="b">
        <f t="shared" si="28"/>
        <v>1</v>
      </c>
      <c r="AT79" s="5" t="b">
        <f t="shared" si="29"/>
        <v>0</v>
      </c>
      <c r="AU79" s="5" t="b">
        <f t="shared" si="30"/>
        <v>0</v>
      </c>
      <c r="AV79" s="5" t="b">
        <f t="shared" si="31"/>
        <v>0</v>
      </c>
      <c r="AW79" s="5" t="b">
        <f t="shared" si="32"/>
        <v>0</v>
      </c>
      <c r="AX79" s="5" t="b">
        <f t="shared" si="33"/>
        <v>0</v>
      </c>
    </row>
    <row r="80" spans="1:50" ht="20" customHeight="1" x14ac:dyDescent="0.35">
      <c r="A80" s="35" t="s">
        <v>271</v>
      </c>
      <c r="B80" s="35" t="s">
        <v>292</v>
      </c>
      <c r="C80" s="35" t="s">
        <v>155</v>
      </c>
      <c r="D80" s="42">
        <v>5</v>
      </c>
      <c r="E80" s="43">
        <v>31.8</v>
      </c>
      <c r="F80" s="43">
        <v>30.667999999999999</v>
      </c>
      <c r="G80" s="43" t="str">
        <f>IF(OR(SETTINGS!I$8=0,F80="X",F80="?"),"N/A",SETTINGS!I$8-F80)</f>
        <v>N/A</v>
      </c>
      <c r="H80" s="46" t="str">
        <f t="shared" si="23"/>
        <v>Language + Score + English</v>
      </c>
      <c r="J80" s="5" t="b">
        <f>DESTINATIONS!D35="YES"</f>
        <v>1</v>
      </c>
      <c r="K80" s="5" t="b">
        <f>AND(SETTINGS!B$19="English",DESTINATIONS!F35="English")</f>
        <v>0</v>
      </c>
      <c r="L80" s="5" t="b">
        <f>AND(SETTINGS!B$19="Spanish",DESTINATIONS!F35="Spanish")</f>
        <v>0</v>
      </c>
      <c r="M80" s="5" t="b">
        <f>AND(SETTINGS!B$19="French",DESTINATIONS!F35="French")</f>
        <v>0</v>
      </c>
      <c r="N80" s="1" t="b">
        <f>AND(SETTINGS!B$19="Portuguese",DESTINATIONS!F35="Portuguese")</f>
        <v>0</v>
      </c>
      <c r="O80" s="5" t="b">
        <f>AND(SETTINGS!B$19="German",DESTINATIONS!F35="German")</f>
        <v>0</v>
      </c>
      <c r="P80" s="45" t="b">
        <f>AND(SETTINGS!B$19="English and Spanish",OR(DESTINATIONS!F35="English",DESTINATIONS!F35="Spanish"))</f>
        <v>0</v>
      </c>
      <c r="Q80" s="5" t="b">
        <f>AND(SETTINGS!B$19="English and French",OR(DESTINATIONS!F35="English",DESTINATIONS!F35="French"))</f>
        <v>0</v>
      </c>
      <c r="R80" s="5" t="b">
        <f>AND(SETTINGS!B$19="English and Portuguese",OR(DESTINATIONS!F35="English",DESTINATIONS!F35="Portuguese"))</f>
        <v>0</v>
      </c>
      <c r="S80" s="5" t="b">
        <f>AND(SETTINGS!B$19="English and German",OR(DESTINATIONS!F35="English",DESTINATIONS!F35="German"))</f>
        <v>0</v>
      </c>
      <c r="T80" s="5" t="b">
        <f>SETTINGS!B$19="All"</f>
        <v>0</v>
      </c>
      <c r="U80" s="5" t="b">
        <f t="shared" si="24"/>
        <v>0</v>
      </c>
      <c r="V80" s="5" t="b">
        <f>AND(SETTINGS!I$8&lt;F80,NOT(OR(E80="?",F80="?",E80="X",F80="X")))</f>
        <v>1</v>
      </c>
      <c r="W80" s="5" t="b">
        <f>AND(SETTINGS!I$8=F80,NOT(OR(E80="?",F80="?",E80="X",F80="X")))</f>
        <v>0</v>
      </c>
      <c r="X80" s="5" t="b">
        <f>AND(SETTINGS!I$8&gt;F80,SETTINGS!I$8&lt;E80,NOT(OR(E80="?",F80="?",E80="X",F80="X")))</f>
        <v>0</v>
      </c>
      <c r="Y80" s="5" t="b">
        <f>AND(SETTINGS!I$8=E80,NOT(OR(E80="?",F80="?",E80="X",F80="X")))</f>
        <v>0</v>
      </c>
      <c r="Z80" s="5" t="b">
        <f>AND(SETTINGS!I$8&gt;E80,NOT(OR(E80="?",F80="?",E80="X",F80="X")))</f>
        <v>0</v>
      </c>
      <c r="AA80" s="5" t="b">
        <f t="shared" si="25"/>
        <v>0</v>
      </c>
      <c r="AB80" s="5" t="b">
        <f>AND(ISBLANK(DESTINATIONS!J35),ISBLANK(DESTINATIONS!K35),ISBLANK(DESTINATIONS!L35),ISBLANK(DESTINATIONS!M35),ISBLANK(DESTINATIONS!N35))</f>
        <v>1</v>
      </c>
      <c r="AC80" s="5" t="b">
        <f>AND(ISNUMBER(DESTINATIONS!J35),ISNUMBER(DESTINATIONS!K35),ISNUMBER(DESTINATIONS!L35),ISNUMBER(DESTINATIONS!M35),ISNUMBER(DESTINATIONS!N35),SETTINGS!F$3&gt;=DESTINATIONS!K35,SETTINGS!F$4&gt;=DESTINATIONS!L35,SETTINGS!F$5&gt;=DESTINATIONS!M35,SETTINGS!F$6&gt;=DESTINATIONS!N35,SETTINGS!F$7&gt;=DESTINATIONS!J35)</f>
        <v>0</v>
      </c>
      <c r="AD80" s="5" t="b">
        <f>AND(ISNUMBER(DESTINATIONS!J35),ISBLANK(DESTINATIONS!K35),ISBLANK(DESTINATIONS!L35),ISBLANK(DESTINATIONS!M35),ISBLANK(DESTINATIONS!N35),SETTINGS!F$7&gt;=DESTINATIONS!J35)</f>
        <v>0</v>
      </c>
      <c r="AE80" s="1" t="b">
        <f>AND(ISNUMBER(DESTINATIONS!J35),ISBLANK(DESTINATIONS!K35),ISBLANK(DESTINATIONS!L35),ISNUMBER(DESTINATIONS!M35),ISBLANK(DESTINATIONS!N35),SETTINGS!F$7&gt;=DESTINATIONS!J35,SETTINGS!F$5&gt;=DESTINATIONS!M35)</f>
        <v>0</v>
      </c>
      <c r="AF80" s="5" t="b">
        <f t="shared" si="26"/>
        <v>1</v>
      </c>
      <c r="AG80" s="5" t="b">
        <f>AND(ISBLANK(DESTINATIONS!O35),ISBLANK(DESTINATIONS!P35),ISBLANK(DESTINATIONS!Q35),ISBLANK(DESTINATIONS!R35),ISBLANK(DESTINATIONS!S35))</f>
        <v>1</v>
      </c>
      <c r="AH80" s="5" t="b">
        <f>AND(ISNUMBER(DESTINATIONS!O35),ISNUMBER(DESTINATIONS!P35),ISNUMBER(DESTINATIONS!Q35),ISNUMBER(DESTINATIONS!R35),ISNUMBER(DESTINATIONS!S35),SETTINGS!F$11&gt;=DESTINATIONS!P35,SETTINGS!F$12&gt;=DESTINATIONS!Q35,SETTINGS!F$13&gt;=DESTINATIONS!R35,SETTINGS!F$14&gt;=DESTINATIONS!S35,SETTINGS!F$15&gt;=DESTINATIONS!O35)</f>
        <v>0</v>
      </c>
      <c r="AI80" s="5" t="b">
        <f>AND(ISNUMBER(DESTINATIONS!O35),ISBLANK(DESTINATIONS!P35),ISBLANK(DESTINATIONS!Q35),ISBLANK(DESTINATIONS!R35),ISBLANK(DESTINATIONS!S35),SETTINGS!F$15&gt;=DESTINATIONS!O35)</f>
        <v>0</v>
      </c>
      <c r="AJ80" s="1" t="b">
        <f>AND(ISNUMBER(DESTINATIONS!O35),ISBLANK(DESTINATIONS!P35),ISBLANK(DESTINATIONS!Q35),ISNUMBER(DESTINATIONS!R35),ISBLANK(DESTINATIONS!S35),SETTINGS!F$15&gt;=DESTINATIONS!O35,SETTINGS!F$13&gt;=DESTINATIONS!R35)</f>
        <v>0</v>
      </c>
      <c r="AK80" s="5" t="b">
        <f t="shared" si="27"/>
        <v>1</v>
      </c>
      <c r="AL80" s="5" t="b">
        <f>AND(SETTINGS!B$21="IELTS",AF80)</f>
        <v>0</v>
      </c>
      <c r="AM80" s="5" t="b">
        <f>AND(SETTINGS!B$21="TOEFL",AK80)</f>
        <v>0</v>
      </c>
      <c r="AN80" s="5" t="b">
        <f>AND(SETTINGS!B$21="Other",OR(AB80,AG80))</f>
        <v>0</v>
      </c>
      <c r="AO80" s="1" t="b">
        <f>AND(SETTINGS!B$21="NO",_xlfn.IFS(SETTINGS!B$19="English",FALSE,OR(SETTINGS!B$19="Spanish",SETTINGS!B$19="English and Spanish"),DESTINATIONS!F35="Spanish",OR(SETTINGS!B$19="French",SETTINGS!B$19="English and French"),DESTINATIONS!F35="French",OR(SETTINGS!B$19="Portuguese",SETTINGS!B$19="English and Portuguese"),DESTINATIONS!F35="Portuguese",OR(SETTINGS!B$19="German",SETTINGS!B$19="English and German"),DESTINATIONS!F35="German",SETTINGS!B$19="All",OR(DESTINATIONS!F35="Spanish",DESTINATIONS!F35="French",DESTINATIONS!F35="Portuguese",DESTINATIONS!F35="German"),SETTINGS!B$19="",FALSE))</f>
        <v>0</v>
      </c>
      <c r="AP80" s="5" t="b">
        <f t="shared" si="34"/>
        <v>0</v>
      </c>
      <c r="AQ80" s="5" t="b">
        <f>OR(ISBLANK(DESTINATIONS!T35),AND(ISNUMBER(DESTINATIONS!T35),SETTINGS!I$5&gt;=DESTINATIONS!T35))</f>
        <v>1</v>
      </c>
      <c r="AS80" s="45" t="b">
        <f t="shared" si="28"/>
        <v>1</v>
      </c>
      <c r="AT80" s="5" t="b">
        <f t="shared" si="29"/>
        <v>0</v>
      </c>
      <c r="AU80" s="5" t="b">
        <f t="shared" si="30"/>
        <v>0</v>
      </c>
      <c r="AV80" s="5" t="b">
        <f t="shared" si="31"/>
        <v>0</v>
      </c>
      <c r="AW80" s="5" t="b">
        <f t="shared" si="32"/>
        <v>0</v>
      </c>
      <c r="AX80" s="5" t="b">
        <f t="shared" si="33"/>
        <v>0</v>
      </c>
    </row>
    <row r="81" spans="1:50" ht="20" customHeight="1" x14ac:dyDescent="0.35">
      <c r="A81" s="35" t="s">
        <v>275</v>
      </c>
      <c r="B81" s="35" t="s">
        <v>62</v>
      </c>
      <c r="C81" s="35" t="s">
        <v>173</v>
      </c>
      <c r="D81" s="42">
        <v>10</v>
      </c>
      <c r="E81" s="43">
        <v>33.606000000000002</v>
      </c>
      <c r="F81" s="43">
        <v>30.559000000000001</v>
      </c>
      <c r="G81" s="43" t="str">
        <f>IF(OR(SETTINGS!I$8=0,F81="X",F81="?"),"N/A",SETTINGS!I$8-F81)</f>
        <v>N/A</v>
      </c>
      <c r="H81" s="46" t="str">
        <f t="shared" si="23"/>
        <v>Language + Score + English</v>
      </c>
      <c r="J81" s="5" t="b">
        <f>DESTINATIONS!D56="YES"</f>
        <v>1</v>
      </c>
      <c r="K81" s="5" t="b">
        <f>AND(SETTINGS!B$19="English",DESTINATIONS!F56="English")</f>
        <v>0</v>
      </c>
      <c r="L81" s="5" t="b">
        <f>AND(SETTINGS!B$19="Spanish",DESTINATIONS!F56="Spanish")</f>
        <v>0</v>
      </c>
      <c r="M81" s="5" t="b">
        <f>AND(SETTINGS!B$19="French",DESTINATIONS!F56="French")</f>
        <v>0</v>
      </c>
      <c r="N81" s="1" t="b">
        <f>AND(SETTINGS!B$19="Portuguese",DESTINATIONS!F56="Portuguese")</f>
        <v>0</v>
      </c>
      <c r="O81" s="5" t="b">
        <f>AND(SETTINGS!B$19="German",DESTINATIONS!F56="German")</f>
        <v>0</v>
      </c>
      <c r="P81" s="45" t="b">
        <f>AND(SETTINGS!B$19="English and Spanish",OR(DESTINATIONS!F56="English",DESTINATIONS!F56="Spanish"))</f>
        <v>0</v>
      </c>
      <c r="Q81" s="5" t="b">
        <f>AND(SETTINGS!B$19="English and French",OR(DESTINATIONS!F56="English",DESTINATIONS!F56="French"))</f>
        <v>0</v>
      </c>
      <c r="R81" s="5" t="b">
        <f>AND(SETTINGS!B$19="English and Portuguese",OR(DESTINATIONS!F56="English",DESTINATIONS!F56="Portuguese"))</f>
        <v>0</v>
      </c>
      <c r="S81" s="5" t="b">
        <f>AND(SETTINGS!B$19="English and German",OR(DESTINATIONS!F56="English",DESTINATIONS!F56="German"))</f>
        <v>0</v>
      </c>
      <c r="T81" s="5" t="b">
        <f>SETTINGS!B$19="All"</f>
        <v>0</v>
      </c>
      <c r="U81" s="5" t="b">
        <f t="shared" si="24"/>
        <v>0</v>
      </c>
      <c r="V81" s="5" t="b">
        <f>AND(SETTINGS!I$8&lt;F81,NOT(OR(E81="?",F81="?",E81="X",F81="X")))</f>
        <v>1</v>
      </c>
      <c r="W81" s="5" t="b">
        <f>AND(SETTINGS!I$8=F81,NOT(OR(E81="?",F81="?",E81="X",F81="X")))</f>
        <v>0</v>
      </c>
      <c r="X81" s="5" t="b">
        <f>AND(SETTINGS!I$8&gt;F81,SETTINGS!I$8&lt;E81,NOT(OR(E81="?",F81="?",E81="X",F81="X")))</f>
        <v>0</v>
      </c>
      <c r="Y81" s="5" t="b">
        <f>AND(SETTINGS!I$8=E81,NOT(OR(E81="?",F81="?",E81="X",F81="X")))</f>
        <v>0</v>
      </c>
      <c r="Z81" s="5" t="b">
        <f>AND(SETTINGS!I$8&gt;E81,NOT(OR(E81="?",F81="?",E81="X",F81="X")))</f>
        <v>0</v>
      </c>
      <c r="AA81" s="5" t="b">
        <f t="shared" si="25"/>
        <v>0</v>
      </c>
      <c r="AB81" s="5" t="b">
        <f>AND(ISBLANK(DESTINATIONS!J56),ISBLANK(DESTINATIONS!K56),ISBLANK(DESTINATIONS!L56),ISBLANK(DESTINATIONS!M56),ISBLANK(DESTINATIONS!N56))</f>
        <v>1</v>
      </c>
      <c r="AC81" s="5" t="b">
        <f>AND(ISNUMBER(DESTINATIONS!J56),ISNUMBER(DESTINATIONS!K56),ISNUMBER(DESTINATIONS!L56),ISNUMBER(DESTINATIONS!M56),ISNUMBER(DESTINATIONS!N56),SETTINGS!F$3&gt;=DESTINATIONS!K56,SETTINGS!F$4&gt;=DESTINATIONS!L56,SETTINGS!F$5&gt;=DESTINATIONS!M56,SETTINGS!F$6&gt;=DESTINATIONS!N56,SETTINGS!F$7&gt;=DESTINATIONS!J56)</f>
        <v>0</v>
      </c>
      <c r="AD81" s="5" t="b">
        <f>AND(ISNUMBER(DESTINATIONS!J56),ISBLANK(DESTINATIONS!K56),ISBLANK(DESTINATIONS!L56),ISBLANK(DESTINATIONS!M56),ISBLANK(DESTINATIONS!N56),SETTINGS!F$7&gt;=DESTINATIONS!J56)</f>
        <v>0</v>
      </c>
      <c r="AE81" s="1" t="b">
        <f>AND(ISNUMBER(DESTINATIONS!J56),ISBLANK(DESTINATIONS!K56),ISBLANK(DESTINATIONS!L56),ISNUMBER(DESTINATIONS!M56),ISBLANK(DESTINATIONS!N56),SETTINGS!F$7&gt;=DESTINATIONS!J56,SETTINGS!F$5&gt;=DESTINATIONS!M56)</f>
        <v>0</v>
      </c>
      <c r="AF81" s="5" t="b">
        <f t="shared" si="26"/>
        <v>1</v>
      </c>
      <c r="AG81" s="5" t="b">
        <f>AND(ISBLANK(DESTINATIONS!O56),ISBLANK(DESTINATIONS!P56),ISBLANK(DESTINATIONS!Q56),ISBLANK(DESTINATIONS!R56),ISBLANK(DESTINATIONS!S56))</f>
        <v>1</v>
      </c>
      <c r="AH81" s="5" t="b">
        <f>AND(ISNUMBER(DESTINATIONS!O56),ISNUMBER(DESTINATIONS!P56),ISNUMBER(DESTINATIONS!Q56),ISNUMBER(DESTINATIONS!R56),ISNUMBER(DESTINATIONS!S56),SETTINGS!F$11&gt;=DESTINATIONS!P56,SETTINGS!F$12&gt;=DESTINATIONS!Q56,SETTINGS!F$13&gt;=DESTINATIONS!R56,SETTINGS!F$14&gt;=DESTINATIONS!S56,SETTINGS!F$15&gt;=DESTINATIONS!O56)</f>
        <v>0</v>
      </c>
      <c r="AI81" s="5" t="b">
        <f>AND(ISNUMBER(DESTINATIONS!O56),ISBLANK(DESTINATIONS!P56),ISBLANK(DESTINATIONS!Q56),ISBLANK(DESTINATIONS!R56),ISBLANK(DESTINATIONS!S56),SETTINGS!F$15&gt;=DESTINATIONS!O56)</f>
        <v>0</v>
      </c>
      <c r="AJ81" s="1" t="b">
        <f>AND(ISNUMBER(DESTINATIONS!O56),ISBLANK(DESTINATIONS!P56),ISBLANK(DESTINATIONS!Q56),ISNUMBER(DESTINATIONS!R56),ISBLANK(DESTINATIONS!S56),SETTINGS!F$15&gt;=DESTINATIONS!O56,SETTINGS!F$13&gt;=DESTINATIONS!R56)</f>
        <v>0</v>
      </c>
      <c r="AK81" s="5" t="b">
        <f t="shared" si="27"/>
        <v>1</v>
      </c>
      <c r="AL81" s="5" t="b">
        <f>AND(SETTINGS!B$21="IELTS",AF81)</f>
        <v>0</v>
      </c>
      <c r="AM81" s="5" t="b">
        <f>AND(SETTINGS!B$21="TOEFL",AK81)</f>
        <v>0</v>
      </c>
      <c r="AN81" s="5" t="b">
        <f>AND(SETTINGS!B$21="Other",OR(AB81,AG81))</f>
        <v>0</v>
      </c>
      <c r="AO81" s="1" t="b">
        <f>AND(SETTINGS!B$21="NO",_xlfn.IFS(SETTINGS!B$19="English",FALSE,OR(SETTINGS!B$19="Spanish",SETTINGS!B$19="English and Spanish"),DESTINATIONS!F56="Spanish",OR(SETTINGS!B$19="French",SETTINGS!B$19="English and French"),DESTINATIONS!F56="French",OR(SETTINGS!B$19="Portuguese",SETTINGS!B$19="English and Portuguese"),DESTINATIONS!F56="Portuguese",OR(SETTINGS!B$19="German",SETTINGS!B$19="English and German"),DESTINATIONS!F56="German",SETTINGS!B$19="All",OR(DESTINATIONS!F56="Spanish",DESTINATIONS!F56="French",DESTINATIONS!F56="Portuguese",DESTINATIONS!F56="German"),SETTINGS!B$19="",FALSE))</f>
        <v>0</v>
      </c>
      <c r="AP81" s="5" t="b">
        <f t="shared" si="34"/>
        <v>0</v>
      </c>
      <c r="AQ81" s="5" t="b">
        <f>OR(ISBLANK(DESTINATIONS!T56),AND(ISNUMBER(DESTINATIONS!T56),SETTINGS!I$5&gt;=DESTINATIONS!T56))</f>
        <v>1</v>
      </c>
      <c r="AS81" s="45" t="b">
        <f t="shared" si="28"/>
        <v>1</v>
      </c>
      <c r="AT81" s="5" t="b">
        <f t="shared" si="29"/>
        <v>0</v>
      </c>
      <c r="AU81" s="5" t="b">
        <f t="shared" si="30"/>
        <v>0</v>
      </c>
      <c r="AV81" s="5" t="b">
        <f t="shared" si="31"/>
        <v>0</v>
      </c>
      <c r="AW81" s="5" t="b">
        <f t="shared" si="32"/>
        <v>0</v>
      </c>
      <c r="AX81" s="5" t="b">
        <f t="shared" si="33"/>
        <v>0</v>
      </c>
    </row>
    <row r="82" spans="1:50" ht="20" customHeight="1" x14ac:dyDescent="0.35">
      <c r="A82" s="35" t="s">
        <v>274</v>
      </c>
      <c r="B82" s="35" t="s">
        <v>52</v>
      </c>
      <c r="C82" s="35" t="s">
        <v>14</v>
      </c>
      <c r="D82" s="42">
        <v>10</v>
      </c>
      <c r="E82" s="43">
        <v>31.539000000000001</v>
      </c>
      <c r="F82" s="43">
        <v>30.449000000000002</v>
      </c>
      <c r="G82" s="43" t="str">
        <f>IF(OR(SETTINGS!I$8=0,F82="X",F82="?"),"N/A",SETTINGS!I$8-F82)</f>
        <v>N/A</v>
      </c>
      <c r="H82" s="46" t="str">
        <f t="shared" si="23"/>
        <v>Language + Score + English</v>
      </c>
      <c r="J82" s="5" t="b">
        <f>DESTINATIONS!D58="YES"</f>
        <v>1</v>
      </c>
      <c r="K82" s="5" t="b">
        <f>AND(SETTINGS!B$19="English",DESTINATIONS!F58="English")</f>
        <v>0</v>
      </c>
      <c r="L82" s="5" t="b">
        <f>AND(SETTINGS!B$19="Spanish",DESTINATIONS!F58="Spanish")</f>
        <v>0</v>
      </c>
      <c r="M82" s="5" t="b">
        <f>AND(SETTINGS!B$19="French",DESTINATIONS!F58="French")</f>
        <v>0</v>
      </c>
      <c r="N82" s="1" t="b">
        <f>AND(SETTINGS!B$19="Portuguese",DESTINATIONS!F58="Portuguese")</f>
        <v>0</v>
      </c>
      <c r="O82" s="5" t="b">
        <f>AND(SETTINGS!B$19="German",DESTINATIONS!F58="German")</f>
        <v>0</v>
      </c>
      <c r="P82" s="45" t="b">
        <f>AND(SETTINGS!B$19="English and Spanish",OR(DESTINATIONS!F58="English",DESTINATIONS!F58="Spanish"))</f>
        <v>0</v>
      </c>
      <c r="Q82" s="5" t="b">
        <f>AND(SETTINGS!B$19="English and French",OR(DESTINATIONS!F58="English",DESTINATIONS!F58="French"))</f>
        <v>0</v>
      </c>
      <c r="R82" s="5" t="b">
        <f>AND(SETTINGS!B$19="English and Portuguese",OR(DESTINATIONS!F58="English",DESTINATIONS!F58="Portuguese"))</f>
        <v>0</v>
      </c>
      <c r="S82" s="5" t="b">
        <f>AND(SETTINGS!B$19="English and German",OR(DESTINATIONS!F58="English",DESTINATIONS!F58="German"))</f>
        <v>0</v>
      </c>
      <c r="T82" s="5" t="b">
        <f>SETTINGS!B$19="All"</f>
        <v>0</v>
      </c>
      <c r="U82" s="5" t="b">
        <f t="shared" si="24"/>
        <v>0</v>
      </c>
      <c r="V82" s="5" t="b">
        <f>AND(SETTINGS!I$8&lt;F82,NOT(OR(E82="?",F82="?",E82="X",F82="X")))</f>
        <v>1</v>
      </c>
      <c r="W82" s="5" t="b">
        <f>AND(SETTINGS!I$8=F82,NOT(OR(E82="?",F82="?",E82="X",F82="X")))</f>
        <v>0</v>
      </c>
      <c r="X82" s="5" t="b">
        <f>AND(SETTINGS!I$8&gt;F82,SETTINGS!I$8&lt;E82,NOT(OR(E82="?",F82="?",E82="X",F82="X")))</f>
        <v>0</v>
      </c>
      <c r="Y82" s="5" t="b">
        <f>AND(SETTINGS!I$8=E82,NOT(OR(E82="?",F82="?",E82="X",F82="X")))</f>
        <v>0</v>
      </c>
      <c r="Z82" s="5" t="b">
        <f>AND(SETTINGS!I$8&gt;E82,NOT(OR(E82="?",F82="?",E82="X",F82="X")))</f>
        <v>0</v>
      </c>
      <c r="AA82" s="5" t="b">
        <f t="shared" si="25"/>
        <v>0</v>
      </c>
      <c r="AB82" s="5" t="b">
        <f>AND(ISBLANK(DESTINATIONS!J58),ISBLANK(DESTINATIONS!K58),ISBLANK(DESTINATIONS!L58),ISBLANK(DESTINATIONS!M58),ISBLANK(DESTINATIONS!N58))</f>
        <v>1</v>
      </c>
      <c r="AC82" s="5" t="b">
        <f>AND(ISNUMBER(DESTINATIONS!J58),ISNUMBER(DESTINATIONS!K58),ISNUMBER(DESTINATIONS!L58),ISNUMBER(DESTINATIONS!M58),ISNUMBER(DESTINATIONS!N58),SETTINGS!F$3&gt;=DESTINATIONS!K58,SETTINGS!F$4&gt;=DESTINATIONS!L58,SETTINGS!F$5&gt;=DESTINATIONS!M58,SETTINGS!F$6&gt;=DESTINATIONS!N58,SETTINGS!F$7&gt;=DESTINATIONS!J58)</f>
        <v>0</v>
      </c>
      <c r="AD82" s="5" t="b">
        <f>AND(ISNUMBER(DESTINATIONS!J58),ISBLANK(DESTINATIONS!K58),ISBLANK(DESTINATIONS!L58),ISBLANK(DESTINATIONS!M58),ISBLANK(DESTINATIONS!N58),SETTINGS!F$7&gt;=DESTINATIONS!J58)</f>
        <v>0</v>
      </c>
      <c r="AE82" s="1" t="b">
        <f>AND(ISNUMBER(DESTINATIONS!J58),ISBLANK(DESTINATIONS!K58),ISBLANK(DESTINATIONS!L58),ISNUMBER(DESTINATIONS!M58),ISBLANK(DESTINATIONS!N58),SETTINGS!F$7&gt;=DESTINATIONS!J58,SETTINGS!F$5&gt;=DESTINATIONS!M58)</f>
        <v>0</v>
      </c>
      <c r="AF82" s="5" t="b">
        <f t="shared" si="26"/>
        <v>1</v>
      </c>
      <c r="AG82" s="5" t="b">
        <f>AND(ISBLANK(DESTINATIONS!O58),ISBLANK(DESTINATIONS!P58),ISBLANK(DESTINATIONS!Q58),ISBLANK(DESTINATIONS!R58),ISBLANK(DESTINATIONS!S58))</f>
        <v>1</v>
      </c>
      <c r="AH82" s="5" t="b">
        <f>AND(ISNUMBER(DESTINATIONS!O58),ISNUMBER(DESTINATIONS!P58),ISNUMBER(DESTINATIONS!Q58),ISNUMBER(DESTINATIONS!R58),ISNUMBER(DESTINATIONS!S58),SETTINGS!F$11&gt;=DESTINATIONS!P58,SETTINGS!F$12&gt;=DESTINATIONS!Q58,SETTINGS!F$13&gt;=DESTINATIONS!R58,SETTINGS!F$14&gt;=DESTINATIONS!S58,SETTINGS!F$15&gt;=DESTINATIONS!O58)</f>
        <v>0</v>
      </c>
      <c r="AI82" s="5" t="b">
        <f>AND(ISNUMBER(DESTINATIONS!O58),ISBLANK(DESTINATIONS!P58),ISBLANK(DESTINATIONS!Q58),ISBLANK(DESTINATIONS!R58),ISBLANK(DESTINATIONS!S58),SETTINGS!F$15&gt;=DESTINATIONS!O58)</f>
        <v>0</v>
      </c>
      <c r="AJ82" s="1" t="b">
        <f>AND(ISNUMBER(DESTINATIONS!O58),ISBLANK(DESTINATIONS!P58),ISBLANK(DESTINATIONS!Q58),ISNUMBER(DESTINATIONS!R58),ISBLANK(DESTINATIONS!S58),SETTINGS!F$15&gt;=DESTINATIONS!O58,SETTINGS!F$13&gt;=DESTINATIONS!R58)</f>
        <v>0</v>
      </c>
      <c r="AK82" s="5" t="b">
        <f t="shared" si="27"/>
        <v>1</v>
      </c>
      <c r="AL82" s="5" t="b">
        <f>AND(SETTINGS!B$21="IELTS",AF82)</f>
        <v>0</v>
      </c>
      <c r="AM82" s="5" t="b">
        <f>AND(SETTINGS!B$21="TOEFL",AK82)</f>
        <v>0</v>
      </c>
      <c r="AN82" s="5" t="b">
        <f>AND(SETTINGS!B$21="Other",OR(AB82,AG82))</f>
        <v>0</v>
      </c>
      <c r="AO82" s="1" t="b">
        <f>AND(SETTINGS!B$21="NO",_xlfn.IFS(SETTINGS!B$19="English",FALSE,OR(SETTINGS!B$19="Spanish",SETTINGS!B$19="English and Spanish"),DESTINATIONS!F58="Spanish",OR(SETTINGS!B$19="French",SETTINGS!B$19="English and French"),DESTINATIONS!F58="French",OR(SETTINGS!B$19="Portuguese",SETTINGS!B$19="English and Portuguese"),DESTINATIONS!F58="Portuguese",OR(SETTINGS!B$19="German",SETTINGS!B$19="English and German"),DESTINATIONS!F58="German",SETTINGS!B$19="All",OR(DESTINATIONS!F58="Spanish",DESTINATIONS!F58="French",DESTINATIONS!F58="Portuguese",DESTINATIONS!F58="German"),SETTINGS!B$19="",FALSE))</f>
        <v>0</v>
      </c>
      <c r="AP82" s="5" t="b">
        <f t="shared" si="34"/>
        <v>0</v>
      </c>
      <c r="AQ82" s="5" t="b">
        <f>OR(ISBLANK(DESTINATIONS!T58),AND(ISNUMBER(DESTINATIONS!T58),SETTINGS!I$5&gt;=DESTINATIONS!T58))</f>
        <v>1</v>
      </c>
      <c r="AS82" s="45" t="b">
        <f t="shared" si="28"/>
        <v>1</v>
      </c>
      <c r="AT82" s="5" t="b">
        <f t="shared" si="29"/>
        <v>0</v>
      </c>
      <c r="AU82" s="5" t="b">
        <f t="shared" si="30"/>
        <v>0</v>
      </c>
      <c r="AV82" s="5" t="b">
        <f t="shared" si="31"/>
        <v>0</v>
      </c>
      <c r="AW82" s="5" t="b">
        <f t="shared" si="32"/>
        <v>0</v>
      </c>
      <c r="AX82" s="5" t="b">
        <f t="shared" si="33"/>
        <v>0</v>
      </c>
    </row>
    <row r="83" spans="1:50" ht="20" customHeight="1" x14ac:dyDescent="0.35">
      <c r="A83" s="35" t="s">
        <v>270</v>
      </c>
      <c r="B83" s="35" t="s">
        <v>44</v>
      </c>
      <c r="C83" s="35" t="s">
        <v>153</v>
      </c>
      <c r="D83" s="42">
        <v>2</v>
      </c>
      <c r="E83" s="43">
        <v>30.73</v>
      </c>
      <c r="F83" s="43">
        <v>30.448</v>
      </c>
      <c r="G83" s="43" t="str">
        <f>IF(OR(SETTINGS!I$8=0,F83="X",F83="?"),"N/A",SETTINGS!I$8-F83)</f>
        <v>N/A</v>
      </c>
      <c r="H83" s="46" t="str">
        <f t="shared" si="23"/>
        <v>Language + Score + English</v>
      </c>
      <c r="J83" s="5" t="b">
        <f>DESTINATIONS!D19="YES"</f>
        <v>1</v>
      </c>
      <c r="K83" s="5" t="b">
        <f>AND(SETTINGS!B$19="English",DESTINATIONS!F19="English")</f>
        <v>0</v>
      </c>
      <c r="L83" s="5" t="b">
        <f>AND(SETTINGS!B$19="Spanish",DESTINATIONS!F19="Spanish")</f>
        <v>0</v>
      </c>
      <c r="M83" s="5" t="b">
        <f>AND(SETTINGS!B$19="French",DESTINATIONS!F19="French")</f>
        <v>0</v>
      </c>
      <c r="N83" s="1" t="b">
        <f>AND(SETTINGS!B$19="Portuguese",DESTINATIONS!F19="Portuguese")</f>
        <v>0</v>
      </c>
      <c r="O83" s="5" t="b">
        <f>AND(SETTINGS!B$19="German",DESTINATIONS!F19="German")</f>
        <v>0</v>
      </c>
      <c r="P83" s="45" t="b">
        <f>AND(SETTINGS!B$19="English and Spanish",OR(DESTINATIONS!F19="English",DESTINATIONS!F19="Spanish"))</f>
        <v>0</v>
      </c>
      <c r="Q83" s="5" t="b">
        <f>AND(SETTINGS!B$19="English and French",OR(DESTINATIONS!F19="English",DESTINATIONS!F19="French"))</f>
        <v>0</v>
      </c>
      <c r="R83" s="5" t="b">
        <f>AND(SETTINGS!B$19="English and Portuguese",OR(DESTINATIONS!F19="English",DESTINATIONS!F19="Portuguese"))</f>
        <v>0</v>
      </c>
      <c r="S83" s="5" t="b">
        <f>AND(SETTINGS!B$19="English and German",OR(DESTINATIONS!F19="English",DESTINATIONS!F19="German"))</f>
        <v>0</v>
      </c>
      <c r="T83" s="5" t="b">
        <f>SETTINGS!B$19="All"</f>
        <v>0</v>
      </c>
      <c r="U83" s="5" t="b">
        <f t="shared" si="24"/>
        <v>0</v>
      </c>
      <c r="V83" s="5" t="b">
        <f>AND(SETTINGS!I$8&lt;F83,NOT(OR(E83="?",F83="?",E83="X",F83="X")))</f>
        <v>1</v>
      </c>
      <c r="W83" s="5" t="b">
        <f>AND(SETTINGS!I$8=F83,NOT(OR(E83="?",F83="?",E83="X",F83="X")))</f>
        <v>0</v>
      </c>
      <c r="X83" s="5" t="b">
        <f>AND(SETTINGS!I$8&gt;F83,SETTINGS!I$8&lt;E83,NOT(OR(E83="?",F83="?",E83="X",F83="X")))</f>
        <v>0</v>
      </c>
      <c r="Y83" s="5" t="b">
        <f>AND(SETTINGS!I$8=E83,NOT(OR(E83="?",F83="?",E83="X",F83="X")))</f>
        <v>0</v>
      </c>
      <c r="Z83" s="5" t="b">
        <f>AND(SETTINGS!I$8&gt;E83,NOT(OR(E83="?",F83="?",E83="X",F83="X")))</f>
        <v>0</v>
      </c>
      <c r="AA83" s="5" t="b">
        <f t="shared" si="25"/>
        <v>0</v>
      </c>
      <c r="AB83" s="5" t="b">
        <f>AND(ISBLANK(DESTINATIONS!J19),ISBLANK(DESTINATIONS!K19),ISBLANK(DESTINATIONS!L19),ISBLANK(DESTINATIONS!M19),ISBLANK(DESTINATIONS!N19))</f>
        <v>1</v>
      </c>
      <c r="AC83" s="5" t="b">
        <f>AND(ISNUMBER(DESTINATIONS!J19),ISNUMBER(DESTINATIONS!K19),ISNUMBER(DESTINATIONS!L19),ISNUMBER(DESTINATIONS!M19),ISNUMBER(DESTINATIONS!N19),SETTINGS!F$3&gt;=DESTINATIONS!K19,SETTINGS!F$4&gt;=DESTINATIONS!L19,SETTINGS!F$5&gt;=DESTINATIONS!M19,SETTINGS!F$6&gt;=DESTINATIONS!N19,SETTINGS!F$7&gt;=DESTINATIONS!J19)</f>
        <v>0</v>
      </c>
      <c r="AD83" s="5" t="b">
        <f>AND(ISNUMBER(DESTINATIONS!J19),ISBLANK(DESTINATIONS!K19),ISBLANK(DESTINATIONS!L19),ISBLANK(DESTINATIONS!M19),ISBLANK(DESTINATIONS!N19),SETTINGS!F$7&gt;=DESTINATIONS!J19)</f>
        <v>0</v>
      </c>
      <c r="AE83" s="1" t="b">
        <f>AND(ISNUMBER(DESTINATIONS!J19),ISBLANK(DESTINATIONS!K19),ISBLANK(DESTINATIONS!L19),ISNUMBER(DESTINATIONS!M19),ISBLANK(DESTINATIONS!N19),SETTINGS!F$7&gt;=DESTINATIONS!J19,SETTINGS!F$5&gt;=DESTINATIONS!M19)</f>
        <v>0</v>
      </c>
      <c r="AF83" s="5" t="b">
        <f t="shared" si="26"/>
        <v>1</v>
      </c>
      <c r="AG83" s="5" t="b">
        <f>AND(ISBLANK(DESTINATIONS!O19),ISBLANK(DESTINATIONS!P19),ISBLANK(DESTINATIONS!Q19),ISBLANK(DESTINATIONS!R19),ISBLANK(DESTINATIONS!S19))</f>
        <v>1</v>
      </c>
      <c r="AH83" s="5" t="b">
        <f>AND(ISNUMBER(DESTINATIONS!O19),ISNUMBER(DESTINATIONS!P19),ISNUMBER(DESTINATIONS!Q19),ISNUMBER(DESTINATIONS!R19),ISNUMBER(DESTINATIONS!S19),SETTINGS!F$11&gt;=DESTINATIONS!P19,SETTINGS!F$12&gt;=DESTINATIONS!Q19,SETTINGS!F$13&gt;=DESTINATIONS!R19,SETTINGS!F$14&gt;=DESTINATIONS!S19,SETTINGS!F$15&gt;=DESTINATIONS!O19)</f>
        <v>0</v>
      </c>
      <c r="AI83" s="5" t="b">
        <f>AND(ISNUMBER(DESTINATIONS!O19),ISBLANK(DESTINATIONS!P19),ISBLANK(DESTINATIONS!Q19),ISBLANK(DESTINATIONS!R19),ISBLANK(DESTINATIONS!S19),SETTINGS!F$15&gt;=DESTINATIONS!O19)</f>
        <v>0</v>
      </c>
      <c r="AJ83" s="1" t="b">
        <f>AND(ISNUMBER(DESTINATIONS!O19),ISBLANK(DESTINATIONS!P19),ISBLANK(DESTINATIONS!Q19),ISNUMBER(DESTINATIONS!R19),ISBLANK(DESTINATIONS!S19),SETTINGS!F$15&gt;=DESTINATIONS!O19,SETTINGS!F$13&gt;=DESTINATIONS!R19)</f>
        <v>0</v>
      </c>
      <c r="AK83" s="5" t="b">
        <f t="shared" si="27"/>
        <v>1</v>
      </c>
      <c r="AL83" s="5" t="b">
        <f>AND(SETTINGS!B$21="IELTS",AF83)</f>
        <v>0</v>
      </c>
      <c r="AM83" s="5" t="b">
        <f>AND(SETTINGS!B$21="TOEFL",AK83)</f>
        <v>0</v>
      </c>
      <c r="AN83" s="5" t="b">
        <f>AND(SETTINGS!B$21="Other",OR(AB83,AG83))</f>
        <v>0</v>
      </c>
      <c r="AO83" s="1" t="b">
        <f>AND(SETTINGS!B$21="NO",_xlfn.IFS(SETTINGS!B$19="English",FALSE,OR(SETTINGS!B$19="Spanish",SETTINGS!B$19="English and Spanish"),DESTINATIONS!F19="Spanish",OR(SETTINGS!B$19="French",SETTINGS!B$19="English and French"),DESTINATIONS!F19="French",OR(SETTINGS!B$19="Portuguese",SETTINGS!B$19="English and Portuguese"),DESTINATIONS!F19="Portuguese",OR(SETTINGS!B$19="German",SETTINGS!B$19="English and German"),DESTINATIONS!F19="German",SETTINGS!B$19="All",OR(DESTINATIONS!F19="Spanish",DESTINATIONS!F19="French",DESTINATIONS!F19="Portuguese",DESTINATIONS!F19="German"),SETTINGS!B$19="",FALSE))</f>
        <v>0</v>
      </c>
      <c r="AP83" s="5" t="b">
        <f t="shared" si="34"/>
        <v>0</v>
      </c>
      <c r="AQ83" s="5" t="b">
        <f>OR(ISBLANK(DESTINATIONS!T19),AND(ISNUMBER(DESTINATIONS!T19),SETTINGS!I$5&gt;=DESTINATIONS!T19))</f>
        <v>1</v>
      </c>
      <c r="AS83" s="45" t="b">
        <f t="shared" si="28"/>
        <v>1</v>
      </c>
      <c r="AT83" s="5" t="b">
        <f t="shared" si="29"/>
        <v>0</v>
      </c>
      <c r="AU83" s="5" t="b">
        <f t="shared" si="30"/>
        <v>0</v>
      </c>
      <c r="AV83" s="5" t="b">
        <f t="shared" si="31"/>
        <v>0</v>
      </c>
      <c r="AW83" s="5" t="b">
        <f t="shared" si="32"/>
        <v>0</v>
      </c>
      <c r="AX83" s="5" t="b">
        <f t="shared" si="33"/>
        <v>0</v>
      </c>
    </row>
    <row r="84" spans="1:50" ht="20" customHeight="1" x14ac:dyDescent="0.35">
      <c r="A84" s="35" t="s">
        <v>285</v>
      </c>
      <c r="B84" s="35" t="s">
        <v>68</v>
      </c>
      <c r="C84" s="35" t="s">
        <v>183</v>
      </c>
      <c r="D84" s="42" t="s">
        <v>464</v>
      </c>
      <c r="E84" s="43">
        <v>30.661999999999999</v>
      </c>
      <c r="F84" s="43">
        <v>30.437999999999999</v>
      </c>
      <c r="G84" s="43" t="str">
        <f>IF(OR(SETTINGS!I$8=0,F84="X",F84="?"),"N/A",SETTINGS!I$8-F84)</f>
        <v>N/A</v>
      </c>
      <c r="H84" s="46" t="str">
        <f t="shared" si="23"/>
        <v>Language + Score + English</v>
      </c>
      <c r="J84" s="5" t="b">
        <f>DESTINATIONS!D111="YES"</f>
        <v>1</v>
      </c>
      <c r="K84" s="5" t="b">
        <f>AND(SETTINGS!B$19="English",DESTINATIONS!F111="English")</f>
        <v>0</v>
      </c>
      <c r="L84" s="5" t="b">
        <f>AND(SETTINGS!B$19="Spanish",DESTINATIONS!F111="Spanish")</f>
        <v>0</v>
      </c>
      <c r="M84" s="5" t="b">
        <f>AND(SETTINGS!B$19="French",DESTINATIONS!F111="French")</f>
        <v>0</v>
      </c>
      <c r="N84" s="1" t="b">
        <f>AND(SETTINGS!B$19="Portuguese",DESTINATIONS!F111="Portuguese")</f>
        <v>0</v>
      </c>
      <c r="O84" s="5" t="b">
        <f>AND(SETTINGS!B$19="German",DESTINATIONS!F111="German")</f>
        <v>0</v>
      </c>
      <c r="P84" s="45" t="b">
        <f>AND(SETTINGS!B$19="English and Spanish",OR(DESTINATIONS!F111="English",DESTINATIONS!F111="Spanish"))</f>
        <v>0</v>
      </c>
      <c r="Q84" s="5" t="b">
        <f>AND(SETTINGS!B$19="English and French",OR(DESTINATIONS!F111="English",DESTINATIONS!F111="French"))</f>
        <v>0</v>
      </c>
      <c r="R84" s="5" t="b">
        <f>AND(SETTINGS!B$19="English and Portuguese",OR(DESTINATIONS!F111="English",DESTINATIONS!F111="Portuguese"))</f>
        <v>0</v>
      </c>
      <c r="S84" s="5" t="b">
        <f>AND(SETTINGS!B$19="English and German",OR(DESTINATIONS!F111="English",DESTINATIONS!F111="German"))</f>
        <v>0</v>
      </c>
      <c r="T84" s="5" t="b">
        <f>SETTINGS!B$19="All"</f>
        <v>0</v>
      </c>
      <c r="U84" s="5" t="b">
        <f t="shared" si="24"/>
        <v>0</v>
      </c>
      <c r="V84" s="5" t="b">
        <f>AND(SETTINGS!I$8&lt;F84,NOT(OR(E84="?",F84="?",E84="X",F84="X")))</f>
        <v>1</v>
      </c>
      <c r="W84" s="5" t="b">
        <f>AND(SETTINGS!I$8=F84,NOT(OR(E84="?",F84="?",E84="X",F84="X")))</f>
        <v>0</v>
      </c>
      <c r="X84" s="5" t="b">
        <f>AND(SETTINGS!I$8&gt;F84,SETTINGS!I$8&lt;E84,NOT(OR(E84="?",F84="?",E84="X",F84="X")))</f>
        <v>0</v>
      </c>
      <c r="Y84" s="5" t="b">
        <f>AND(SETTINGS!I$8=E84,NOT(OR(E84="?",F84="?",E84="X",F84="X")))</f>
        <v>0</v>
      </c>
      <c r="Z84" s="5" t="b">
        <f>AND(SETTINGS!I$8&gt;E84,NOT(OR(E84="?",F84="?",E84="X",F84="X")))</f>
        <v>0</v>
      </c>
      <c r="AA84" s="5" t="b">
        <f t="shared" si="25"/>
        <v>0</v>
      </c>
      <c r="AB84" s="5" t="b">
        <f>AND(ISBLANK(DESTINATIONS!J111),ISBLANK(DESTINATIONS!K111),ISBLANK(DESTINATIONS!L111),ISBLANK(DESTINATIONS!M111),ISBLANK(DESTINATIONS!N111))</f>
        <v>0</v>
      </c>
      <c r="AC84" s="5" t="b">
        <f>AND(ISNUMBER(DESTINATIONS!J111),ISNUMBER(DESTINATIONS!K111),ISNUMBER(DESTINATIONS!L111),ISNUMBER(DESTINATIONS!M111),ISNUMBER(DESTINATIONS!N111),SETTINGS!F$3&gt;=DESTINATIONS!K111,SETTINGS!F$4&gt;=DESTINATIONS!L111,SETTINGS!F$5&gt;=DESTINATIONS!M111,SETTINGS!F$6&gt;=DESTINATIONS!N111,SETTINGS!F$7&gt;=DESTINATIONS!J111)</f>
        <v>0</v>
      </c>
      <c r="AD84" s="5" t="b">
        <f>AND(ISNUMBER(DESTINATIONS!J111),ISBLANK(DESTINATIONS!K111),ISBLANK(DESTINATIONS!L111),ISBLANK(DESTINATIONS!M111),ISBLANK(DESTINATIONS!N111),SETTINGS!F$7&gt;=DESTINATIONS!J111)</f>
        <v>0</v>
      </c>
      <c r="AE84" s="1" t="b">
        <f>AND(ISNUMBER(DESTINATIONS!J111),ISBLANK(DESTINATIONS!K111),ISBLANK(DESTINATIONS!L111),ISNUMBER(DESTINATIONS!M111),ISBLANK(DESTINATIONS!N111),SETTINGS!F$7&gt;=DESTINATIONS!J111,SETTINGS!F$5&gt;=DESTINATIONS!M111)</f>
        <v>0</v>
      </c>
      <c r="AF84" s="5" t="b">
        <f t="shared" si="26"/>
        <v>0</v>
      </c>
      <c r="AG84" s="5" t="b">
        <f>AND(ISBLANK(DESTINATIONS!O111),ISBLANK(DESTINATIONS!P111),ISBLANK(DESTINATIONS!Q111),ISBLANK(DESTINATIONS!R111),ISBLANK(DESTINATIONS!S111))</f>
        <v>1</v>
      </c>
      <c r="AH84" s="5" t="b">
        <f>AND(ISNUMBER(DESTINATIONS!O111),ISNUMBER(DESTINATIONS!P111),ISNUMBER(DESTINATIONS!Q111),ISNUMBER(DESTINATIONS!R111),ISNUMBER(DESTINATIONS!S111),SETTINGS!F$11&gt;=DESTINATIONS!P111,SETTINGS!F$12&gt;=DESTINATIONS!Q111,SETTINGS!F$13&gt;=DESTINATIONS!R111,SETTINGS!F$14&gt;=DESTINATIONS!S111,SETTINGS!F$15&gt;=DESTINATIONS!O111)</f>
        <v>0</v>
      </c>
      <c r="AI84" s="5" t="b">
        <f>AND(ISNUMBER(DESTINATIONS!O111),ISBLANK(DESTINATIONS!P111),ISBLANK(DESTINATIONS!Q111),ISBLANK(DESTINATIONS!R111),ISBLANK(DESTINATIONS!S111),SETTINGS!F$15&gt;=DESTINATIONS!O111)</f>
        <v>0</v>
      </c>
      <c r="AJ84" s="1" t="b">
        <f>AND(ISNUMBER(DESTINATIONS!O111),ISBLANK(DESTINATIONS!P111),ISBLANK(DESTINATIONS!Q111),ISNUMBER(DESTINATIONS!R111),ISBLANK(DESTINATIONS!S111),SETTINGS!F$15&gt;=DESTINATIONS!O111,SETTINGS!F$13&gt;=DESTINATIONS!R111)</f>
        <v>0</v>
      </c>
      <c r="AK84" s="5" t="b">
        <f t="shared" si="27"/>
        <v>1</v>
      </c>
      <c r="AL84" s="5" t="b">
        <f>AND(SETTINGS!B$21="IELTS",AF84)</f>
        <v>0</v>
      </c>
      <c r="AM84" s="5" t="b">
        <f>AND(SETTINGS!B$21="TOEFL",AK84)</f>
        <v>0</v>
      </c>
      <c r="AN84" s="5" t="b">
        <f>AND(SETTINGS!B$21="Other",OR(AB84,AG84))</f>
        <v>0</v>
      </c>
      <c r="AO84" s="1" t="b">
        <f>AND(SETTINGS!B$21="NO",_xlfn.IFS(SETTINGS!B$19="English",FALSE,OR(SETTINGS!B$19="Spanish",SETTINGS!B$19="English and Spanish"),DESTINATIONS!F111="Spanish",OR(SETTINGS!B$19="French",SETTINGS!B$19="English and French"),DESTINATIONS!F111="French",OR(SETTINGS!B$19="Portuguese",SETTINGS!B$19="English and Portuguese"),DESTINATIONS!F111="Portuguese",OR(SETTINGS!B$19="German",SETTINGS!B$19="English and German"),DESTINATIONS!F111="German",SETTINGS!B$19="All",OR(DESTINATIONS!F111="Spanish",DESTINATIONS!F111="French",DESTINATIONS!F111="Portuguese",DESTINATIONS!F111="German"),SETTINGS!B$19="",FALSE))</f>
        <v>0</v>
      </c>
      <c r="AP84" s="5" t="b">
        <f t="shared" si="34"/>
        <v>0</v>
      </c>
      <c r="AQ84" s="5" t="b">
        <f>OR(ISBLANK(DESTINATIONS!T111),AND(ISNUMBER(DESTINATIONS!T111),SETTINGS!I$5&gt;=DESTINATIONS!T111))</f>
        <v>1</v>
      </c>
      <c r="AS84" s="45" t="b">
        <f t="shared" si="28"/>
        <v>1</v>
      </c>
      <c r="AT84" s="5" t="b">
        <f t="shared" si="29"/>
        <v>0</v>
      </c>
      <c r="AU84" s="5" t="b">
        <f t="shared" si="30"/>
        <v>0</v>
      </c>
      <c r="AV84" s="5" t="b">
        <f t="shared" si="31"/>
        <v>0</v>
      </c>
      <c r="AW84" s="5" t="b">
        <f t="shared" si="32"/>
        <v>0</v>
      </c>
      <c r="AX84" s="5" t="b">
        <f t="shared" si="33"/>
        <v>0</v>
      </c>
    </row>
    <row r="85" spans="1:50" ht="20" customHeight="1" x14ac:dyDescent="0.35">
      <c r="A85" s="35" t="s">
        <v>269</v>
      </c>
      <c r="B85" s="35" t="s">
        <v>40</v>
      </c>
      <c r="C85" s="35" t="s">
        <v>152</v>
      </c>
      <c r="D85" s="42">
        <v>6</v>
      </c>
      <c r="E85" s="43">
        <v>32.718000000000004</v>
      </c>
      <c r="F85" s="43">
        <v>30.24</v>
      </c>
      <c r="G85" s="43" t="str">
        <f>IF(OR(SETTINGS!I$8=0,F85="X",F85="?"),"N/A",SETTINGS!I$8-F85)</f>
        <v>N/A</v>
      </c>
      <c r="H85" s="46" t="str">
        <f t="shared" si="23"/>
        <v>Language + Score + English</v>
      </c>
      <c r="J85" s="5" t="b">
        <f>DESTINATIONS!D16="YES"</f>
        <v>1</v>
      </c>
      <c r="K85" s="5" t="b">
        <f>AND(SETTINGS!B$19="English",DESTINATIONS!F16="English")</f>
        <v>0</v>
      </c>
      <c r="L85" s="5" t="b">
        <f>AND(SETTINGS!B$19="Spanish",DESTINATIONS!F16="Spanish")</f>
        <v>0</v>
      </c>
      <c r="M85" s="5" t="b">
        <f>AND(SETTINGS!B$19="French",DESTINATIONS!F16="French")</f>
        <v>0</v>
      </c>
      <c r="N85" s="1" t="b">
        <f>AND(SETTINGS!B$19="Portuguese",DESTINATIONS!F16="Portuguese")</f>
        <v>0</v>
      </c>
      <c r="O85" s="5" t="b">
        <f>AND(SETTINGS!B$19="German",DESTINATIONS!F16="German")</f>
        <v>0</v>
      </c>
      <c r="P85" s="45" t="b">
        <f>AND(SETTINGS!B$19="English and Spanish",OR(DESTINATIONS!F16="English",DESTINATIONS!F16="Spanish"))</f>
        <v>0</v>
      </c>
      <c r="Q85" s="5" t="b">
        <f>AND(SETTINGS!B$19="English and French",OR(DESTINATIONS!F16="English",DESTINATIONS!F16="French"))</f>
        <v>0</v>
      </c>
      <c r="R85" s="5" t="b">
        <f>AND(SETTINGS!B$19="English and Portuguese",OR(DESTINATIONS!F16="English",DESTINATIONS!F16="Portuguese"))</f>
        <v>0</v>
      </c>
      <c r="S85" s="5" t="b">
        <f>AND(SETTINGS!B$19="English and German",OR(DESTINATIONS!F16="English",DESTINATIONS!F16="German"))</f>
        <v>0</v>
      </c>
      <c r="T85" s="5" t="b">
        <f>SETTINGS!B$19="All"</f>
        <v>0</v>
      </c>
      <c r="U85" s="5" t="b">
        <f t="shared" si="24"/>
        <v>0</v>
      </c>
      <c r="V85" s="5" t="b">
        <f>AND(SETTINGS!I$8&lt;F85,NOT(OR(E85="?",F85="?",E85="X",F85="X")))</f>
        <v>1</v>
      </c>
      <c r="W85" s="5" t="b">
        <f>AND(SETTINGS!I$8=F85,NOT(OR(E85="?",F85="?",E85="X",F85="X")))</f>
        <v>0</v>
      </c>
      <c r="X85" s="5" t="b">
        <f>AND(SETTINGS!I$8&gt;F85,SETTINGS!I$8&lt;E85,NOT(OR(E85="?",F85="?",E85="X",F85="X")))</f>
        <v>0</v>
      </c>
      <c r="Y85" s="5" t="b">
        <f>AND(SETTINGS!I$8=E85,NOT(OR(E85="?",F85="?",E85="X",F85="X")))</f>
        <v>0</v>
      </c>
      <c r="Z85" s="5" t="b">
        <f>AND(SETTINGS!I$8&gt;E85,NOT(OR(E85="?",F85="?",E85="X",F85="X")))</f>
        <v>0</v>
      </c>
      <c r="AA85" s="5" t="b">
        <f t="shared" si="25"/>
        <v>0</v>
      </c>
      <c r="AB85" s="5" t="b">
        <f>AND(ISBLANK(DESTINATIONS!J16),ISBLANK(DESTINATIONS!K16),ISBLANK(DESTINATIONS!L16),ISBLANK(DESTINATIONS!M16),ISBLANK(DESTINATIONS!N16))</f>
        <v>1</v>
      </c>
      <c r="AC85" s="5" t="b">
        <f>AND(ISNUMBER(DESTINATIONS!J16),ISNUMBER(DESTINATIONS!K16),ISNUMBER(DESTINATIONS!L16),ISNUMBER(DESTINATIONS!M16),ISNUMBER(DESTINATIONS!N16),SETTINGS!F$3&gt;=DESTINATIONS!K16,SETTINGS!F$4&gt;=DESTINATIONS!L16,SETTINGS!F$5&gt;=DESTINATIONS!M16,SETTINGS!F$6&gt;=DESTINATIONS!N16,SETTINGS!F$7&gt;=DESTINATIONS!J16)</f>
        <v>0</v>
      </c>
      <c r="AD85" s="5" t="b">
        <f>AND(ISNUMBER(DESTINATIONS!J16),ISBLANK(DESTINATIONS!K16),ISBLANK(DESTINATIONS!L16),ISBLANK(DESTINATIONS!M16),ISBLANK(DESTINATIONS!N16),SETTINGS!F$7&gt;=DESTINATIONS!J16)</f>
        <v>0</v>
      </c>
      <c r="AE85" s="1" t="b">
        <f>AND(ISNUMBER(DESTINATIONS!J16),ISBLANK(DESTINATIONS!K16),ISBLANK(DESTINATIONS!L16),ISNUMBER(DESTINATIONS!M16),ISBLANK(DESTINATIONS!N16),SETTINGS!F$7&gt;=DESTINATIONS!J16,SETTINGS!F$5&gt;=DESTINATIONS!M16)</f>
        <v>0</v>
      </c>
      <c r="AF85" s="5" t="b">
        <f t="shared" si="26"/>
        <v>1</v>
      </c>
      <c r="AG85" s="5" t="b">
        <f>AND(ISBLANK(DESTINATIONS!O16),ISBLANK(DESTINATIONS!P16),ISBLANK(DESTINATIONS!Q16),ISBLANK(DESTINATIONS!R16),ISBLANK(DESTINATIONS!S16))</f>
        <v>1</v>
      </c>
      <c r="AH85" s="5" t="b">
        <f>AND(ISNUMBER(DESTINATIONS!O16),ISNUMBER(DESTINATIONS!P16),ISNUMBER(DESTINATIONS!Q16),ISNUMBER(DESTINATIONS!R16),ISNUMBER(DESTINATIONS!S16),SETTINGS!F$11&gt;=DESTINATIONS!P16,SETTINGS!F$12&gt;=DESTINATIONS!Q16,SETTINGS!F$13&gt;=DESTINATIONS!R16,SETTINGS!F$14&gt;=DESTINATIONS!S16,SETTINGS!F$15&gt;=DESTINATIONS!O16)</f>
        <v>0</v>
      </c>
      <c r="AI85" s="5" t="b">
        <f>AND(ISNUMBER(DESTINATIONS!O16),ISBLANK(DESTINATIONS!P16),ISBLANK(DESTINATIONS!Q16),ISBLANK(DESTINATIONS!R16),ISBLANK(DESTINATIONS!S16),SETTINGS!F$15&gt;=DESTINATIONS!O16)</f>
        <v>0</v>
      </c>
      <c r="AJ85" s="1" t="b">
        <f>AND(ISNUMBER(DESTINATIONS!O16),ISBLANK(DESTINATIONS!P16),ISBLANK(DESTINATIONS!Q16),ISNUMBER(DESTINATIONS!R16),ISBLANK(DESTINATIONS!S16),SETTINGS!F$15&gt;=DESTINATIONS!O16,SETTINGS!F$13&gt;=DESTINATIONS!R16)</f>
        <v>0</v>
      </c>
      <c r="AK85" s="5" t="b">
        <f t="shared" si="27"/>
        <v>1</v>
      </c>
      <c r="AL85" s="5" t="b">
        <f>AND(SETTINGS!B$21="IELTS",AF85)</f>
        <v>0</v>
      </c>
      <c r="AM85" s="5" t="b">
        <f>AND(SETTINGS!B$21="TOEFL",AK85)</f>
        <v>0</v>
      </c>
      <c r="AN85" s="5" t="b">
        <f>AND(SETTINGS!B$21="Other",OR(AB85,AG85))</f>
        <v>0</v>
      </c>
      <c r="AO85" s="1" t="b">
        <f>AND(SETTINGS!B$21="NO",_xlfn.IFS(SETTINGS!B$19="English",FALSE,OR(SETTINGS!B$19="Spanish",SETTINGS!B$19="English and Spanish"),DESTINATIONS!F16="Spanish",OR(SETTINGS!B$19="French",SETTINGS!B$19="English and French"),DESTINATIONS!F16="French",OR(SETTINGS!B$19="Portuguese",SETTINGS!B$19="English and Portuguese"),DESTINATIONS!F16="Portuguese",OR(SETTINGS!B$19="German",SETTINGS!B$19="English and German"),DESTINATIONS!F16="German",SETTINGS!B$19="All",OR(DESTINATIONS!F16="Spanish",DESTINATIONS!F16="French",DESTINATIONS!F16="Portuguese",DESTINATIONS!F16="German"),SETTINGS!B$19="",FALSE))</f>
        <v>0</v>
      </c>
      <c r="AP85" s="5" t="b">
        <f t="shared" si="34"/>
        <v>0</v>
      </c>
      <c r="AQ85" s="5" t="b">
        <f>OR(ISBLANK(DESTINATIONS!T16),AND(ISNUMBER(DESTINATIONS!T16),SETTINGS!I$5&gt;=DESTINATIONS!T16))</f>
        <v>1</v>
      </c>
      <c r="AS85" s="45" t="b">
        <f t="shared" si="28"/>
        <v>1</v>
      </c>
      <c r="AT85" s="5" t="b">
        <f t="shared" si="29"/>
        <v>0</v>
      </c>
      <c r="AU85" s="5" t="b">
        <f t="shared" si="30"/>
        <v>0</v>
      </c>
      <c r="AV85" s="5" t="b">
        <f t="shared" si="31"/>
        <v>0</v>
      </c>
      <c r="AW85" s="5" t="b">
        <f t="shared" si="32"/>
        <v>0</v>
      </c>
      <c r="AX85" s="5" t="b">
        <f t="shared" si="33"/>
        <v>0</v>
      </c>
    </row>
    <row r="86" spans="1:50" ht="20" customHeight="1" x14ac:dyDescent="0.35">
      <c r="A86" s="35" t="s">
        <v>272</v>
      </c>
      <c r="B86" s="35" t="s">
        <v>48</v>
      </c>
      <c r="C86" s="35" t="s">
        <v>9</v>
      </c>
      <c r="D86" s="42">
        <v>7</v>
      </c>
      <c r="E86" s="43">
        <v>31.948</v>
      </c>
      <c r="F86" s="43">
        <v>30.221</v>
      </c>
      <c r="G86" s="43" t="str">
        <f>IF(OR(SETTINGS!I$8=0,F86="X",F86="?"),"N/A",SETTINGS!I$8-F86)</f>
        <v>N/A</v>
      </c>
      <c r="H86" s="46" t="str">
        <f t="shared" si="23"/>
        <v>Language + Score + English</v>
      </c>
      <c r="J86" s="5" t="b">
        <f>DESTINATIONS!D41="YES"</f>
        <v>1</v>
      </c>
      <c r="K86" s="5" t="b">
        <f>AND(SETTINGS!B$19="English",DESTINATIONS!F41="English")</f>
        <v>0</v>
      </c>
      <c r="L86" s="5" t="b">
        <f>AND(SETTINGS!B$19="Spanish",DESTINATIONS!F41="Spanish")</f>
        <v>0</v>
      </c>
      <c r="M86" s="5" t="b">
        <f>AND(SETTINGS!B$19="French",DESTINATIONS!F41="French")</f>
        <v>0</v>
      </c>
      <c r="N86" s="1" t="b">
        <f>AND(SETTINGS!B$19="Portuguese",DESTINATIONS!F41="Portuguese")</f>
        <v>0</v>
      </c>
      <c r="O86" s="5" t="b">
        <f>AND(SETTINGS!B$19="German",DESTINATIONS!F41="German")</f>
        <v>0</v>
      </c>
      <c r="P86" s="45" t="b">
        <f>AND(SETTINGS!B$19="English and Spanish",OR(DESTINATIONS!F41="English",DESTINATIONS!F41="Spanish"))</f>
        <v>0</v>
      </c>
      <c r="Q86" s="5" t="b">
        <f>AND(SETTINGS!B$19="English and French",OR(DESTINATIONS!F41="English",DESTINATIONS!F41="French"))</f>
        <v>0</v>
      </c>
      <c r="R86" s="5" t="b">
        <f>AND(SETTINGS!B$19="English and Portuguese",OR(DESTINATIONS!F41="English",DESTINATIONS!F41="Portuguese"))</f>
        <v>0</v>
      </c>
      <c r="S86" s="5" t="b">
        <f>AND(SETTINGS!B$19="English and German",OR(DESTINATIONS!F41="English",DESTINATIONS!F41="German"))</f>
        <v>0</v>
      </c>
      <c r="T86" s="5" t="b">
        <f>SETTINGS!B$19="All"</f>
        <v>0</v>
      </c>
      <c r="U86" s="5" t="b">
        <f t="shared" si="24"/>
        <v>0</v>
      </c>
      <c r="V86" s="5" t="b">
        <f>AND(SETTINGS!I$8&lt;F86,NOT(OR(E86="?",F86="?",E86="X",F86="X")))</f>
        <v>1</v>
      </c>
      <c r="W86" s="5" t="b">
        <f>AND(SETTINGS!I$8=F86,NOT(OR(E86="?",F86="?",E86="X",F86="X")))</f>
        <v>0</v>
      </c>
      <c r="X86" s="5" t="b">
        <f>AND(SETTINGS!I$8&gt;F86,SETTINGS!I$8&lt;E86,NOT(OR(E86="?",F86="?",E86="X",F86="X")))</f>
        <v>0</v>
      </c>
      <c r="Y86" s="5" t="b">
        <f>AND(SETTINGS!I$8=E86,NOT(OR(E86="?",F86="?",E86="X",F86="X")))</f>
        <v>0</v>
      </c>
      <c r="Z86" s="5" t="b">
        <f>AND(SETTINGS!I$8&gt;E86,NOT(OR(E86="?",F86="?",E86="X",F86="X")))</f>
        <v>0</v>
      </c>
      <c r="AA86" s="5" t="b">
        <f t="shared" si="25"/>
        <v>0</v>
      </c>
      <c r="AB86" s="5" t="b">
        <f>AND(ISBLANK(DESTINATIONS!J41),ISBLANK(DESTINATIONS!K41),ISBLANK(DESTINATIONS!L41),ISBLANK(DESTINATIONS!M41),ISBLANK(DESTINATIONS!N41))</f>
        <v>1</v>
      </c>
      <c r="AC86" s="5" t="b">
        <f>AND(ISNUMBER(DESTINATIONS!J41),ISNUMBER(DESTINATIONS!K41),ISNUMBER(DESTINATIONS!L41),ISNUMBER(DESTINATIONS!M41),ISNUMBER(DESTINATIONS!N41),SETTINGS!F$3&gt;=DESTINATIONS!K41,SETTINGS!F$4&gt;=DESTINATIONS!L41,SETTINGS!F$5&gt;=DESTINATIONS!M41,SETTINGS!F$6&gt;=DESTINATIONS!N41,SETTINGS!F$7&gt;=DESTINATIONS!J41)</f>
        <v>0</v>
      </c>
      <c r="AD86" s="5" t="b">
        <f>AND(ISNUMBER(DESTINATIONS!J41),ISBLANK(DESTINATIONS!K41),ISBLANK(DESTINATIONS!L41),ISBLANK(DESTINATIONS!M41),ISBLANK(DESTINATIONS!N41),SETTINGS!F$7&gt;=DESTINATIONS!J41)</f>
        <v>0</v>
      </c>
      <c r="AE86" s="1" t="b">
        <f>AND(ISNUMBER(DESTINATIONS!J41),ISBLANK(DESTINATIONS!K41),ISBLANK(DESTINATIONS!L41),ISNUMBER(DESTINATIONS!M41),ISBLANK(DESTINATIONS!N41),SETTINGS!F$7&gt;=DESTINATIONS!J41,SETTINGS!F$5&gt;=DESTINATIONS!M41)</f>
        <v>0</v>
      </c>
      <c r="AF86" s="5" t="b">
        <f t="shared" si="26"/>
        <v>1</v>
      </c>
      <c r="AG86" s="5" t="b">
        <f>AND(ISBLANK(DESTINATIONS!O41),ISBLANK(DESTINATIONS!P41),ISBLANK(DESTINATIONS!Q41),ISBLANK(DESTINATIONS!R41),ISBLANK(DESTINATIONS!S41))</f>
        <v>1</v>
      </c>
      <c r="AH86" s="5" t="b">
        <f>AND(ISNUMBER(DESTINATIONS!O41),ISNUMBER(DESTINATIONS!P41),ISNUMBER(DESTINATIONS!Q41),ISNUMBER(DESTINATIONS!R41),ISNUMBER(DESTINATIONS!S41),SETTINGS!F$11&gt;=DESTINATIONS!P41,SETTINGS!F$12&gt;=DESTINATIONS!Q41,SETTINGS!F$13&gt;=DESTINATIONS!R41,SETTINGS!F$14&gt;=DESTINATIONS!S41,SETTINGS!F$15&gt;=DESTINATIONS!O41)</f>
        <v>0</v>
      </c>
      <c r="AI86" s="5" t="b">
        <f>AND(ISNUMBER(DESTINATIONS!O41),ISBLANK(DESTINATIONS!P41),ISBLANK(DESTINATIONS!Q41),ISBLANK(DESTINATIONS!R41),ISBLANK(DESTINATIONS!S41),SETTINGS!F$15&gt;=DESTINATIONS!O41)</f>
        <v>0</v>
      </c>
      <c r="AJ86" s="1" t="b">
        <f>AND(ISNUMBER(DESTINATIONS!O41),ISBLANK(DESTINATIONS!P41),ISBLANK(DESTINATIONS!Q41),ISNUMBER(DESTINATIONS!R41),ISBLANK(DESTINATIONS!S41),SETTINGS!F$15&gt;=DESTINATIONS!O41,SETTINGS!F$13&gt;=DESTINATIONS!R41)</f>
        <v>0</v>
      </c>
      <c r="AK86" s="5" t="b">
        <f t="shared" si="27"/>
        <v>1</v>
      </c>
      <c r="AL86" s="5" t="b">
        <f>AND(SETTINGS!B$21="IELTS",AF86)</f>
        <v>0</v>
      </c>
      <c r="AM86" s="5" t="b">
        <f>AND(SETTINGS!B$21="TOEFL",AK86)</f>
        <v>0</v>
      </c>
      <c r="AN86" s="5" t="b">
        <f>AND(SETTINGS!B$21="Other",OR(AB86,AG86))</f>
        <v>0</v>
      </c>
      <c r="AO86" s="1" t="b">
        <f>AND(SETTINGS!B$21="NO",_xlfn.IFS(SETTINGS!B$19="English",FALSE,OR(SETTINGS!B$19="Spanish",SETTINGS!B$19="English and Spanish"),DESTINATIONS!F41="Spanish",OR(SETTINGS!B$19="French",SETTINGS!B$19="English and French"),DESTINATIONS!F41="French",OR(SETTINGS!B$19="Portuguese",SETTINGS!B$19="English and Portuguese"),DESTINATIONS!F41="Portuguese",OR(SETTINGS!B$19="German",SETTINGS!B$19="English and German"),DESTINATIONS!F41="German",SETTINGS!B$19="All",OR(DESTINATIONS!F41="Spanish",DESTINATIONS!F41="French",DESTINATIONS!F41="Portuguese",DESTINATIONS!F41="German"),SETTINGS!B$19="",FALSE))</f>
        <v>0</v>
      </c>
      <c r="AP86" s="5" t="b">
        <f t="shared" si="34"/>
        <v>0</v>
      </c>
      <c r="AQ86" s="5" t="b">
        <f>OR(ISBLANK(DESTINATIONS!T41),AND(ISNUMBER(DESTINATIONS!T41),SETTINGS!I$5&gt;=DESTINATIONS!T41))</f>
        <v>1</v>
      </c>
      <c r="AS86" s="45" t="b">
        <f t="shared" si="28"/>
        <v>1</v>
      </c>
      <c r="AT86" s="5" t="b">
        <f t="shared" si="29"/>
        <v>0</v>
      </c>
      <c r="AU86" s="5" t="b">
        <f t="shared" si="30"/>
        <v>0</v>
      </c>
      <c r="AV86" s="5" t="b">
        <f t="shared" si="31"/>
        <v>0</v>
      </c>
      <c r="AW86" s="5" t="b">
        <f t="shared" si="32"/>
        <v>0</v>
      </c>
      <c r="AX86" s="5" t="b">
        <f t="shared" si="33"/>
        <v>0</v>
      </c>
    </row>
    <row r="87" spans="1:50" ht="20" customHeight="1" x14ac:dyDescent="0.35">
      <c r="A87" s="35" t="s">
        <v>284</v>
      </c>
      <c r="B87" s="35" t="s">
        <v>72</v>
      </c>
      <c r="C87" s="35" t="s">
        <v>146</v>
      </c>
      <c r="D87" s="42">
        <v>2</v>
      </c>
      <c r="E87" s="43">
        <v>30.9</v>
      </c>
      <c r="F87" s="43">
        <v>30.172999999999998</v>
      </c>
      <c r="G87" s="43" t="str">
        <f>IF(OR(SETTINGS!I$8=0,F87="X",F87="?"),"N/A",SETTINGS!I$8-F87)</f>
        <v>N/A</v>
      </c>
      <c r="H87" s="46" t="str">
        <f t="shared" si="23"/>
        <v>Language + Score + English</v>
      </c>
      <c r="J87" s="5" t="b">
        <f>DESTINATIONS!D97="YES"</f>
        <v>1</v>
      </c>
      <c r="K87" s="5" t="b">
        <f>AND(SETTINGS!B$19="English",DESTINATIONS!F97="English")</f>
        <v>0</v>
      </c>
      <c r="L87" s="5" t="b">
        <f>AND(SETTINGS!B$19="Spanish",DESTINATIONS!F97="Spanish")</f>
        <v>0</v>
      </c>
      <c r="M87" s="5" t="b">
        <f>AND(SETTINGS!B$19="French",DESTINATIONS!F97="French")</f>
        <v>0</v>
      </c>
      <c r="N87" s="1" t="b">
        <f>AND(SETTINGS!B$19="Portuguese",DESTINATIONS!F97="Portuguese")</f>
        <v>0</v>
      </c>
      <c r="O87" s="5" t="b">
        <f>AND(SETTINGS!B$19="German",DESTINATIONS!F97="German")</f>
        <v>0</v>
      </c>
      <c r="P87" s="45" t="b">
        <f>AND(SETTINGS!B$19="English and Spanish",OR(DESTINATIONS!F97="English",DESTINATIONS!F97="Spanish"))</f>
        <v>0</v>
      </c>
      <c r="Q87" s="5" t="b">
        <f>AND(SETTINGS!B$19="English and French",OR(DESTINATIONS!F97="English",DESTINATIONS!F97="French"))</f>
        <v>0</v>
      </c>
      <c r="R87" s="5" t="b">
        <f>AND(SETTINGS!B$19="English and Portuguese",OR(DESTINATIONS!F97="English",DESTINATIONS!F97="Portuguese"))</f>
        <v>0</v>
      </c>
      <c r="S87" s="5" t="b">
        <f>AND(SETTINGS!B$19="English and German",OR(DESTINATIONS!F97="English",DESTINATIONS!F97="German"))</f>
        <v>0</v>
      </c>
      <c r="T87" s="5" t="b">
        <f>SETTINGS!B$19="All"</f>
        <v>0</v>
      </c>
      <c r="U87" s="5" t="b">
        <f t="shared" si="24"/>
        <v>0</v>
      </c>
      <c r="V87" s="5" t="b">
        <f>AND(SETTINGS!I$8&lt;F87,NOT(OR(E87="?",F87="?",E87="X",F87="X")))</f>
        <v>1</v>
      </c>
      <c r="W87" s="5" t="b">
        <f>AND(SETTINGS!I$8=F87,NOT(OR(E87="?",F87="?",E87="X",F87="X")))</f>
        <v>0</v>
      </c>
      <c r="X87" s="5" t="b">
        <f>AND(SETTINGS!I$8&gt;F87,SETTINGS!I$8&lt;E87,NOT(OR(E87="?",F87="?",E87="X",F87="X")))</f>
        <v>0</v>
      </c>
      <c r="Y87" s="5" t="b">
        <f>AND(SETTINGS!I$8=E87,NOT(OR(E87="?",F87="?",E87="X",F87="X")))</f>
        <v>0</v>
      </c>
      <c r="Z87" s="5" t="b">
        <f>AND(SETTINGS!I$8&gt;E87,NOT(OR(E87="?",F87="?",E87="X",F87="X")))</f>
        <v>0</v>
      </c>
      <c r="AA87" s="5" t="b">
        <f t="shared" si="25"/>
        <v>0</v>
      </c>
      <c r="AB87" s="5" t="b">
        <f>AND(ISBLANK(DESTINATIONS!J97),ISBLANK(DESTINATIONS!K97),ISBLANK(DESTINATIONS!L97),ISBLANK(DESTINATIONS!M97),ISBLANK(DESTINATIONS!N97))</f>
        <v>0</v>
      </c>
      <c r="AC87" s="5" t="b">
        <f>AND(ISNUMBER(DESTINATIONS!J97),ISNUMBER(DESTINATIONS!K97),ISNUMBER(DESTINATIONS!L97),ISNUMBER(DESTINATIONS!M97),ISNUMBER(DESTINATIONS!N97),SETTINGS!F$3&gt;=DESTINATIONS!K97,SETTINGS!F$4&gt;=DESTINATIONS!L97,SETTINGS!F$5&gt;=DESTINATIONS!M97,SETTINGS!F$6&gt;=DESTINATIONS!N97,SETTINGS!F$7&gt;=DESTINATIONS!J97)</f>
        <v>0</v>
      </c>
      <c r="AD87" s="5" t="b">
        <f>AND(ISNUMBER(DESTINATIONS!J97),ISBLANK(DESTINATIONS!K97),ISBLANK(DESTINATIONS!L97),ISBLANK(DESTINATIONS!M97),ISBLANK(DESTINATIONS!N97),SETTINGS!F$7&gt;=DESTINATIONS!J97)</f>
        <v>0</v>
      </c>
      <c r="AE87" s="1" t="b">
        <f>AND(ISNUMBER(DESTINATIONS!J97),ISBLANK(DESTINATIONS!K97),ISBLANK(DESTINATIONS!L97),ISNUMBER(DESTINATIONS!M97),ISBLANK(DESTINATIONS!N97),SETTINGS!F$7&gt;=DESTINATIONS!J97,SETTINGS!F$5&gt;=DESTINATIONS!M97)</f>
        <v>0</v>
      </c>
      <c r="AF87" s="5" t="b">
        <f t="shared" si="26"/>
        <v>0</v>
      </c>
      <c r="AG87" s="5" t="b">
        <f>AND(ISBLANK(DESTINATIONS!O97),ISBLANK(DESTINATIONS!P97),ISBLANK(DESTINATIONS!Q97),ISBLANK(DESTINATIONS!R97),ISBLANK(DESTINATIONS!S97))</f>
        <v>1</v>
      </c>
      <c r="AH87" s="5" t="b">
        <f>AND(ISNUMBER(DESTINATIONS!O97),ISNUMBER(DESTINATIONS!P97),ISNUMBER(DESTINATIONS!Q97),ISNUMBER(DESTINATIONS!R97),ISNUMBER(DESTINATIONS!S97),SETTINGS!F$11&gt;=DESTINATIONS!P97,SETTINGS!F$12&gt;=DESTINATIONS!Q97,SETTINGS!F$13&gt;=DESTINATIONS!R97,SETTINGS!F$14&gt;=DESTINATIONS!S97,SETTINGS!F$15&gt;=DESTINATIONS!O97)</f>
        <v>0</v>
      </c>
      <c r="AI87" s="5" t="b">
        <f>AND(ISNUMBER(DESTINATIONS!O97),ISBLANK(DESTINATIONS!P97),ISBLANK(DESTINATIONS!Q97),ISBLANK(DESTINATIONS!R97),ISBLANK(DESTINATIONS!S97),SETTINGS!F$15&gt;=DESTINATIONS!O97)</f>
        <v>0</v>
      </c>
      <c r="AJ87" s="1" t="b">
        <f>AND(ISNUMBER(DESTINATIONS!O97),ISBLANK(DESTINATIONS!P97),ISBLANK(DESTINATIONS!Q97),ISNUMBER(DESTINATIONS!R97),ISBLANK(DESTINATIONS!S97),SETTINGS!F$15&gt;=DESTINATIONS!O97,SETTINGS!F$13&gt;=DESTINATIONS!R97)</f>
        <v>0</v>
      </c>
      <c r="AK87" s="5" t="b">
        <f t="shared" si="27"/>
        <v>1</v>
      </c>
      <c r="AL87" s="5" t="b">
        <f>AND(SETTINGS!B$21="IELTS",AF87)</f>
        <v>0</v>
      </c>
      <c r="AM87" s="5" t="b">
        <f>AND(SETTINGS!B$21="TOEFL",AK87)</f>
        <v>0</v>
      </c>
      <c r="AN87" s="5" t="b">
        <f>AND(SETTINGS!B$21="Other",OR(AB87,AG87))</f>
        <v>0</v>
      </c>
      <c r="AO87" s="1" t="b">
        <f>AND(SETTINGS!B$21="NO",_xlfn.IFS(SETTINGS!B$19="English",FALSE,OR(SETTINGS!B$19="Spanish",SETTINGS!B$19="English and Spanish"),DESTINATIONS!F97="Spanish",OR(SETTINGS!B$19="French",SETTINGS!B$19="English and French"),DESTINATIONS!F97="French",OR(SETTINGS!B$19="Portuguese",SETTINGS!B$19="English and Portuguese"),DESTINATIONS!F97="Portuguese",OR(SETTINGS!B$19="German",SETTINGS!B$19="English and German"),DESTINATIONS!F97="German",SETTINGS!B$19="All",OR(DESTINATIONS!F97="Spanish",DESTINATIONS!F97="French",DESTINATIONS!F97="Portuguese",DESTINATIONS!F97="German"),SETTINGS!B$19="",FALSE))</f>
        <v>0</v>
      </c>
      <c r="AP87" s="5" t="b">
        <f t="shared" si="34"/>
        <v>0</v>
      </c>
      <c r="AQ87" s="5" t="b">
        <f>OR(ISBLANK(DESTINATIONS!T97),AND(ISNUMBER(DESTINATIONS!T97),SETTINGS!I$5&gt;=DESTINATIONS!T97))</f>
        <v>1</v>
      </c>
      <c r="AS87" s="45" t="b">
        <f t="shared" si="28"/>
        <v>1</v>
      </c>
      <c r="AT87" s="5" t="b">
        <f t="shared" si="29"/>
        <v>0</v>
      </c>
      <c r="AU87" s="5" t="b">
        <f t="shared" si="30"/>
        <v>0</v>
      </c>
      <c r="AV87" s="5" t="b">
        <f t="shared" si="31"/>
        <v>0</v>
      </c>
      <c r="AW87" s="5" t="b">
        <f t="shared" si="32"/>
        <v>0</v>
      </c>
      <c r="AX87" s="5" t="b">
        <f t="shared" si="33"/>
        <v>0</v>
      </c>
    </row>
    <row r="88" spans="1:50" ht="20" customHeight="1" x14ac:dyDescent="0.35">
      <c r="A88" s="35" t="s">
        <v>284</v>
      </c>
      <c r="B88" s="35" t="s">
        <v>64</v>
      </c>
      <c r="C88" s="35" t="s">
        <v>35</v>
      </c>
      <c r="D88" s="42">
        <v>3</v>
      </c>
      <c r="E88" s="43">
        <v>30.651</v>
      </c>
      <c r="F88" s="43">
        <v>30.167999999999999</v>
      </c>
      <c r="G88" s="43" t="str">
        <f>IF(OR(SETTINGS!I$8=0,F88="X",F88="?"),"N/A",SETTINGS!I$8-F88)</f>
        <v>N/A</v>
      </c>
      <c r="H88" s="46" t="str">
        <f t="shared" si="23"/>
        <v>Language + Score + English</v>
      </c>
      <c r="J88" s="5" t="b">
        <f>DESTINATIONS!D98="YES"</f>
        <v>1</v>
      </c>
      <c r="K88" s="5" t="b">
        <f>AND(SETTINGS!B$19="English",DESTINATIONS!F98="English")</f>
        <v>0</v>
      </c>
      <c r="L88" s="5" t="b">
        <f>AND(SETTINGS!B$19="Spanish",DESTINATIONS!F98="Spanish")</f>
        <v>0</v>
      </c>
      <c r="M88" s="5" t="b">
        <f>AND(SETTINGS!B$19="French",DESTINATIONS!F98="French")</f>
        <v>0</v>
      </c>
      <c r="N88" s="1" t="b">
        <f>AND(SETTINGS!B$19="Portuguese",DESTINATIONS!F98="Portuguese")</f>
        <v>0</v>
      </c>
      <c r="O88" s="5" t="b">
        <f>AND(SETTINGS!B$19="German",DESTINATIONS!F98="German")</f>
        <v>0</v>
      </c>
      <c r="P88" s="45" t="b">
        <f>AND(SETTINGS!B$19="English and Spanish",OR(DESTINATIONS!F98="English",DESTINATIONS!F98="Spanish"))</f>
        <v>0</v>
      </c>
      <c r="Q88" s="5" t="b">
        <f>AND(SETTINGS!B$19="English and French",OR(DESTINATIONS!F98="English",DESTINATIONS!F98="French"))</f>
        <v>0</v>
      </c>
      <c r="R88" s="5" t="b">
        <f>AND(SETTINGS!B$19="English and Portuguese",OR(DESTINATIONS!F98="English",DESTINATIONS!F98="Portuguese"))</f>
        <v>0</v>
      </c>
      <c r="S88" s="5" t="b">
        <f>AND(SETTINGS!B$19="English and German",OR(DESTINATIONS!F98="English",DESTINATIONS!F98="German"))</f>
        <v>0</v>
      </c>
      <c r="T88" s="5" t="b">
        <f>SETTINGS!B$19="All"</f>
        <v>0</v>
      </c>
      <c r="U88" s="5" t="b">
        <f t="shared" si="24"/>
        <v>0</v>
      </c>
      <c r="V88" s="5" t="b">
        <f>AND(SETTINGS!I$8&lt;F88,NOT(OR(E88="?",F88="?",E88="X",F88="X")))</f>
        <v>1</v>
      </c>
      <c r="W88" s="5" t="b">
        <f>AND(SETTINGS!I$8=F88,NOT(OR(E88="?",F88="?",E88="X",F88="X")))</f>
        <v>0</v>
      </c>
      <c r="X88" s="5" t="b">
        <f>AND(SETTINGS!I$8&gt;F88,SETTINGS!I$8&lt;E88,NOT(OR(E88="?",F88="?",E88="X",F88="X")))</f>
        <v>0</v>
      </c>
      <c r="Y88" s="5" t="b">
        <f>AND(SETTINGS!I$8=E88,NOT(OR(E88="?",F88="?",E88="X",F88="X")))</f>
        <v>0</v>
      </c>
      <c r="Z88" s="5" t="b">
        <f>AND(SETTINGS!I$8&gt;E88,NOT(OR(E88="?",F88="?",E88="X",F88="X")))</f>
        <v>0</v>
      </c>
      <c r="AA88" s="5" t="b">
        <f t="shared" si="25"/>
        <v>0</v>
      </c>
      <c r="AB88" s="5" t="b">
        <f>AND(ISBLANK(DESTINATIONS!J98),ISBLANK(DESTINATIONS!K98),ISBLANK(DESTINATIONS!L98),ISBLANK(DESTINATIONS!M98),ISBLANK(DESTINATIONS!N98))</f>
        <v>0</v>
      </c>
      <c r="AC88" s="5" t="b">
        <f>AND(ISNUMBER(DESTINATIONS!J98),ISNUMBER(DESTINATIONS!K98),ISNUMBER(DESTINATIONS!L98),ISNUMBER(DESTINATIONS!M98),ISNUMBER(DESTINATIONS!N98),SETTINGS!F$3&gt;=DESTINATIONS!K98,SETTINGS!F$4&gt;=DESTINATIONS!L98,SETTINGS!F$5&gt;=DESTINATIONS!M98,SETTINGS!F$6&gt;=DESTINATIONS!N98,SETTINGS!F$7&gt;=DESTINATIONS!J98)</f>
        <v>0</v>
      </c>
      <c r="AD88" s="5" t="b">
        <f>AND(ISNUMBER(DESTINATIONS!J98),ISBLANK(DESTINATIONS!K98),ISBLANK(DESTINATIONS!L98),ISBLANK(DESTINATIONS!M98),ISBLANK(DESTINATIONS!N98),SETTINGS!F$7&gt;=DESTINATIONS!J98)</f>
        <v>0</v>
      </c>
      <c r="AE88" s="1" t="b">
        <f>AND(ISNUMBER(DESTINATIONS!J98),ISBLANK(DESTINATIONS!K98),ISBLANK(DESTINATIONS!L98),ISNUMBER(DESTINATIONS!M98),ISBLANK(DESTINATIONS!N98),SETTINGS!F$7&gt;=DESTINATIONS!J98,SETTINGS!F$5&gt;=DESTINATIONS!M98)</f>
        <v>0</v>
      </c>
      <c r="AF88" s="5" t="b">
        <f t="shared" si="26"/>
        <v>0</v>
      </c>
      <c r="AG88" s="5" t="b">
        <f>AND(ISBLANK(DESTINATIONS!O98),ISBLANK(DESTINATIONS!P98),ISBLANK(DESTINATIONS!Q98),ISBLANK(DESTINATIONS!R98),ISBLANK(DESTINATIONS!S98))</f>
        <v>0</v>
      </c>
      <c r="AH88" s="5" t="b">
        <f>AND(ISNUMBER(DESTINATIONS!O98),ISNUMBER(DESTINATIONS!P98),ISNUMBER(DESTINATIONS!Q98),ISNUMBER(DESTINATIONS!R98),ISNUMBER(DESTINATIONS!S98),SETTINGS!F$11&gt;=DESTINATIONS!P98,SETTINGS!F$12&gt;=DESTINATIONS!Q98,SETTINGS!F$13&gt;=DESTINATIONS!R98,SETTINGS!F$14&gt;=DESTINATIONS!S98,SETTINGS!F$15&gt;=DESTINATIONS!O98)</f>
        <v>0</v>
      </c>
      <c r="AI88" s="5" t="b">
        <f>AND(ISNUMBER(DESTINATIONS!O98),ISBLANK(DESTINATIONS!P98),ISBLANK(DESTINATIONS!Q98),ISBLANK(DESTINATIONS!R98),ISBLANK(DESTINATIONS!S98),SETTINGS!F$15&gt;=DESTINATIONS!O98)</f>
        <v>0</v>
      </c>
      <c r="AJ88" s="1" t="b">
        <f>AND(ISNUMBER(DESTINATIONS!O98),ISBLANK(DESTINATIONS!P98),ISBLANK(DESTINATIONS!Q98),ISNUMBER(DESTINATIONS!R98),ISBLANK(DESTINATIONS!S98),SETTINGS!F$15&gt;=DESTINATIONS!O98,SETTINGS!F$13&gt;=DESTINATIONS!R98)</f>
        <v>0</v>
      </c>
      <c r="AK88" s="5" t="b">
        <f t="shared" si="27"/>
        <v>0</v>
      </c>
      <c r="AL88" s="5" t="b">
        <f>AND(SETTINGS!B$21="IELTS",AF88)</f>
        <v>0</v>
      </c>
      <c r="AM88" s="5" t="b">
        <f>AND(SETTINGS!B$21="TOEFL",AK88)</f>
        <v>0</v>
      </c>
      <c r="AN88" s="5" t="b">
        <f>AND(SETTINGS!B$21="Other",OR(AB88,AG88))</f>
        <v>0</v>
      </c>
      <c r="AO88" s="1" t="b">
        <f>AND(SETTINGS!B$21="NO",_xlfn.IFS(SETTINGS!B$19="English",FALSE,OR(SETTINGS!B$19="Spanish",SETTINGS!B$19="English and Spanish"),DESTINATIONS!F98="Spanish",OR(SETTINGS!B$19="French",SETTINGS!B$19="English and French"),DESTINATIONS!F98="French",OR(SETTINGS!B$19="Portuguese",SETTINGS!B$19="English and Portuguese"),DESTINATIONS!F98="Portuguese",OR(SETTINGS!B$19="German",SETTINGS!B$19="English and German"),DESTINATIONS!F98="German",SETTINGS!B$19="All",OR(DESTINATIONS!F98="Spanish",DESTINATIONS!F98="French",DESTINATIONS!F98="Portuguese",DESTINATIONS!F98="German"),SETTINGS!B$19="",FALSE))</f>
        <v>0</v>
      </c>
      <c r="AP88" s="5" t="b">
        <f t="shared" si="34"/>
        <v>0</v>
      </c>
      <c r="AQ88" s="5" t="b">
        <f>OR(ISBLANK(DESTINATIONS!T98),AND(ISNUMBER(DESTINATIONS!T98),SETTINGS!I$5&gt;=DESTINATIONS!T98))</f>
        <v>1</v>
      </c>
      <c r="AS88" s="45" t="b">
        <f t="shared" si="28"/>
        <v>1</v>
      </c>
      <c r="AT88" s="5" t="b">
        <f t="shared" si="29"/>
        <v>0</v>
      </c>
      <c r="AU88" s="5" t="b">
        <f t="shared" si="30"/>
        <v>0</v>
      </c>
      <c r="AV88" s="5" t="b">
        <f t="shared" si="31"/>
        <v>0</v>
      </c>
      <c r="AW88" s="5" t="b">
        <f t="shared" si="32"/>
        <v>0</v>
      </c>
      <c r="AX88" s="5" t="b">
        <f t="shared" si="33"/>
        <v>0</v>
      </c>
    </row>
    <row r="89" spans="1:50" ht="20" customHeight="1" x14ac:dyDescent="0.35">
      <c r="A89" s="35" t="s">
        <v>268</v>
      </c>
      <c r="B89" s="35" t="s">
        <v>286</v>
      </c>
      <c r="C89" s="35" t="s">
        <v>195</v>
      </c>
      <c r="D89" s="42">
        <v>4</v>
      </c>
      <c r="E89" s="43">
        <v>30.812999999999999</v>
      </c>
      <c r="F89" s="43">
        <v>30.006</v>
      </c>
      <c r="G89" s="43" t="str">
        <f>IF(OR(SETTINGS!I$8=0,F89="X",F89="?"),"N/A",SETTINGS!I$8-F89)</f>
        <v>N/A</v>
      </c>
      <c r="H89" s="46" t="str">
        <f t="shared" si="23"/>
        <v>Language + Score + English</v>
      </c>
      <c r="J89" s="5" t="b">
        <f>DESTINATIONS!D10="YES"</f>
        <v>1</v>
      </c>
      <c r="K89" s="5" t="b">
        <f>AND(SETTINGS!B$19="English",DESTINATIONS!F10="English")</f>
        <v>0</v>
      </c>
      <c r="L89" s="5" t="b">
        <f>AND(SETTINGS!B$19="Spanish",DESTINATIONS!F10="Spanish")</f>
        <v>0</v>
      </c>
      <c r="M89" s="5" t="b">
        <f>AND(SETTINGS!B$19="French",DESTINATIONS!F10="French")</f>
        <v>0</v>
      </c>
      <c r="N89" s="1" t="b">
        <f>AND(SETTINGS!B$19="Portuguese",DESTINATIONS!F10="Portuguese")</f>
        <v>0</v>
      </c>
      <c r="O89" s="5" t="b">
        <f>AND(SETTINGS!B$19="German",DESTINATIONS!F10="German")</f>
        <v>0</v>
      </c>
      <c r="P89" s="45" t="b">
        <f>AND(SETTINGS!B$19="English and Spanish",OR(DESTINATIONS!F10="English",DESTINATIONS!F10="Spanish"))</f>
        <v>0</v>
      </c>
      <c r="Q89" s="5" t="b">
        <f>AND(SETTINGS!B$19="English and French",OR(DESTINATIONS!F10="English",DESTINATIONS!F10="French"))</f>
        <v>0</v>
      </c>
      <c r="R89" s="5" t="b">
        <f>AND(SETTINGS!B$19="English and Portuguese",OR(DESTINATIONS!F10="English",DESTINATIONS!F10="Portuguese"))</f>
        <v>0</v>
      </c>
      <c r="S89" s="5" t="b">
        <f>AND(SETTINGS!B$19="English and German",OR(DESTINATIONS!F10="English",DESTINATIONS!F10="German"))</f>
        <v>0</v>
      </c>
      <c r="T89" s="5" t="b">
        <f>SETTINGS!B$19="All"</f>
        <v>0</v>
      </c>
      <c r="U89" s="5" t="b">
        <f t="shared" si="24"/>
        <v>0</v>
      </c>
      <c r="V89" s="5" t="b">
        <f>AND(SETTINGS!I$8&lt;F89,NOT(OR(E89="?",F89="?",E89="X",F89="X")))</f>
        <v>1</v>
      </c>
      <c r="W89" s="5" t="b">
        <f>AND(SETTINGS!I$8=F89,NOT(OR(E89="?",F89="?",E89="X",F89="X")))</f>
        <v>0</v>
      </c>
      <c r="X89" s="5" t="b">
        <f>AND(SETTINGS!I$8&gt;F89,SETTINGS!I$8&lt;E89,NOT(OR(E89="?",F89="?",E89="X",F89="X")))</f>
        <v>0</v>
      </c>
      <c r="Y89" s="5" t="b">
        <f>AND(SETTINGS!I$8=E89,NOT(OR(E89="?",F89="?",E89="X",F89="X")))</f>
        <v>0</v>
      </c>
      <c r="Z89" s="5" t="b">
        <f>AND(SETTINGS!I$8&gt;E89,NOT(OR(E89="?",F89="?",E89="X",F89="X")))</f>
        <v>0</v>
      </c>
      <c r="AA89" s="5" t="b">
        <f t="shared" si="25"/>
        <v>0</v>
      </c>
      <c r="AB89" s="5" t="b">
        <f>AND(ISBLANK(DESTINATIONS!J10),ISBLANK(DESTINATIONS!K10),ISBLANK(DESTINATIONS!L10),ISBLANK(DESTINATIONS!M10),ISBLANK(DESTINATIONS!N10))</f>
        <v>1</v>
      </c>
      <c r="AC89" s="5" t="b">
        <f>AND(ISNUMBER(DESTINATIONS!J10),ISNUMBER(DESTINATIONS!K10),ISNUMBER(DESTINATIONS!L10),ISNUMBER(DESTINATIONS!M10),ISNUMBER(DESTINATIONS!N10),SETTINGS!F$3&gt;=DESTINATIONS!K10,SETTINGS!F$4&gt;=DESTINATIONS!L10,SETTINGS!F$5&gt;=DESTINATIONS!M10,SETTINGS!F$6&gt;=DESTINATIONS!N10,SETTINGS!F$7&gt;=DESTINATIONS!J10)</f>
        <v>0</v>
      </c>
      <c r="AD89" s="5" t="b">
        <f>AND(ISNUMBER(DESTINATIONS!J10),ISBLANK(DESTINATIONS!K10),ISBLANK(DESTINATIONS!L10),ISBLANK(DESTINATIONS!M10),ISBLANK(DESTINATIONS!N10),SETTINGS!F$7&gt;=DESTINATIONS!J10)</f>
        <v>0</v>
      </c>
      <c r="AE89" s="1" t="b">
        <f>AND(ISNUMBER(DESTINATIONS!J10),ISBLANK(DESTINATIONS!K10),ISBLANK(DESTINATIONS!L10),ISNUMBER(DESTINATIONS!M10),ISBLANK(DESTINATIONS!N10),SETTINGS!F$7&gt;=DESTINATIONS!J10,SETTINGS!F$5&gt;=DESTINATIONS!M10)</f>
        <v>0</v>
      </c>
      <c r="AF89" s="5" t="b">
        <f t="shared" si="26"/>
        <v>1</v>
      </c>
      <c r="AG89" s="5" t="b">
        <f>AND(ISBLANK(DESTINATIONS!O10),ISBLANK(DESTINATIONS!P10),ISBLANK(DESTINATIONS!Q10),ISBLANK(DESTINATIONS!R10),ISBLANK(DESTINATIONS!S10))</f>
        <v>1</v>
      </c>
      <c r="AH89" s="5" t="b">
        <f>AND(ISNUMBER(DESTINATIONS!O10),ISNUMBER(DESTINATIONS!P10),ISNUMBER(DESTINATIONS!Q10),ISNUMBER(DESTINATIONS!R10),ISNUMBER(DESTINATIONS!S10),SETTINGS!F$11&gt;=DESTINATIONS!P10,SETTINGS!F$12&gt;=DESTINATIONS!Q10,SETTINGS!F$13&gt;=DESTINATIONS!R10,SETTINGS!F$14&gt;=DESTINATIONS!S10,SETTINGS!F$15&gt;=DESTINATIONS!O10)</f>
        <v>0</v>
      </c>
      <c r="AI89" s="5" t="b">
        <f>AND(ISNUMBER(DESTINATIONS!O10),ISBLANK(DESTINATIONS!P10),ISBLANK(DESTINATIONS!Q10),ISBLANK(DESTINATIONS!R10),ISBLANK(DESTINATIONS!S10),SETTINGS!F$15&gt;=DESTINATIONS!O10)</f>
        <v>0</v>
      </c>
      <c r="AJ89" s="1" t="b">
        <f>AND(ISNUMBER(DESTINATIONS!O10),ISBLANK(DESTINATIONS!P10),ISBLANK(DESTINATIONS!Q10),ISNUMBER(DESTINATIONS!R10),ISBLANK(DESTINATIONS!S10),SETTINGS!F$15&gt;=DESTINATIONS!O10,SETTINGS!F$13&gt;=DESTINATIONS!R10)</f>
        <v>0</v>
      </c>
      <c r="AK89" s="5" t="b">
        <f t="shared" si="27"/>
        <v>1</v>
      </c>
      <c r="AL89" s="5" t="b">
        <f>AND(SETTINGS!B$21="IELTS",AF89)</f>
        <v>0</v>
      </c>
      <c r="AM89" s="5" t="b">
        <f>AND(SETTINGS!B$21="TOEFL",AK89)</f>
        <v>0</v>
      </c>
      <c r="AN89" s="5" t="b">
        <f>AND(SETTINGS!B$21="Other",OR(AB89,AG89))</f>
        <v>0</v>
      </c>
      <c r="AO89" s="1" t="b">
        <f>AND(SETTINGS!B$21="NO",_xlfn.IFS(SETTINGS!B$19="English",FALSE,OR(SETTINGS!B$19="Spanish",SETTINGS!B$19="English and Spanish"),DESTINATIONS!F10="Spanish",OR(SETTINGS!B$19="French",SETTINGS!B$19="English and French"),DESTINATIONS!F10="French",OR(SETTINGS!B$19="Portuguese",SETTINGS!B$19="English and Portuguese"),DESTINATIONS!F10="Portuguese",OR(SETTINGS!B$19="German",SETTINGS!B$19="English and German"),DESTINATIONS!F10="German",SETTINGS!B$19="All",OR(DESTINATIONS!F10="Spanish",DESTINATIONS!F10="French",DESTINATIONS!F10="Portuguese",DESTINATIONS!F10="German"),SETTINGS!B$19="",FALSE))</f>
        <v>0</v>
      </c>
      <c r="AP89" s="5" t="b">
        <f t="shared" si="34"/>
        <v>0</v>
      </c>
      <c r="AQ89" s="5" t="b">
        <f>OR(ISBLANK(DESTINATIONS!T10),AND(ISNUMBER(DESTINATIONS!T10),SETTINGS!I$5&gt;=DESTINATIONS!T10))</f>
        <v>1</v>
      </c>
      <c r="AS89" s="45" t="b">
        <f t="shared" si="28"/>
        <v>1</v>
      </c>
      <c r="AT89" s="5" t="b">
        <f t="shared" si="29"/>
        <v>0</v>
      </c>
      <c r="AU89" s="5" t="b">
        <f t="shared" si="30"/>
        <v>0</v>
      </c>
      <c r="AV89" s="5" t="b">
        <f t="shared" si="31"/>
        <v>0</v>
      </c>
      <c r="AW89" s="5" t="b">
        <f t="shared" si="32"/>
        <v>0</v>
      </c>
      <c r="AX89" s="5" t="b">
        <f t="shared" si="33"/>
        <v>0</v>
      </c>
    </row>
    <row r="90" spans="1:50" ht="20" customHeight="1" x14ac:dyDescent="0.35">
      <c r="A90" s="35" t="s">
        <v>272</v>
      </c>
      <c r="B90" s="35" t="s">
        <v>79</v>
      </c>
      <c r="C90" s="35" t="s">
        <v>10</v>
      </c>
      <c r="D90" s="42">
        <v>3</v>
      </c>
      <c r="E90" s="43">
        <v>30.097999999999999</v>
      </c>
      <c r="F90" s="43">
        <v>29.94</v>
      </c>
      <c r="G90" s="43" t="str">
        <f>IF(OR(SETTINGS!I$8=0,F90="X",F90="?"),"N/A",SETTINGS!I$8-F90)</f>
        <v>N/A</v>
      </c>
      <c r="H90" s="46" t="str">
        <f t="shared" si="23"/>
        <v>Language + Score + English</v>
      </c>
      <c r="J90" s="5" t="b">
        <f>DESTINATIONS!D42="YES"</f>
        <v>1</v>
      </c>
      <c r="K90" s="5" t="b">
        <f>AND(SETTINGS!B$19="English",DESTINATIONS!F42="English")</f>
        <v>0</v>
      </c>
      <c r="L90" s="5" t="b">
        <f>AND(SETTINGS!B$19="Spanish",DESTINATIONS!F42="Spanish")</f>
        <v>0</v>
      </c>
      <c r="M90" s="5" t="b">
        <f>AND(SETTINGS!B$19="French",DESTINATIONS!F42="French")</f>
        <v>0</v>
      </c>
      <c r="N90" s="1" t="b">
        <f>AND(SETTINGS!B$19="Portuguese",DESTINATIONS!F42="Portuguese")</f>
        <v>0</v>
      </c>
      <c r="O90" s="5" t="b">
        <f>AND(SETTINGS!B$19="German",DESTINATIONS!F42="German")</f>
        <v>0</v>
      </c>
      <c r="P90" s="45" t="b">
        <f>AND(SETTINGS!B$19="English and Spanish",OR(DESTINATIONS!F42="English",DESTINATIONS!F42="Spanish"))</f>
        <v>0</v>
      </c>
      <c r="Q90" s="5" t="b">
        <f>AND(SETTINGS!B$19="English and French",OR(DESTINATIONS!F42="English",DESTINATIONS!F42="French"))</f>
        <v>0</v>
      </c>
      <c r="R90" s="5" t="b">
        <f>AND(SETTINGS!B$19="English and Portuguese",OR(DESTINATIONS!F42="English",DESTINATIONS!F42="Portuguese"))</f>
        <v>0</v>
      </c>
      <c r="S90" s="5" t="b">
        <f>AND(SETTINGS!B$19="English and German",OR(DESTINATIONS!F42="English",DESTINATIONS!F42="German"))</f>
        <v>0</v>
      </c>
      <c r="T90" s="5" t="b">
        <f>SETTINGS!B$19="All"</f>
        <v>0</v>
      </c>
      <c r="U90" s="5" t="b">
        <f t="shared" si="24"/>
        <v>0</v>
      </c>
      <c r="V90" s="5" t="b">
        <f>AND(SETTINGS!I$8&lt;F90,NOT(OR(E90="?",F90="?",E90="X",F90="X")))</f>
        <v>1</v>
      </c>
      <c r="W90" s="5" t="b">
        <f>AND(SETTINGS!I$8=F90,NOT(OR(E90="?",F90="?",E90="X",F90="X")))</f>
        <v>0</v>
      </c>
      <c r="X90" s="5" t="b">
        <f>AND(SETTINGS!I$8&gt;F90,SETTINGS!I$8&lt;E90,NOT(OR(E90="?",F90="?",E90="X",F90="X")))</f>
        <v>0</v>
      </c>
      <c r="Y90" s="5" t="b">
        <f>AND(SETTINGS!I$8=E90,NOT(OR(E90="?",F90="?",E90="X",F90="X")))</f>
        <v>0</v>
      </c>
      <c r="Z90" s="5" t="b">
        <f>AND(SETTINGS!I$8&gt;E90,NOT(OR(E90="?",F90="?",E90="X",F90="X")))</f>
        <v>0</v>
      </c>
      <c r="AA90" s="5" t="b">
        <f t="shared" si="25"/>
        <v>0</v>
      </c>
      <c r="AB90" s="5" t="b">
        <f>AND(ISBLANK(DESTINATIONS!J42),ISBLANK(DESTINATIONS!K42),ISBLANK(DESTINATIONS!L42),ISBLANK(DESTINATIONS!M42),ISBLANK(DESTINATIONS!N42))</f>
        <v>1</v>
      </c>
      <c r="AC90" s="5" t="b">
        <f>AND(ISNUMBER(DESTINATIONS!J42),ISNUMBER(DESTINATIONS!K42),ISNUMBER(DESTINATIONS!L42),ISNUMBER(DESTINATIONS!M42),ISNUMBER(DESTINATIONS!N42),SETTINGS!F$3&gt;=DESTINATIONS!K42,SETTINGS!F$4&gt;=DESTINATIONS!L42,SETTINGS!F$5&gt;=DESTINATIONS!M42,SETTINGS!F$6&gt;=DESTINATIONS!N42,SETTINGS!F$7&gt;=DESTINATIONS!J42)</f>
        <v>0</v>
      </c>
      <c r="AD90" s="5" t="b">
        <f>AND(ISNUMBER(DESTINATIONS!J42),ISBLANK(DESTINATIONS!K42),ISBLANK(DESTINATIONS!L42),ISBLANK(DESTINATIONS!M42),ISBLANK(DESTINATIONS!N42),SETTINGS!F$7&gt;=DESTINATIONS!J42)</f>
        <v>0</v>
      </c>
      <c r="AE90" s="1" t="b">
        <f>AND(ISNUMBER(DESTINATIONS!J42),ISBLANK(DESTINATIONS!K42),ISBLANK(DESTINATIONS!L42),ISNUMBER(DESTINATIONS!M42),ISBLANK(DESTINATIONS!N42),SETTINGS!F$7&gt;=DESTINATIONS!J42,SETTINGS!F$5&gt;=DESTINATIONS!M42)</f>
        <v>0</v>
      </c>
      <c r="AF90" s="5" t="b">
        <f t="shared" si="26"/>
        <v>1</v>
      </c>
      <c r="AG90" s="5" t="b">
        <f>AND(ISBLANK(DESTINATIONS!O42),ISBLANK(DESTINATIONS!P42),ISBLANK(DESTINATIONS!Q42),ISBLANK(DESTINATIONS!R42),ISBLANK(DESTINATIONS!S42))</f>
        <v>1</v>
      </c>
      <c r="AH90" s="5" t="b">
        <f>AND(ISNUMBER(DESTINATIONS!O42),ISNUMBER(DESTINATIONS!P42),ISNUMBER(DESTINATIONS!Q42),ISNUMBER(DESTINATIONS!R42),ISNUMBER(DESTINATIONS!S42),SETTINGS!F$11&gt;=DESTINATIONS!P42,SETTINGS!F$12&gt;=DESTINATIONS!Q42,SETTINGS!F$13&gt;=DESTINATIONS!R42,SETTINGS!F$14&gt;=DESTINATIONS!S42,SETTINGS!F$15&gt;=DESTINATIONS!O42)</f>
        <v>0</v>
      </c>
      <c r="AI90" s="5" t="b">
        <f>AND(ISNUMBER(DESTINATIONS!O42),ISBLANK(DESTINATIONS!P42),ISBLANK(DESTINATIONS!Q42),ISBLANK(DESTINATIONS!R42),ISBLANK(DESTINATIONS!S42),SETTINGS!F$15&gt;=DESTINATIONS!O42)</f>
        <v>0</v>
      </c>
      <c r="AJ90" s="1" t="b">
        <f>AND(ISNUMBER(DESTINATIONS!O42),ISBLANK(DESTINATIONS!P42),ISBLANK(DESTINATIONS!Q42),ISNUMBER(DESTINATIONS!R42),ISBLANK(DESTINATIONS!S42),SETTINGS!F$15&gt;=DESTINATIONS!O42,SETTINGS!F$13&gt;=DESTINATIONS!R42)</f>
        <v>0</v>
      </c>
      <c r="AK90" s="5" t="b">
        <f t="shared" si="27"/>
        <v>1</v>
      </c>
      <c r="AL90" s="5" t="b">
        <f>AND(SETTINGS!B$21="IELTS",AF90)</f>
        <v>0</v>
      </c>
      <c r="AM90" s="5" t="b">
        <f>AND(SETTINGS!B$21="TOEFL",AK90)</f>
        <v>0</v>
      </c>
      <c r="AN90" s="5" t="b">
        <f>AND(SETTINGS!B$21="Other",OR(AB90,AG90))</f>
        <v>0</v>
      </c>
      <c r="AO90" s="1" t="b">
        <f>AND(SETTINGS!B$21="NO",_xlfn.IFS(SETTINGS!B$19="English",FALSE,OR(SETTINGS!B$19="Spanish",SETTINGS!B$19="English and Spanish"),DESTINATIONS!F42="Spanish",OR(SETTINGS!B$19="French",SETTINGS!B$19="English and French"),DESTINATIONS!F42="French",OR(SETTINGS!B$19="Portuguese",SETTINGS!B$19="English and Portuguese"),DESTINATIONS!F42="Portuguese",OR(SETTINGS!B$19="German",SETTINGS!B$19="English and German"),DESTINATIONS!F42="German",SETTINGS!B$19="All",OR(DESTINATIONS!F42="Spanish",DESTINATIONS!F42="French",DESTINATIONS!F42="Portuguese",DESTINATIONS!F42="German"),SETTINGS!B$19="",FALSE))</f>
        <v>0</v>
      </c>
      <c r="AP90" s="5" t="b">
        <f t="shared" si="34"/>
        <v>0</v>
      </c>
      <c r="AQ90" s="5" t="b">
        <f>OR(ISBLANK(DESTINATIONS!T42),AND(ISNUMBER(DESTINATIONS!T42),SETTINGS!I$5&gt;=DESTINATIONS!T42))</f>
        <v>1</v>
      </c>
      <c r="AS90" s="45" t="b">
        <f t="shared" si="28"/>
        <v>1</v>
      </c>
      <c r="AT90" s="5" t="b">
        <f t="shared" si="29"/>
        <v>0</v>
      </c>
      <c r="AU90" s="5" t="b">
        <f t="shared" si="30"/>
        <v>0</v>
      </c>
      <c r="AV90" s="5" t="b">
        <f t="shared" si="31"/>
        <v>0</v>
      </c>
      <c r="AW90" s="5" t="b">
        <f t="shared" si="32"/>
        <v>0</v>
      </c>
      <c r="AX90" s="5" t="b">
        <f t="shared" si="33"/>
        <v>0</v>
      </c>
    </row>
    <row r="91" spans="1:50" ht="20" customHeight="1" x14ac:dyDescent="0.35">
      <c r="A91" s="35" t="s">
        <v>284</v>
      </c>
      <c r="B91" s="35" t="s">
        <v>71</v>
      </c>
      <c r="C91" s="35" t="s">
        <v>176</v>
      </c>
      <c r="D91" s="42">
        <v>4</v>
      </c>
      <c r="E91" s="43">
        <v>32.043999999999997</v>
      </c>
      <c r="F91" s="43">
        <v>29.773</v>
      </c>
      <c r="G91" s="43" t="str">
        <f>IF(OR(SETTINGS!I$8=0,F91="X",F91="?"),"N/A",SETTINGS!I$8-F91)</f>
        <v>N/A</v>
      </c>
      <c r="H91" s="46" t="str">
        <f t="shared" si="23"/>
        <v>Language + Score + English + GPA</v>
      </c>
      <c r="J91" s="5" t="b">
        <f>DESTINATIONS!D99="YES"</f>
        <v>1</v>
      </c>
      <c r="K91" s="5" t="b">
        <f>AND(SETTINGS!B$19="English",DESTINATIONS!F99="English")</f>
        <v>0</v>
      </c>
      <c r="L91" s="5" t="b">
        <f>AND(SETTINGS!B$19="Spanish",DESTINATIONS!F99="Spanish")</f>
        <v>0</v>
      </c>
      <c r="M91" s="5" t="b">
        <f>AND(SETTINGS!B$19="French",DESTINATIONS!F99="French")</f>
        <v>0</v>
      </c>
      <c r="N91" s="1" t="b">
        <f>AND(SETTINGS!B$19="Portuguese",DESTINATIONS!F99="Portuguese")</f>
        <v>0</v>
      </c>
      <c r="O91" s="5" t="b">
        <f>AND(SETTINGS!B$19="German",DESTINATIONS!F99="German")</f>
        <v>0</v>
      </c>
      <c r="P91" s="45" t="b">
        <f>AND(SETTINGS!B$19="English and Spanish",OR(DESTINATIONS!F99="English",DESTINATIONS!F99="Spanish"))</f>
        <v>0</v>
      </c>
      <c r="Q91" s="5" t="b">
        <f>AND(SETTINGS!B$19="English and French",OR(DESTINATIONS!F99="English",DESTINATIONS!F99="French"))</f>
        <v>0</v>
      </c>
      <c r="R91" s="5" t="b">
        <f>AND(SETTINGS!B$19="English and Portuguese",OR(DESTINATIONS!F99="English",DESTINATIONS!F99="Portuguese"))</f>
        <v>0</v>
      </c>
      <c r="S91" s="5" t="b">
        <f>AND(SETTINGS!B$19="English and German",OR(DESTINATIONS!F99="English",DESTINATIONS!F99="German"))</f>
        <v>0</v>
      </c>
      <c r="T91" s="5" t="b">
        <f>SETTINGS!B$19="All"</f>
        <v>0</v>
      </c>
      <c r="U91" s="5" t="b">
        <f t="shared" si="24"/>
        <v>0</v>
      </c>
      <c r="V91" s="5" t="b">
        <f>AND(SETTINGS!I$8&lt;F91,NOT(OR(E91="?",F91="?",E91="X",F91="X")))</f>
        <v>1</v>
      </c>
      <c r="W91" s="5" t="b">
        <f>AND(SETTINGS!I$8=F91,NOT(OR(E91="?",F91="?",E91="X",F91="X")))</f>
        <v>0</v>
      </c>
      <c r="X91" s="5" t="b">
        <f>AND(SETTINGS!I$8&gt;F91,SETTINGS!I$8&lt;E91,NOT(OR(E91="?",F91="?",E91="X",F91="X")))</f>
        <v>0</v>
      </c>
      <c r="Y91" s="5" t="b">
        <f>AND(SETTINGS!I$8=E91,NOT(OR(E91="?",F91="?",E91="X",F91="X")))</f>
        <v>0</v>
      </c>
      <c r="Z91" s="5" t="b">
        <f>AND(SETTINGS!I$8&gt;E91,NOT(OR(E91="?",F91="?",E91="X",F91="X")))</f>
        <v>0</v>
      </c>
      <c r="AA91" s="5" t="b">
        <f t="shared" si="25"/>
        <v>0</v>
      </c>
      <c r="AB91" s="5" t="b">
        <f>AND(ISBLANK(DESTINATIONS!J99),ISBLANK(DESTINATIONS!K99),ISBLANK(DESTINATIONS!L99),ISBLANK(DESTINATIONS!M99),ISBLANK(DESTINATIONS!N99))</f>
        <v>1</v>
      </c>
      <c r="AC91" s="5" t="b">
        <f>AND(ISNUMBER(DESTINATIONS!J99),ISNUMBER(DESTINATIONS!K99),ISNUMBER(DESTINATIONS!L99),ISNUMBER(DESTINATIONS!M99),ISNUMBER(DESTINATIONS!N99),SETTINGS!F$3&gt;=DESTINATIONS!K99,SETTINGS!F$4&gt;=DESTINATIONS!L99,SETTINGS!F$5&gt;=DESTINATIONS!M99,SETTINGS!F$6&gt;=DESTINATIONS!N99,SETTINGS!F$7&gt;=DESTINATIONS!J99)</f>
        <v>0</v>
      </c>
      <c r="AD91" s="5" t="b">
        <f>AND(ISNUMBER(DESTINATIONS!J99),ISBLANK(DESTINATIONS!K99),ISBLANK(DESTINATIONS!L99),ISBLANK(DESTINATIONS!M99),ISBLANK(DESTINATIONS!N99),SETTINGS!F$7&gt;=DESTINATIONS!J99)</f>
        <v>0</v>
      </c>
      <c r="AE91" s="1" t="b">
        <f>AND(ISNUMBER(DESTINATIONS!J99),ISBLANK(DESTINATIONS!K99),ISBLANK(DESTINATIONS!L99),ISNUMBER(DESTINATIONS!M99),ISBLANK(DESTINATIONS!N99),SETTINGS!F$7&gt;=DESTINATIONS!J99,SETTINGS!F$5&gt;=DESTINATIONS!M99)</f>
        <v>0</v>
      </c>
      <c r="AF91" s="5" t="b">
        <f t="shared" si="26"/>
        <v>1</v>
      </c>
      <c r="AG91" s="5" t="b">
        <f>AND(ISBLANK(DESTINATIONS!O99),ISBLANK(DESTINATIONS!P99),ISBLANK(DESTINATIONS!Q99),ISBLANK(DESTINATIONS!R99),ISBLANK(DESTINATIONS!S99))</f>
        <v>1</v>
      </c>
      <c r="AH91" s="5" t="b">
        <f>AND(ISNUMBER(DESTINATIONS!O99),ISNUMBER(DESTINATIONS!P99),ISNUMBER(DESTINATIONS!Q99),ISNUMBER(DESTINATIONS!R99),ISNUMBER(DESTINATIONS!S99),SETTINGS!F$11&gt;=DESTINATIONS!P99,SETTINGS!F$12&gt;=DESTINATIONS!Q99,SETTINGS!F$13&gt;=DESTINATIONS!R99,SETTINGS!F$14&gt;=DESTINATIONS!S99,SETTINGS!F$15&gt;=DESTINATIONS!O99)</f>
        <v>0</v>
      </c>
      <c r="AI91" s="5" t="b">
        <f>AND(ISNUMBER(DESTINATIONS!O99),ISBLANK(DESTINATIONS!P99),ISBLANK(DESTINATIONS!Q99),ISBLANK(DESTINATIONS!R99),ISBLANK(DESTINATIONS!S99),SETTINGS!F$15&gt;=DESTINATIONS!O99)</f>
        <v>0</v>
      </c>
      <c r="AJ91" s="1" t="b">
        <f>AND(ISNUMBER(DESTINATIONS!O99),ISBLANK(DESTINATIONS!P99),ISBLANK(DESTINATIONS!Q99),ISNUMBER(DESTINATIONS!R99),ISBLANK(DESTINATIONS!S99),SETTINGS!F$15&gt;=DESTINATIONS!O99,SETTINGS!F$13&gt;=DESTINATIONS!R99)</f>
        <v>0</v>
      </c>
      <c r="AK91" s="5" t="b">
        <f t="shared" si="27"/>
        <v>1</v>
      </c>
      <c r="AL91" s="5" t="b">
        <f>AND(SETTINGS!B$21="IELTS",AF91)</f>
        <v>0</v>
      </c>
      <c r="AM91" s="5" t="b">
        <f>AND(SETTINGS!B$21="TOEFL",AK91)</f>
        <v>0</v>
      </c>
      <c r="AN91" s="5" t="b">
        <f>AND(SETTINGS!B$21="Other",OR(AB91,AG91))</f>
        <v>0</v>
      </c>
      <c r="AO91" s="1" t="b">
        <f>AND(SETTINGS!B$21="NO",_xlfn.IFS(SETTINGS!B$19="English",FALSE,OR(SETTINGS!B$19="Spanish",SETTINGS!B$19="English and Spanish"),DESTINATIONS!F99="Spanish",OR(SETTINGS!B$19="French",SETTINGS!B$19="English and French"),DESTINATIONS!F99="French",OR(SETTINGS!B$19="Portuguese",SETTINGS!B$19="English and Portuguese"),DESTINATIONS!F99="Portuguese",OR(SETTINGS!B$19="German",SETTINGS!B$19="English and German"),DESTINATIONS!F99="German",SETTINGS!B$19="All",OR(DESTINATIONS!F99="Spanish",DESTINATIONS!F99="French",DESTINATIONS!F99="Portuguese",DESTINATIONS!F99="German"),SETTINGS!B$19="",FALSE))</f>
        <v>0</v>
      </c>
      <c r="AP91" s="5" t="b">
        <f t="shared" si="34"/>
        <v>0</v>
      </c>
      <c r="AQ91" s="5" t="b">
        <f>OR(ISBLANK(DESTINATIONS!T99),AND(ISNUMBER(DESTINATIONS!T99),SETTINGS!I$5&gt;=DESTINATIONS!T99))</f>
        <v>0</v>
      </c>
      <c r="AS91" s="45" t="b">
        <f t="shared" si="28"/>
        <v>1</v>
      </c>
      <c r="AT91" s="5" t="b">
        <f t="shared" si="29"/>
        <v>0</v>
      </c>
      <c r="AU91" s="5" t="b">
        <f t="shared" si="30"/>
        <v>0</v>
      </c>
      <c r="AV91" s="5" t="b">
        <f t="shared" si="31"/>
        <v>0</v>
      </c>
      <c r="AW91" s="5" t="b">
        <f t="shared" si="32"/>
        <v>0</v>
      </c>
      <c r="AX91" s="5" t="b">
        <f t="shared" si="33"/>
        <v>0</v>
      </c>
    </row>
    <row r="92" spans="1:50" ht="20" customHeight="1" x14ac:dyDescent="0.35">
      <c r="A92" s="35" t="s">
        <v>271</v>
      </c>
      <c r="B92" s="35" t="s">
        <v>288</v>
      </c>
      <c r="C92" s="35" t="s">
        <v>188</v>
      </c>
      <c r="D92" s="42" t="s">
        <v>460</v>
      </c>
      <c r="E92" s="43">
        <v>34.290999999999997</v>
      </c>
      <c r="F92" s="43">
        <v>29.763000000000002</v>
      </c>
      <c r="G92" s="43" t="str">
        <f>IF(OR(SETTINGS!I$8=0,F92="X",F92="?"),"N/A",SETTINGS!I$8-F92)</f>
        <v>N/A</v>
      </c>
      <c r="H92" s="46" t="str">
        <f t="shared" si="23"/>
        <v>Language + Score + English</v>
      </c>
      <c r="J92" s="5" t="b">
        <f>DESTINATIONS!D36="YES"</f>
        <v>1</v>
      </c>
      <c r="K92" s="5" t="b">
        <f>AND(SETTINGS!B$19="English",DESTINATIONS!F36="English")</f>
        <v>0</v>
      </c>
      <c r="L92" s="5" t="b">
        <f>AND(SETTINGS!B$19="Spanish",DESTINATIONS!F36="Spanish")</f>
        <v>0</v>
      </c>
      <c r="M92" s="5" t="b">
        <f>AND(SETTINGS!B$19="French",DESTINATIONS!F36="French")</f>
        <v>0</v>
      </c>
      <c r="N92" s="1" t="b">
        <f>AND(SETTINGS!B$19="Portuguese",DESTINATIONS!F36="Portuguese")</f>
        <v>0</v>
      </c>
      <c r="O92" s="5" t="b">
        <f>AND(SETTINGS!B$19="German",DESTINATIONS!F36="German")</f>
        <v>0</v>
      </c>
      <c r="P92" s="45" t="b">
        <f>AND(SETTINGS!B$19="English and Spanish",OR(DESTINATIONS!F36="English",DESTINATIONS!F36="Spanish"))</f>
        <v>0</v>
      </c>
      <c r="Q92" s="5" t="b">
        <f>AND(SETTINGS!B$19="English and French",OR(DESTINATIONS!F36="English",DESTINATIONS!F36="French"))</f>
        <v>0</v>
      </c>
      <c r="R92" s="5" t="b">
        <f>AND(SETTINGS!B$19="English and Portuguese",OR(DESTINATIONS!F36="English",DESTINATIONS!F36="Portuguese"))</f>
        <v>0</v>
      </c>
      <c r="S92" s="5" t="b">
        <f>AND(SETTINGS!B$19="English and German",OR(DESTINATIONS!F36="English",DESTINATIONS!F36="German"))</f>
        <v>0</v>
      </c>
      <c r="T92" s="5" t="b">
        <f>SETTINGS!B$19="All"</f>
        <v>0</v>
      </c>
      <c r="U92" s="5" t="b">
        <f t="shared" si="24"/>
        <v>0</v>
      </c>
      <c r="V92" s="5" t="b">
        <f>AND(SETTINGS!I$8&lt;F92,NOT(OR(E92="?",F92="?",E92="X",F92="X")))</f>
        <v>1</v>
      </c>
      <c r="W92" s="5" t="b">
        <f>AND(SETTINGS!I$8=F92,NOT(OR(E92="?",F92="?",E92="X",F92="X")))</f>
        <v>0</v>
      </c>
      <c r="X92" s="5" t="b">
        <f>AND(SETTINGS!I$8&gt;F92,SETTINGS!I$8&lt;E92,NOT(OR(E92="?",F92="?",E92="X",F92="X")))</f>
        <v>0</v>
      </c>
      <c r="Y92" s="5" t="b">
        <f>AND(SETTINGS!I$8=E92,NOT(OR(E92="?",F92="?",E92="X",F92="X")))</f>
        <v>0</v>
      </c>
      <c r="Z92" s="5" t="b">
        <f>AND(SETTINGS!I$8&gt;E92,NOT(OR(E92="?",F92="?",E92="X",F92="X")))</f>
        <v>0</v>
      </c>
      <c r="AA92" s="5" t="b">
        <f t="shared" si="25"/>
        <v>0</v>
      </c>
      <c r="AB92" s="5" t="b">
        <f>AND(ISBLANK(DESTINATIONS!J36),ISBLANK(DESTINATIONS!K36),ISBLANK(DESTINATIONS!L36),ISBLANK(DESTINATIONS!M36),ISBLANK(DESTINATIONS!N36))</f>
        <v>1</v>
      </c>
      <c r="AC92" s="5" t="b">
        <f>AND(ISNUMBER(DESTINATIONS!J36),ISNUMBER(DESTINATIONS!K36),ISNUMBER(DESTINATIONS!L36),ISNUMBER(DESTINATIONS!M36),ISNUMBER(DESTINATIONS!N36),SETTINGS!F$3&gt;=DESTINATIONS!K36,SETTINGS!F$4&gt;=DESTINATIONS!L36,SETTINGS!F$5&gt;=DESTINATIONS!M36,SETTINGS!F$6&gt;=DESTINATIONS!N36,SETTINGS!F$7&gt;=DESTINATIONS!J36)</f>
        <v>0</v>
      </c>
      <c r="AD92" s="5" t="b">
        <f>AND(ISNUMBER(DESTINATIONS!J36),ISBLANK(DESTINATIONS!K36),ISBLANK(DESTINATIONS!L36),ISBLANK(DESTINATIONS!M36),ISBLANK(DESTINATIONS!N36),SETTINGS!F$7&gt;=DESTINATIONS!J36)</f>
        <v>0</v>
      </c>
      <c r="AE92" s="1" t="b">
        <f>AND(ISNUMBER(DESTINATIONS!J36),ISBLANK(DESTINATIONS!K36),ISBLANK(DESTINATIONS!L36),ISNUMBER(DESTINATIONS!M36),ISBLANK(DESTINATIONS!N36),SETTINGS!F$7&gt;=DESTINATIONS!J36,SETTINGS!F$5&gt;=DESTINATIONS!M36)</f>
        <v>0</v>
      </c>
      <c r="AF92" s="5" t="b">
        <f t="shared" si="26"/>
        <v>1</v>
      </c>
      <c r="AG92" s="5" t="b">
        <f>AND(ISBLANK(DESTINATIONS!O36),ISBLANK(DESTINATIONS!P36),ISBLANK(DESTINATIONS!Q36),ISBLANK(DESTINATIONS!R36),ISBLANK(DESTINATIONS!S36))</f>
        <v>1</v>
      </c>
      <c r="AH92" s="5" t="b">
        <f>AND(ISNUMBER(DESTINATIONS!O36),ISNUMBER(DESTINATIONS!P36),ISNUMBER(DESTINATIONS!Q36),ISNUMBER(DESTINATIONS!R36),ISNUMBER(DESTINATIONS!S36),SETTINGS!F$11&gt;=DESTINATIONS!P36,SETTINGS!F$12&gt;=DESTINATIONS!Q36,SETTINGS!F$13&gt;=DESTINATIONS!R36,SETTINGS!F$14&gt;=DESTINATIONS!S36,SETTINGS!F$15&gt;=DESTINATIONS!O36)</f>
        <v>0</v>
      </c>
      <c r="AI92" s="5" t="b">
        <f>AND(ISNUMBER(DESTINATIONS!O36),ISBLANK(DESTINATIONS!P36),ISBLANK(DESTINATIONS!Q36),ISBLANK(DESTINATIONS!R36),ISBLANK(DESTINATIONS!S36),SETTINGS!F$15&gt;=DESTINATIONS!O36)</f>
        <v>0</v>
      </c>
      <c r="AJ92" s="1" t="b">
        <f>AND(ISNUMBER(DESTINATIONS!O36),ISBLANK(DESTINATIONS!P36),ISBLANK(DESTINATIONS!Q36),ISNUMBER(DESTINATIONS!R36),ISBLANK(DESTINATIONS!S36),SETTINGS!F$15&gt;=DESTINATIONS!O36,SETTINGS!F$13&gt;=DESTINATIONS!R36)</f>
        <v>0</v>
      </c>
      <c r="AK92" s="5" t="b">
        <f t="shared" si="27"/>
        <v>1</v>
      </c>
      <c r="AL92" s="5" t="b">
        <f>AND(SETTINGS!B$21="IELTS",AF92)</f>
        <v>0</v>
      </c>
      <c r="AM92" s="5" t="b">
        <f>AND(SETTINGS!B$21="TOEFL",AK92)</f>
        <v>0</v>
      </c>
      <c r="AN92" s="5" t="b">
        <f>AND(SETTINGS!B$21="Other",OR(AB92,AG92))</f>
        <v>0</v>
      </c>
      <c r="AO92" s="1" t="b">
        <f>AND(SETTINGS!B$21="NO",_xlfn.IFS(SETTINGS!B$19="English",FALSE,OR(SETTINGS!B$19="Spanish",SETTINGS!B$19="English and Spanish"),DESTINATIONS!F36="Spanish",OR(SETTINGS!B$19="French",SETTINGS!B$19="English and French"),DESTINATIONS!F36="French",OR(SETTINGS!B$19="Portuguese",SETTINGS!B$19="English and Portuguese"),DESTINATIONS!F36="Portuguese",OR(SETTINGS!B$19="German",SETTINGS!B$19="English and German"),DESTINATIONS!F36="German",SETTINGS!B$19="All",OR(DESTINATIONS!F36="Spanish",DESTINATIONS!F36="French",DESTINATIONS!F36="Portuguese",DESTINATIONS!F36="German"),SETTINGS!B$19="",FALSE))</f>
        <v>0</v>
      </c>
      <c r="AP92" s="5" t="b">
        <f t="shared" si="34"/>
        <v>0</v>
      </c>
      <c r="AQ92" s="5" t="b">
        <f>OR(ISBLANK(DESTINATIONS!T36),AND(ISNUMBER(DESTINATIONS!T36),SETTINGS!I$5&gt;=DESTINATIONS!T36))</f>
        <v>1</v>
      </c>
      <c r="AS92" s="45" t="b">
        <f t="shared" si="28"/>
        <v>1</v>
      </c>
      <c r="AT92" s="5" t="b">
        <f t="shared" si="29"/>
        <v>0</v>
      </c>
      <c r="AU92" s="5" t="b">
        <f t="shared" si="30"/>
        <v>0</v>
      </c>
      <c r="AV92" s="5" t="b">
        <f t="shared" si="31"/>
        <v>0</v>
      </c>
      <c r="AW92" s="5" t="b">
        <f t="shared" si="32"/>
        <v>0</v>
      </c>
      <c r="AX92" s="5" t="b">
        <f t="shared" si="33"/>
        <v>0</v>
      </c>
    </row>
    <row r="93" spans="1:50" ht="20" customHeight="1" x14ac:dyDescent="0.35">
      <c r="A93" s="35" t="s">
        <v>38</v>
      </c>
      <c r="B93" s="35" t="s">
        <v>42</v>
      </c>
      <c r="C93" s="35" t="s">
        <v>2</v>
      </c>
      <c r="D93" s="42">
        <v>4</v>
      </c>
      <c r="E93" s="43">
        <v>30.876000000000001</v>
      </c>
      <c r="F93" s="43">
        <v>29.734000000000002</v>
      </c>
      <c r="G93" s="43" t="str">
        <f>IF(OR(SETTINGS!I$8=0,F93="X",F93="?"),"N/A",SETTINGS!I$8-F93)</f>
        <v>N/A</v>
      </c>
      <c r="H93" s="46" t="str">
        <f t="shared" si="23"/>
        <v>Language + Score + English</v>
      </c>
      <c r="J93" s="5" t="b">
        <f>DESTINATIONS!D17="YES"</f>
        <v>1</v>
      </c>
      <c r="K93" s="5" t="b">
        <f>AND(SETTINGS!B$19="English",DESTINATIONS!F17="English")</f>
        <v>0</v>
      </c>
      <c r="L93" s="5" t="b">
        <f>AND(SETTINGS!B$19="Spanish",DESTINATIONS!F17="Spanish")</f>
        <v>0</v>
      </c>
      <c r="M93" s="5" t="b">
        <f>AND(SETTINGS!B$19="French",DESTINATIONS!F17="French")</f>
        <v>0</v>
      </c>
      <c r="N93" s="1" t="b">
        <f>AND(SETTINGS!B$19="Portuguese",DESTINATIONS!F17="Portuguese")</f>
        <v>0</v>
      </c>
      <c r="O93" s="5" t="b">
        <f>AND(SETTINGS!B$19="German",DESTINATIONS!F17="German")</f>
        <v>0</v>
      </c>
      <c r="P93" s="45" t="b">
        <f>AND(SETTINGS!B$19="English and Spanish",OR(DESTINATIONS!F17="English",DESTINATIONS!F17="Spanish"))</f>
        <v>0</v>
      </c>
      <c r="Q93" s="5" t="b">
        <f>AND(SETTINGS!B$19="English and French",OR(DESTINATIONS!F17="English",DESTINATIONS!F17="French"))</f>
        <v>0</v>
      </c>
      <c r="R93" s="5" t="b">
        <f>AND(SETTINGS!B$19="English and Portuguese",OR(DESTINATIONS!F17="English",DESTINATIONS!F17="Portuguese"))</f>
        <v>0</v>
      </c>
      <c r="S93" s="5" t="b">
        <f>AND(SETTINGS!B$19="English and German",OR(DESTINATIONS!F17="English",DESTINATIONS!F17="German"))</f>
        <v>0</v>
      </c>
      <c r="T93" s="5" t="b">
        <f>SETTINGS!B$19="All"</f>
        <v>0</v>
      </c>
      <c r="U93" s="5" t="b">
        <f t="shared" ref="U93" si="35">OR(K93,L93,M93,N93,O93,P93,Q93,R93,S93,T93)</f>
        <v>0</v>
      </c>
      <c r="V93" s="5" t="b">
        <f>AND(SETTINGS!I$8&lt;F93,NOT(OR(E93="?",F93="?",E93="X",F93="X")))</f>
        <v>1</v>
      </c>
      <c r="W93" s="5" t="b">
        <f>AND(SETTINGS!I$8=F93,NOT(OR(E93="?",F93="?",E93="X",F93="X")))</f>
        <v>0</v>
      </c>
      <c r="X93" s="5" t="b">
        <f>AND(SETTINGS!I$8&gt;F93,SETTINGS!I$8&lt;E93,NOT(OR(E93="?",F93="?",E93="X",F93="X")))</f>
        <v>0</v>
      </c>
      <c r="Y93" s="5" t="b">
        <f>AND(SETTINGS!I$8=E93,NOT(OR(E93="?",F93="?",E93="X",F93="X")))</f>
        <v>0</v>
      </c>
      <c r="Z93" s="5" t="b">
        <f>AND(SETTINGS!I$8&gt;E93,NOT(OR(E93="?",F93="?",E93="X",F93="X")))</f>
        <v>0</v>
      </c>
      <c r="AA93" s="5" t="b">
        <f t="shared" ref="AA93" si="36">OR(E93="?",F93="?",E93="X",F93="X")</f>
        <v>0</v>
      </c>
      <c r="AB93" s="5" t="b">
        <f>AND(ISBLANK(DESTINATIONS!J17),ISBLANK(DESTINATIONS!K17),ISBLANK(DESTINATIONS!L17),ISBLANK(DESTINATIONS!M17),ISBLANK(DESTINATIONS!N17))</f>
        <v>1</v>
      </c>
      <c r="AC93" s="5" t="b">
        <f>AND(ISNUMBER(DESTINATIONS!J17),ISNUMBER(DESTINATIONS!K17),ISNUMBER(DESTINATIONS!L17),ISNUMBER(DESTINATIONS!M17),ISNUMBER(DESTINATIONS!N17),SETTINGS!F$3&gt;=DESTINATIONS!K17,SETTINGS!F$4&gt;=DESTINATIONS!L17,SETTINGS!F$5&gt;=DESTINATIONS!M17,SETTINGS!F$6&gt;=DESTINATIONS!N17,SETTINGS!F$7&gt;=DESTINATIONS!J17)</f>
        <v>0</v>
      </c>
      <c r="AD93" s="5" t="b">
        <f>AND(ISNUMBER(DESTINATIONS!J17),ISBLANK(DESTINATIONS!K17),ISBLANK(DESTINATIONS!L17),ISBLANK(DESTINATIONS!M17),ISBLANK(DESTINATIONS!N17),SETTINGS!F$7&gt;=DESTINATIONS!J17)</f>
        <v>0</v>
      </c>
      <c r="AE93" s="1" t="b">
        <f>AND(ISNUMBER(DESTINATIONS!J17),ISBLANK(DESTINATIONS!K17),ISBLANK(DESTINATIONS!L17),ISNUMBER(DESTINATIONS!M17),ISBLANK(DESTINATIONS!N17),SETTINGS!F$7&gt;=DESTINATIONS!J17,SETTINGS!F$5&gt;=DESTINATIONS!M17)</f>
        <v>0</v>
      </c>
      <c r="AF93" s="5" t="b">
        <f t="shared" ref="AF93" si="37">OR(AB93,AC93,AD93,AE93)</f>
        <v>1</v>
      </c>
      <c r="AG93" s="5" t="b">
        <f>AND(ISBLANK(DESTINATIONS!O17),ISBLANK(DESTINATIONS!P17),ISBLANK(DESTINATIONS!Q17),ISBLANK(DESTINATIONS!R17),ISBLANK(DESTINATIONS!S17))</f>
        <v>1</v>
      </c>
      <c r="AH93" s="5" t="b">
        <f>AND(ISNUMBER(DESTINATIONS!O17),ISNUMBER(DESTINATIONS!P17),ISNUMBER(DESTINATIONS!Q17),ISNUMBER(DESTINATIONS!R17),ISNUMBER(DESTINATIONS!S17),SETTINGS!F$11&gt;=DESTINATIONS!P17,SETTINGS!F$12&gt;=DESTINATIONS!Q17,SETTINGS!F$13&gt;=DESTINATIONS!R17,SETTINGS!F$14&gt;=DESTINATIONS!S17,SETTINGS!F$15&gt;=DESTINATIONS!O17)</f>
        <v>0</v>
      </c>
      <c r="AI93" s="5" t="b">
        <f>AND(ISNUMBER(DESTINATIONS!O17),ISBLANK(DESTINATIONS!P17),ISBLANK(DESTINATIONS!Q17),ISBLANK(DESTINATIONS!R17),ISBLANK(DESTINATIONS!S17),SETTINGS!F$15&gt;=DESTINATIONS!O17)</f>
        <v>0</v>
      </c>
      <c r="AJ93" s="1" t="b">
        <f>AND(ISNUMBER(DESTINATIONS!O17),ISBLANK(DESTINATIONS!P17),ISBLANK(DESTINATIONS!Q17),ISNUMBER(DESTINATIONS!R17),ISBLANK(DESTINATIONS!S17),SETTINGS!F$15&gt;=DESTINATIONS!O17,SETTINGS!F$13&gt;=DESTINATIONS!R17)</f>
        <v>0</v>
      </c>
      <c r="AK93" s="5" t="b">
        <f t="shared" ref="AK93" si="38">OR(AG93,AH93,AI93,AJ93)</f>
        <v>1</v>
      </c>
      <c r="AL93" s="5" t="b">
        <f>AND(SETTINGS!B$21="IELTS",AF93)</f>
        <v>0</v>
      </c>
      <c r="AM93" s="5" t="b">
        <f>AND(SETTINGS!B$21="TOEFL",AK93)</f>
        <v>0</v>
      </c>
      <c r="AN93" s="5" t="b">
        <f>AND(SETTINGS!B$21="Other",OR(AB93,AG93))</f>
        <v>0</v>
      </c>
      <c r="AO93" s="1" t="b">
        <f>AND(SETTINGS!B$21="NO",_xlfn.IFS(SETTINGS!B$19="English",FALSE,OR(SETTINGS!B$19="Spanish",SETTINGS!B$19="English and Spanish"),DESTINATIONS!F17="Spanish",OR(SETTINGS!B$19="French",SETTINGS!B$19="English and French"),DESTINATIONS!F17="French",OR(SETTINGS!B$19="Portuguese",SETTINGS!B$19="English and Portuguese"),DESTINATIONS!F17="Portuguese",OR(SETTINGS!B$19="German",SETTINGS!B$19="English and German"),DESTINATIONS!F17="German",SETTINGS!B$19="All",OR(DESTINATIONS!F17="Spanish",DESTINATIONS!F17="French",DESTINATIONS!F17="Portuguese",DESTINATIONS!F17="German"),SETTINGS!B$19="",FALSE))</f>
        <v>0</v>
      </c>
      <c r="AP93" s="5" t="b">
        <f t="shared" si="34"/>
        <v>0</v>
      </c>
      <c r="AQ93" s="5" t="b">
        <f>OR(ISBLANK(DESTINATIONS!T17),AND(ISNUMBER(DESTINATIONS!T17),SETTINGS!I$5&gt;=DESTINATIONS!T17))</f>
        <v>1</v>
      </c>
      <c r="AS93" s="45" t="b">
        <f t="shared" si="28"/>
        <v>1</v>
      </c>
      <c r="AT93" s="5" t="b">
        <f t="shared" si="29"/>
        <v>0</v>
      </c>
      <c r="AU93" s="5" t="b">
        <f t="shared" si="30"/>
        <v>0</v>
      </c>
      <c r="AV93" s="5" t="b">
        <f t="shared" si="31"/>
        <v>0</v>
      </c>
      <c r="AW93" s="5" t="b">
        <f t="shared" si="32"/>
        <v>0</v>
      </c>
      <c r="AX93" s="5" t="b">
        <f t="shared" si="33"/>
        <v>0</v>
      </c>
    </row>
    <row r="94" spans="1:50" ht="20" customHeight="1" x14ac:dyDescent="0.35">
      <c r="A94" s="35" t="s">
        <v>280</v>
      </c>
      <c r="B94" s="35" t="s">
        <v>59</v>
      </c>
      <c r="C94" s="35" t="s">
        <v>21</v>
      </c>
      <c r="D94" s="42">
        <v>6</v>
      </c>
      <c r="E94" s="43">
        <v>30.92</v>
      </c>
      <c r="F94" s="43">
        <v>29.46</v>
      </c>
      <c r="G94" s="43" t="str">
        <f>IF(OR(SETTINGS!I$8=0,F94="X",F94="?"),"N/A",SETTINGS!I$8-F94)</f>
        <v>N/A</v>
      </c>
      <c r="H94" s="46" t="str">
        <f t="shared" si="23"/>
        <v>Language + Score + English</v>
      </c>
      <c r="J94" s="5" t="b">
        <f>DESTINATIONS!D74="YES"</f>
        <v>1</v>
      </c>
      <c r="K94" s="5" t="b">
        <f>AND(SETTINGS!B$19="English",DESTINATIONS!F74="English")</f>
        <v>0</v>
      </c>
      <c r="L94" s="5" t="b">
        <f>AND(SETTINGS!B$19="Spanish",DESTINATIONS!F74="Spanish")</f>
        <v>0</v>
      </c>
      <c r="M94" s="5" t="b">
        <f>AND(SETTINGS!B$19="French",DESTINATIONS!F74="French")</f>
        <v>0</v>
      </c>
      <c r="N94" s="1" t="b">
        <f>AND(SETTINGS!B$19="Portuguese",DESTINATIONS!F74="Portuguese")</f>
        <v>0</v>
      </c>
      <c r="O94" s="5" t="b">
        <f>AND(SETTINGS!B$19="German",DESTINATIONS!F74="German")</f>
        <v>0</v>
      </c>
      <c r="P94" s="45" t="b">
        <f>AND(SETTINGS!B$19="English and Spanish",OR(DESTINATIONS!F74="English",DESTINATIONS!F74="Spanish"))</f>
        <v>0</v>
      </c>
      <c r="Q94" s="5" t="b">
        <f>AND(SETTINGS!B$19="English and French",OR(DESTINATIONS!F74="English",DESTINATIONS!F74="French"))</f>
        <v>0</v>
      </c>
      <c r="R94" s="5" t="b">
        <f>AND(SETTINGS!B$19="English and Portuguese",OR(DESTINATIONS!F74="English",DESTINATIONS!F74="Portuguese"))</f>
        <v>0</v>
      </c>
      <c r="S94" s="5" t="b">
        <f>AND(SETTINGS!B$19="English and German",OR(DESTINATIONS!F74="English",DESTINATIONS!F74="German"))</f>
        <v>0</v>
      </c>
      <c r="T94" s="5" t="b">
        <f>SETTINGS!B$19="All"</f>
        <v>0</v>
      </c>
      <c r="U94" s="5" t="b">
        <f t="shared" ref="U94:U99" si="39">OR(K94,L94,M94,N94,O94,P94,Q94,R94,S94,T94)</f>
        <v>0</v>
      </c>
      <c r="V94" s="5" t="b">
        <f>AND(SETTINGS!I$8&lt;F94,NOT(OR(E94="?",F94="?",E94="X",F94="X")))</f>
        <v>1</v>
      </c>
      <c r="W94" s="5" t="b">
        <f>AND(SETTINGS!I$8=F94,NOT(OR(E94="?",F94="?",E94="X",F94="X")))</f>
        <v>0</v>
      </c>
      <c r="X94" s="5" t="b">
        <f>AND(SETTINGS!I$8&gt;F94,SETTINGS!I$8&lt;E94,NOT(OR(E94="?",F94="?",E94="X",F94="X")))</f>
        <v>0</v>
      </c>
      <c r="Y94" s="5" t="b">
        <f>AND(SETTINGS!I$8=E94,NOT(OR(E94="?",F94="?",E94="X",F94="X")))</f>
        <v>0</v>
      </c>
      <c r="Z94" s="5" t="b">
        <f>AND(SETTINGS!I$8&gt;E94,NOT(OR(E94="?",F94="?",E94="X",F94="X")))</f>
        <v>0</v>
      </c>
      <c r="AA94" s="5" t="b">
        <f t="shared" ref="AA94:AA99" si="40">OR(E94="?",F94="?",E94="X",F94="X")</f>
        <v>0</v>
      </c>
      <c r="AB94" s="5" t="b">
        <f>AND(ISBLANK(DESTINATIONS!J74),ISBLANK(DESTINATIONS!K74),ISBLANK(DESTINATIONS!L74),ISBLANK(DESTINATIONS!M74),ISBLANK(DESTINATIONS!N74))</f>
        <v>1</v>
      </c>
      <c r="AC94" s="5" t="b">
        <f>AND(ISNUMBER(DESTINATIONS!J74),ISNUMBER(DESTINATIONS!K74),ISNUMBER(DESTINATIONS!L74),ISNUMBER(DESTINATIONS!M74),ISNUMBER(DESTINATIONS!N74),SETTINGS!F$3&gt;=DESTINATIONS!K74,SETTINGS!F$4&gt;=DESTINATIONS!L74,SETTINGS!F$5&gt;=DESTINATIONS!M74,SETTINGS!F$6&gt;=DESTINATIONS!N74,SETTINGS!F$7&gt;=DESTINATIONS!J74)</f>
        <v>0</v>
      </c>
      <c r="AD94" s="5" t="b">
        <f>AND(ISNUMBER(DESTINATIONS!J74),ISBLANK(DESTINATIONS!K74),ISBLANK(DESTINATIONS!L74),ISBLANK(DESTINATIONS!M74),ISBLANK(DESTINATIONS!N74),SETTINGS!F$7&gt;=DESTINATIONS!J74)</f>
        <v>0</v>
      </c>
      <c r="AE94" s="1" t="b">
        <f>AND(ISNUMBER(DESTINATIONS!J74),ISBLANK(DESTINATIONS!K74),ISBLANK(DESTINATIONS!L74),ISNUMBER(DESTINATIONS!M74),ISBLANK(DESTINATIONS!N74),SETTINGS!F$7&gt;=DESTINATIONS!J74,SETTINGS!F$5&gt;=DESTINATIONS!M74)</f>
        <v>0</v>
      </c>
      <c r="AF94" s="5" t="b">
        <f t="shared" ref="AF94:AF99" si="41">OR(AB94,AC94,AD94,AE94)</f>
        <v>1</v>
      </c>
      <c r="AG94" s="5" t="b">
        <f>AND(ISBLANK(DESTINATIONS!O74),ISBLANK(DESTINATIONS!P74),ISBLANK(DESTINATIONS!Q74),ISBLANK(DESTINATIONS!R74),ISBLANK(DESTINATIONS!S74))</f>
        <v>1</v>
      </c>
      <c r="AH94" s="5" t="b">
        <f>AND(ISNUMBER(DESTINATIONS!O74),ISNUMBER(DESTINATIONS!P74),ISNUMBER(DESTINATIONS!Q74),ISNUMBER(DESTINATIONS!R74),ISNUMBER(DESTINATIONS!S74),SETTINGS!F$11&gt;=DESTINATIONS!P74,SETTINGS!F$12&gt;=DESTINATIONS!Q74,SETTINGS!F$13&gt;=DESTINATIONS!R74,SETTINGS!F$14&gt;=DESTINATIONS!S74,SETTINGS!F$15&gt;=DESTINATIONS!O74)</f>
        <v>0</v>
      </c>
      <c r="AI94" s="5" t="b">
        <f>AND(ISNUMBER(DESTINATIONS!O74),ISBLANK(DESTINATIONS!P74),ISBLANK(DESTINATIONS!Q74),ISBLANK(DESTINATIONS!R74),ISBLANK(DESTINATIONS!S74),SETTINGS!F$15&gt;=DESTINATIONS!O74)</f>
        <v>0</v>
      </c>
      <c r="AJ94" s="1" t="b">
        <f>AND(ISNUMBER(DESTINATIONS!O74),ISBLANK(DESTINATIONS!P74),ISBLANK(DESTINATIONS!Q74),ISNUMBER(DESTINATIONS!R74),ISBLANK(DESTINATIONS!S74),SETTINGS!F$15&gt;=DESTINATIONS!O74,SETTINGS!F$13&gt;=DESTINATIONS!R74)</f>
        <v>0</v>
      </c>
      <c r="AK94" s="5" t="b">
        <f t="shared" ref="AK94:AK99" si="42">OR(AG94,AH94,AI94,AJ94)</f>
        <v>1</v>
      </c>
      <c r="AL94" s="5" t="b">
        <f>AND(SETTINGS!B$21="IELTS",AF94)</f>
        <v>0</v>
      </c>
      <c r="AM94" s="5" t="b">
        <f>AND(SETTINGS!B$21="TOEFL",AK94)</f>
        <v>0</v>
      </c>
      <c r="AN94" s="5" t="b">
        <f>AND(SETTINGS!B$21="Other",OR(AB94,AG94))</f>
        <v>0</v>
      </c>
      <c r="AO94" s="1" t="b">
        <f>AND(SETTINGS!B$21="NO",_xlfn.IFS(SETTINGS!B$19="English",FALSE,OR(SETTINGS!B$19="Spanish",SETTINGS!B$19="English and Spanish"),DESTINATIONS!F74="Spanish",OR(SETTINGS!B$19="French",SETTINGS!B$19="English and French"),DESTINATIONS!F74="French",OR(SETTINGS!B$19="Portuguese",SETTINGS!B$19="English and Portuguese"),DESTINATIONS!F74="Portuguese",OR(SETTINGS!B$19="German",SETTINGS!B$19="English and German"),DESTINATIONS!F74="German",SETTINGS!B$19="All",OR(DESTINATIONS!F74="Spanish",DESTINATIONS!F74="French",DESTINATIONS!F74="Portuguese",DESTINATIONS!F74="German"),SETTINGS!B$19="",FALSE))</f>
        <v>0</v>
      </c>
      <c r="AP94" s="5" t="b">
        <f t="shared" si="34"/>
        <v>0</v>
      </c>
      <c r="AQ94" s="5" t="b">
        <f>OR(ISBLANK(DESTINATIONS!T74),AND(ISNUMBER(DESTINATIONS!T74),SETTINGS!I$5&gt;=DESTINATIONS!T74))</f>
        <v>1</v>
      </c>
      <c r="AS94" s="45" t="b">
        <f t="shared" si="28"/>
        <v>1</v>
      </c>
      <c r="AT94" s="5" t="b">
        <f t="shared" si="29"/>
        <v>0</v>
      </c>
      <c r="AU94" s="5" t="b">
        <f t="shared" si="30"/>
        <v>0</v>
      </c>
      <c r="AV94" s="5" t="b">
        <f t="shared" si="31"/>
        <v>0</v>
      </c>
      <c r="AW94" s="5" t="b">
        <f t="shared" si="32"/>
        <v>0</v>
      </c>
      <c r="AX94" s="5" t="b">
        <f t="shared" si="33"/>
        <v>0</v>
      </c>
    </row>
    <row r="95" spans="1:50" ht="20" customHeight="1" x14ac:dyDescent="0.35">
      <c r="A95" s="35" t="s">
        <v>280</v>
      </c>
      <c r="B95" s="35" t="s">
        <v>130</v>
      </c>
      <c r="C95" s="35" t="s">
        <v>20</v>
      </c>
      <c r="D95" s="42">
        <v>7</v>
      </c>
      <c r="E95" s="43">
        <v>30.763999999999999</v>
      </c>
      <c r="F95" s="43">
        <v>29.437999999999999</v>
      </c>
      <c r="G95" s="43" t="str">
        <f>IF(OR(SETTINGS!I$8=0,F95="X",F95="?"),"N/A",SETTINGS!I$8-F95)</f>
        <v>N/A</v>
      </c>
      <c r="H95" s="46" t="str">
        <f t="shared" si="23"/>
        <v>Language + Score + English</v>
      </c>
      <c r="J95" s="5" t="b">
        <f>DESTINATIONS!D75="YES"</f>
        <v>1</v>
      </c>
      <c r="K95" s="5" t="b">
        <f>AND(SETTINGS!B$19="English",DESTINATIONS!F75="English")</f>
        <v>0</v>
      </c>
      <c r="L95" s="5" t="b">
        <f>AND(SETTINGS!B$19="Spanish",DESTINATIONS!F75="Spanish")</f>
        <v>0</v>
      </c>
      <c r="M95" s="5" t="b">
        <f>AND(SETTINGS!B$19="French",DESTINATIONS!F75="French")</f>
        <v>0</v>
      </c>
      <c r="N95" s="1" t="b">
        <f>AND(SETTINGS!B$19="Portuguese",DESTINATIONS!F75="Portuguese")</f>
        <v>0</v>
      </c>
      <c r="O95" s="5" t="b">
        <f>AND(SETTINGS!B$19="German",DESTINATIONS!F75="German")</f>
        <v>0</v>
      </c>
      <c r="P95" s="45" t="b">
        <f>AND(SETTINGS!B$19="English and Spanish",OR(DESTINATIONS!F75="English",DESTINATIONS!F75="Spanish"))</f>
        <v>0</v>
      </c>
      <c r="Q95" s="5" t="b">
        <f>AND(SETTINGS!B$19="English and French",OR(DESTINATIONS!F75="English",DESTINATIONS!F75="French"))</f>
        <v>0</v>
      </c>
      <c r="R95" s="5" t="b">
        <f>AND(SETTINGS!B$19="English and Portuguese",OR(DESTINATIONS!F75="English",DESTINATIONS!F75="Portuguese"))</f>
        <v>0</v>
      </c>
      <c r="S95" s="5" t="b">
        <f>AND(SETTINGS!B$19="English and German",OR(DESTINATIONS!F75="English",DESTINATIONS!F75="German"))</f>
        <v>0</v>
      </c>
      <c r="T95" s="5" t="b">
        <f>SETTINGS!B$19="All"</f>
        <v>0</v>
      </c>
      <c r="U95" s="5" t="b">
        <f t="shared" si="39"/>
        <v>0</v>
      </c>
      <c r="V95" s="5" t="b">
        <f>AND(SETTINGS!I$8&lt;F95,NOT(OR(E95="?",F95="?",E95="X",F95="X")))</f>
        <v>1</v>
      </c>
      <c r="W95" s="5" t="b">
        <f>AND(SETTINGS!I$8=F95,NOT(OR(E95="?",F95="?",E95="X",F95="X")))</f>
        <v>0</v>
      </c>
      <c r="X95" s="5" t="b">
        <f>AND(SETTINGS!I$8&gt;F95,SETTINGS!I$8&lt;E95,NOT(OR(E95="?",F95="?",E95="X",F95="X")))</f>
        <v>0</v>
      </c>
      <c r="Y95" s="5" t="b">
        <f>AND(SETTINGS!I$8=E95,NOT(OR(E95="?",F95="?",E95="X",F95="X")))</f>
        <v>0</v>
      </c>
      <c r="Z95" s="5" t="b">
        <f>AND(SETTINGS!I$8&gt;E95,NOT(OR(E95="?",F95="?",E95="X",F95="X")))</f>
        <v>0</v>
      </c>
      <c r="AA95" s="5" t="b">
        <f t="shared" si="40"/>
        <v>0</v>
      </c>
      <c r="AB95" s="5" t="b">
        <f>AND(ISBLANK(DESTINATIONS!J75),ISBLANK(DESTINATIONS!K75),ISBLANK(DESTINATIONS!L75),ISBLANK(DESTINATIONS!M75),ISBLANK(DESTINATIONS!N75))</f>
        <v>1</v>
      </c>
      <c r="AC95" s="5" t="b">
        <f>AND(ISNUMBER(DESTINATIONS!J75),ISNUMBER(DESTINATIONS!K75),ISNUMBER(DESTINATIONS!L75),ISNUMBER(DESTINATIONS!M75),ISNUMBER(DESTINATIONS!N75),SETTINGS!F$3&gt;=DESTINATIONS!K75,SETTINGS!F$4&gt;=DESTINATIONS!L75,SETTINGS!F$5&gt;=DESTINATIONS!M75,SETTINGS!F$6&gt;=DESTINATIONS!N75,SETTINGS!F$7&gt;=DESTINATIONS!J75)</f>
        <v>0</v>
      </c>
      <c r="AD95" s="5" t="b">
        <f>AND(ISNUMBER(DESTINATIONS!J75),ISBLANK(DESTINATIONS!K75),ISBLANK(DESTINATIONS!L75),ISBLANK(DESTINATIONS!M75),ISBLANK(DESTINATIONS!N75),SETTINGS!F$7&gt;=DESTINATIONS!J75)</f>
        <v>0</v>
      </c>
      <c r="AE95" s="1" t="b">
        <f>AND(ISNUMBER(DESTINATIONS!J75),ISBLANK(DESTINATIONS!K75),ISBLANK(DESTINATIONS!L75),ISNUMBER(DESTINATIONS!M75),ISBLANK(DESTINATIONS!N75),SETTINGS!F$7&gt;=DESTINATIONS!J75,SETTINGS!F$5&gt;=DESTINATIONS!M75)</f>
        <v>0</v>
      </c>
      <c r="AF95" s="5" t="b">
        <f t="shared" si="41"/>
        <v>1</v>
      </c>
      <c r="AG95" s="5" t="b">
        <f>AND(ISBLANK(DESTINATIONS!O75),ISBLANK(DESTINATIONS!P75),ISBLANK(DESTINATIONS!Q75),ISBLANK(DESTINATIONS!R75),ISBLANK(DESTINATIONS!S75))</f>
        <v>1</v>
      </c>
      <c r="AH95" s="5" t="b">
        <f>AND(ISNUMBER(DESTINATIONS!O75),ISNUMBER(DESTINATIONS!P75),ISNUMBER(DESTINATIONS!Q75),ISNUMBER(DESTINATIONS!R75),ISNUMBER(DESTINATIONS!S75),SETTINGS!F$11&gt;=DESTINATIONS!P75,SETTINGS!F$12&gt;=DESTINATIONS!Q75,SETTINGS!F$13&gt;=DESTINATIONS!R75,SETTINGS!F$14&gt;=DESTINATIONS!S75,SETTINGS!F$15&gt;=DESTINATIONS!O75)</f>
        <v>0</v>
      </c>
      <c r="AI95" s="5" t="b">
        <f>AND(ISNUMBER(DESTINATIONS!O75),ISBLANK(DESTINATIONS!P75),ISBLANK(DESTINATIONS!Q75),ISBLANK(DESTINATIONS!R75),ISBLANK(DESTINATIONS!S75),SETTINGS!F$15&gt;=DESTINATIONS!O75)</f>
        <v>0</v>
      </c>
      <c r="AJ95" s="1" t="b">
        <f>AND(ISNUMBER(DESTINATIONS!O75),ISBLANK(DESTINATIONS!P75),ISBLANK(DESTINATIONS!Q75),ISNUMBER(DESTINATIONS!R75),ISBLANK(DESTINATIONS!S75),SETTINGS!F$15&gt;=DESTINATIONS!O75,SETTINGS!F$13&gt;=DESTINATIONS!R75)</f>
        <v>0</v>
      </c>
      <c r="AK95" s="5" t="b">
        <f t="shared" si="42"/>
        <v>1</v>
      </c>
      <c r="AL95" s="5" t="b">
        <f>AND(SETTINGS!B$21="IELTS",AF95)</f>
        <v>0</v>
      </c>
      <c r="AM95" s="5" t="b">
        <f>AND(SETTINGS!B$21="TOEFL",AK95)</f>
        <v>0</v>
      </c>
      <c r="AN95" s="5" t="b">
        <f>AND(SETTINGS!B$21="Other",OR(AB95,AG95))</f>
        <v>0</v>
      </c>
      <c r="AO95" s="1" t="b">
        <f>AND(SETTINGS!B$21="NO",_xlfn.IFS(SETTINGS!B$19="English",FALSE,OR(SETTINGS!B$19="Spanish",SETTINGS!B$19="English and Spanish"),DESTINATIONS!F75="Spanish",OR(SETTINGS!B$19="French",SETTINGS!B$19="English and French"),DESTINATIONS!F75="French",OR(SETTINGS!B$19="Portuguese",SETTINGS!B$19="English and Portuguese"),DESTINATIONS!F75="Portuguese",OR(SETTINGS!B$19="German",SETTINGS!B$19="English and German"),DESTINATIONS!F75="German",SETTINGS!B$19="All",OR(DESTINATIONS!F75="Spanish",DESTINATIONS!F75="French",DESTINATIONS!F75="Portuguese",DESTINATIONS!F75="German"),SETTINGS!B$19="",FALSE))</f>
        <v>0</v>
      </c>
      <c r="AP95" s="5" t="b">
        <f t="shared" si="34"/>
        <v>0</v>
      </c>
      <c r="AQ95" s="5" t="b">
        <f>OR(ISBLANK(DESTINATIONS!T75),AND(ISNUMBER(DESTINATIONS!T75),SETTINGS!I$5&gt;=DESTINATIONS!T75))</f>
        <v>1</v>
      </c>
      <c r="AS95" s="45" t="b">
        <f t="shared" si="28"/>
        <v>1</v>
      </c>
      <c r="AT95" s="5" t="b">
        <f t="shared" si="29"/>
        <v>0</v>
      </c>
      <c r="AU95" s="5" t="b">
        <f t="shared" si="30"/>
        <v>0</v>
      </c>
      <c r="AV95" s="5" t="b">
        <f t="shared" si="31"/>
        <v>0</v>
      </c>
      <c r="AW95" s="5" t="b">
        <f t="shared" si="32"/>
        <v>0</v>
      </c>
      <c r="AX95" s="5" t="b">
        <f t="shared" si="33"/>
        <v>0</v>
      </c>
    </row>
    <row r="96" spans="1:50" ht="20" customHeight="1" x14ac:dyDescent="0.35">
      <c r="A96" s="35" t="s">
        <v>280</v>
      </c>
      <c r="B96" s="35" t="s">
        <v>127</v>
      </c>
      <c r="C96" s="35" t="s">
        <v>139</v>
      </c>
      <c r="D96" s="42">
        <v>7</v>
      </c>
      <c r="E96" s="43">
        <v>31.381</v>
      </c>
      <c r="F96" s="43">
        <v>29.414000000000001</v>
      </c>
      <c r="G96" s="43" t="str">
        <f>IF(OR(SETTINGS!I$8=0,F96="X",F96="?"),"N/A",SETTINGS!I$8-F96)</f>
        <v>N/A</v>
      </c>
      <c r="H96" s="46" t="str">
        <f t="shared" si="23"/>
        <v>Language + Score + English</v>
      </c>
      <c r="J96" s="5" t="b">
        <f>DESTINATIONS!D76="YES"</f>
        <v>1</v>
      </c>
      <c r="K96" s="5" t="b">
        <f>AND(SETTINGS!B$19="English",DESTINATIONS!F76="English")</f>
        <v>0</v>
      </c>
      <c r="L96" s="5" t="b">
        <f>AND(SETTINGS!B$19="Spanish",DESTINATIONS!F76="Spanish")</f>
        <v>0</v>
      </c>
      <c r="M96" s="5" t="b">
        <f>AND(SETTINGS!B$19="French",DESTINATIONS!F76="French")</f>
        <v>0</v>
      </c>
      <c r="N96" s="1" t="b">
        <f>AND(SETTINGS!B$19="Portuguese",DESTINATIONS!F76="Portuguese")</f>
        <v>0</v>
      </c>
      <c r="O96" s="5" t="b">
        <f>AND(SETTINGS!B$19="German",DESTINATIONS!F76="German")</f>
        <v>0</v>
      </c>
      <c r="P96" s="45" t="b">
        <f>AND(SETTINGS!B$19="English and Spanish",OR(DESTINATIONS!F76="English",DESTINATIONS!F76="Spanish"))</f>
        <v>0</v>
      </c>
      <c r="Q96" s="5" t="b">
        <f>AND(SETTINGS!B$19="English and French",OR(DESTINATIONS!F76="English",DESTINATIONS!F76="French"))</f>
        <v>0</v>
      </c>
      <c r="R96" s="5" t="b">
        <f>AND(SETTINGS!B$19="English and Portuguese",OR(DESTINATIONS!F76="English",DESTINATIONS!F76="Portuguese"))</f>
        <v>0</v>
      </c>
      <c r="S96" s="5" t="b">
        <f>AND(SETTINGS!B$19="English and German",OR(DESTINATIONS!F76="English",DESTINATIONS!F76="German"))</f>
        <v>0</v>
      </c>
      <c r="T96" s="5" t="b">
        <f>SETTINGS!B$19="All"</f>
        <v>0</v>
      </c>
      <c r="U96" s="5" t="b">
        <f t="shared" si="39"/>
        <v>0</v>
      </c>
      <c r="V96" s="5" t="b">
        <f>AND(SETTINGS!I$8&lt;F96,NOT(OR(E96="?",F96="?",E96="X",F96="X")))</f>
        <v>1</v>
      </c>
      <c r="W96" s="5" t="b">
        <f>AND(SETTINGS!I$8=F96,NOT(OR(E96="?",F96="?",E96="X",F96="X")))</f>
        <v>0</v>
      </c>
      <c r="X96" s="5" t="b">
        <f>AND(SETTINGS!I$8&gt;F96,SETTINGS!I$8&lt;E96,NOT(OR(E96="?",F96="?",E96="X",F96="X")))</f>
        <v>0</v>
      </c>
      <c r="Y96" s="5" t="b">
        <f>AND(SETTINGS!I$8=E96,NOT(OR(E96="?",F96="?",E96="X",F96="X")))</f>
        <v>0</v>
      </c>
      <c r="Z96" s="5" t="b">
        <f>AND(SETTINGS!I$8&gt;E96,NOT(OR(E96="?",F96="?",E96="X",F96="X")))</f>
        <v>0</v>
      </c>
      <c r="AA96" s="5" t="b">
        <f t="shared" si="40"/>
        <v>0</v>
      </c>
      <c r="AB96" s="5" t="b">
        <f>AND(ISBLANK(DESTINATIONS!J76),ISBLANK(DESTINATIONS!K76),ISBLANK(DESTINATIONS!L76),ISBLANK(DESTINATIONS!M76),ISBLANK(DESTINATIONS!N76))</f>
        <v>1</v>
      </c>
      <c r="AC96" s="5" t="b">
        <f>AND(ISNUMBER(DESTINATIONS!J76),ISNUMBER(DESTINATIONS!K76),ISNUMBER(DESTINATIONS!L76),ISNUMBER(DESTINATIONS!M76),ISNUMBER(DESTINATIONS!N76),SETTINGS!F$3&gt;=DESTINATIONS!K76,SETTINGS!F$4&gt;=DESTINATIONS!L76,SETTINGS!F$5&gt;=DESTINATIONS!M76,SETTINGS!F$6&gt;=DESTINATIONS!N76,SETTINGS!F$7&gt;=DESTINATIONS!J76)</f>
        <v>0</v>
      </c>
      <c r="AD96" s="5" t="b">
        <f>AND(ISNUMBER(DESTINATIONS!J76),ISBLANK(DESTINATIONS!K76),ISBLANK(DESTINATIONS!L76),ISBLANK(DESTINATIONS!M76),ISBLANK(DESTINATIONS!N76),SETTINGS!F$7&gt;=DESTINATIONS!J76)</f>
        <v>0</v>
      </c>
      <c r="AE96" s="1" t="b">
        <f>AND(ISNUMBER(DESTINATIONS!J76),ISBLANK(DESTINATIONS!K76),ISBLANK(DESTINATIONS!L76),ISNUMBER(DESTINATIONS!M76),ISBLANK(DESTINATIONS!N76),SETTINGS!F$7&gt;=DESTINATIONS!J76,SETTINGS!F$5&gt;=DESTINATIONS!M76)</f>
        <v>0</v>
      </c>
      <c r="AF96" s="5" t="b">
        <f t="shared" si="41"/>
        <v>1</v>
      </c>
      <c r="AG96" s="5" t="b">
        <f>AND(ISBLANK(DESTINATIONS!O76),ISBLANK(DESTINATIONS!P76),ISBLANK(DESTINATIONS!Q76),ISBLANK(DESTINATIONS!R76),ISBLANK(DESTINATIONS!S76))</f>
        <v>1</v>
      </c>
      <c r="AH96" s="5" t="b">
        <f>AND(ISNUMBER(DESTINATIONS!O76),ISNUMBER(DESTINATIONS!P76),ISNUMBER(DESTINATIONS!Q76),ISNUMBER(DESTINATIONS!R76),ISNUMBER(DESTINATIONS!S76),SETTINGS!F$11&gt;=DESTINATIONS!P76,SETTINGS!F$12&gt;=DESTINATIONS!Q76,SETTINGS!F$13&gt;=DESTINATIONS!R76,SETTINGS!F$14&gt;=DESTINATIONS!S76,SETTINGS!F$15&gt;=DESTINATIONS!O76)</f>
        <v>0</v>
      </c>
      <c r="AI96" s="5" t="b">
        <f>AND(ISNUMBER(DESTINATIONS!O76),ISBLANK(DESTINATIONS!P76),ISBLANK(DESTINATIONS!Q76),ISBLANK(DESTINATIONS!R76),ISBLANK(DESTINATIONS!S76),SETTINGS!F$15&gt;=DESTINATIONS!O76)</f>
        <v>0</v>
      </c>
      <c r="AJ96" s="1" t="b">
        <f>AND(ISNUMBER(DESTINATIONS!O76),ISBLANK(DESTINATIONS!P76),ISBLANK(DESTINATIONS!Q76),ISNUMBER(DESTINATIONS!R76),ISBLANK(DESTINATIONS!S76),SETTINGS!F$15&gt;=DESTINATIONS!O76,SETTINGS!F$13&gt;=DESTINATIONS!R76)</f>
        <v>0</v>
      </c>
      <c r="AK96" s="5" t="b">
        <f t="shared" si="42"/>
        <v>1</v>
      </c>
      <c r="AL96" s="5" t="b">
        <f>AND(SETTINGS!B$21="IELTS",AF96)</f>
        <v>0</v>
      </c>
      <c r="AM96" s="5" t="b">
        <f>AND(SETTINGS!B$21="TOEFL",AK96)</f>
        <v>0</v>
      </c>
      <c r="AN96" s="5" t="b">
        <f>AND(SETTINGS!B$21="Other",OR(AB96,AG96))</f>
        <v>0</v>
      </c>
      <c r="AO96" s="1" t="b">
        <f>AND(SETTINGS!B$21="NO",_xlfn.IFS(SETTINGS!B$19="English",FALSE,OR(SETTINGS!B$19="Spanish",SETTINGS!B$19="English and Spanish"),DESTINATIONS!F76="Spanish",OR(SETTINGS!B$19="French",SETTINGS!B$19="English and French"),DESTINATIONS!F76="French",OR(SETTINGS!B$19="Portuguese",SETTINGS!B$19="English and Portuguese"),DESTINATIONS!F76="Portuguese",OR(SETTINGS!B$19="German",SETTINGS!B$19="English and German"),DESTINATIONS!F76="German",SETTINGS!B$19="All",OR(DESTINATIONS!F76="Spanish",DESTINATIONS!F76="French",DESTINATIONS!F76="Portuguese",DESTINATIONS!F76="German"),SETTINGS!B$19="",FALSE))</f>
        <v>0</v>
      </c>
      <c r="AP96" s="5" t="b">
        <f t="shared" si="34"/>
        <v>0</v>
      </c>
      <c r="AQ96" s="5" t="b">
        <f>OR(ISBLANK(DESTINATIONS!T76),AND(ISNUMBER(DESTINATIONS!T76),SETTINGS!I$5&gt;=DESTINATIONS!T76))</f>
        <v>1</v>
      </c>
      <c r="AS96" s="45" t="b">
        <f t="shared" si="28"/>
        <v>1</v>
      </c>
      <c r="AT96" s="5" t="b">
        <f t="shared" si="29"/>
        <v>0</v>
      </c>
      <c r="AU96" s="5" t="b">
        <f t="shared" si="30"/>
        <v>0</v>
      </c>
      <c r="AV96" s="5" t="b">
        <f t="shared" si="31"/>
        <v>0</v>
      </c>
      <c r="AW96" s="5" t="b">
        <f t="shared" si="32"/>
        <v>0</v>
      </c>
      <c r="AX96" s="5" t="b">
        <f t="shared" si="33"/>
        <v>0</v>
      </c>
    </row>
    <row r="97" spans="1:50" ht="20" customHeight="1" x14ac:dyDescent="0.35">
      <c r="A97" s="35" t="s">
        <v>284</v>
      </c>
      <c r="B97" s="35" t="s">
        <v>305</v>
      </c>
      <c r="C97" s="35" t="s">
        <v>174</v>
      </c>
      <c r="D97" s="42" t="s">
        <v>198</v>
      </c>
      <c r="E97" s="43">
        <v>29.344000000000001</v>
      </c>
      <c r="F97" s="43">
        <v>29.344000000000001</v>
      </c>
      <c r="G97" s="43" t="str">
        <f>IF(OR(SETTINGS!I$8=0,F97="X",F97="?"),"N/A",SETTINGS!I$8-F97)</f>
        <v>N/A</v>
      </c>
      <c r="H97" s="46" t="str">
        <f t="shared" si="23"/>
        <v>Course + Language + Score + English</v>
      </c>
      <c r="J97" s="5" t="b">
        <f>DESTINATIONS!D100="YES"</f>
        <v>0</v>
      </c>
      <c r="K97" s="5" t="b">
        <f>AND(SETTINGS!B$19="English",DESTINATIONS!F100="English")</f>
        <v>0</v>
      </c>
      <c r="L97" s="5" t="b">
        <f>AND(SETTINGS!B$19="Spanish",DESTINATIONS!F100="Spanish")</f>
        <v>0</v>
      </c>
      <c r="M97" s="5" t="b">
        <f>AND(SETTINGS!B$19="French",DESTINATIONS!F100="French")</f>
        <v>0</v>
      </c>
      <c r="N97" s="1" t="b">
        <f>AND(SETTINGS!B$19="Portuguese",DESTINATIONS!F100="Portuguese")</f>
        <v>0</v>
      </c>
      <c r="O97" s="5" t="b">
        <f>AND(SETTINGS!B$19="German",DESTINATIONS!F100="German")</f>
        <v>0</v>
      </c>
      <c r="P97" s="45" t="b">
        <f>AND(SETTINGS!B$19="English and Spanish",OR(DESTINATIONS!F100="English",DESTINATIONS!F100="Spanish"))</f>
        <v>0</v>
      </c>
      <c r="Q97" s="5" t="b">
        <f>AND(SETTINGS!B$19="English and French",OR(DESTINATIONS!F100="English",DESTINATIONS!F100="French"))</f>
        <v>0</v>
      </c>
      <c r="R97" s="5" t="b">
        <f>AND(SETTINGS!B$19="English and Portuguese",OR(DESTINATIONS!F100="English",DESTINATIONS!F100="Portuguese"))</f>
        <v>0</v>
      </c>
      <c r="S97" s="5" t="b">
        <f>AND(SETTINGS!B$19="English and German",OR(DESTINATIONS!F100="English",DESTINATIONS!F100="German"))</f>
        <v>0</v>
      </c>
      <c r="T97" s="5" t="b">
        <f>SETTINGS!B$19="All"</f>
        <v>0</v>
      </c>
      <c r="U97" s="5" t="b">
        <f t="shared" si="39"/>
        <v>0</v>
      </c>
      <c r="V97" s="5" t="b">
        <f>AND(SETTINGS!I$8&lt;F97,NOT(OR(E97="?",F97="?",E97="X",F97="X")))</f>
        <v>1</v>
      </c>
      <c r="W97" s="5" t="b">
        <f>AND(SETTINGS!I$8=F97,NOT(OR(E97="?",F97="?",E97="X",F97="X")))</f>
        <v>0</v>
      </c>
      <c r="X97" s="5" t="b">
        <f>AND(SETTINGS!I$8&gt;F97,SETTINGS!I$8&lt;E97,NOT(OR(E97="?",F97="?",E97="X",F97="X")))</f>
        <v>0</v>
      </c>
      <c r="Y97" s="5" t="b">
        <f>AND(SETTINGS!I$8=E97,NOT(OR(E97="?",F97="?",E97="X",F97="X")))</f>
        <v>0</v>
      </c>
      <c r="Z97" s="5" t="b">
        <f>AND(SETTINGS!I$8&gt;E97,NOT(OR(E97="?",F97="?",E97="X",F97="X")))</f>
        <v>0</v>
      </c>
      <c r="AA97" s="5" t="b">
        <f t="shared" si="40"/>
        <v>0</v>
      </c>
      <c r="AB97" s="5" t="b">
        <f>AND(ISBLANK(DESTINATIONS!J100),ISBLANK(DESTINATIONS!K100),ISBLANK(DESTINATIONS!L100),ISBLANK(DESTINATIONS!M100),ISBLANK(DESTINATIONS!N100))</f>
        <v>0</v>
      </c>
      <c r="AC97" s="5" t="b">
        <f>AND(ISNUMBER(DESTINATIONS!J100),ISNUMBER(DESTINATIONS!K100),ISNUMBER(DESTINATIONS!L100),ISNUMBER(DESTINATIONS!M100),ISNUMBER(DESTINATIONS!N100),SETTINGS!F$3&gt;=DESTINATIONS!K100,SETTINGS!F$4&gt;=DESTINATIONS!L100,SETTINGS!F$5&gt;=DESTINATIONS!M100,SETTINGS!F$6&gt;=DESTINATIONS!N100,SETTINGS!F$7&gt;=DESTINATIONS!J100)</f>
        <v>0</v>
      </c>
      <c r="AD97" s="5" t="b">
        <f>AND(ISNUMBER(DESTINATIONS!J100),ISBLANK(DESTINATIONS!K100),ISBLANK(DESTINATIONS!L100),ISBLANK(DESTINATIONS!M100),ISBLANK(DESTINATIONS!N100),SETTINGS!F$7&gt;=DESTINATIONS!J100)</f>
        <v>0</v>
      </c>
      <c r="AE97" s="1" t="b">
        <f>AND(ISNUMBER(DESTINATIONS!J100),ISBLANK(DESTINATIONS!K100),ISBLANK(DESTINATIONS!L100),ISNUMBER(DESTINATIONS!M100),ISBLANK(DESTINATIONS!N100),SETTINGS!F$7&gt;=DESTINATIONS!J100,SETTINGS!F$5&gt;=DESTINATIONS!M100)</f>
        <v>0</v>
      </c>
      <c r="AF97" s="5" t="b">
        <f t="shared" si="41"/>
        <v>0</v>
      </c>
      <c r="AG97" s="5" t="b">
        <f>AND(ISBLANK(DESTINATIONS!O100),ISBLANK(DESTINATIONS!P100),ISBLANK(DESTINATIONS!Q100),ISBLANK(DESTINATIONS!R100),ISBLANK(DESTINATIONS!S100))</f>
        <v>0</v>
      </c>
      <c r="AH97" s="5" t="b">
        <f>AND(ISNUMBER(DESTINATIONS!O100),ISNUMBER(DESTINATIONS!P100),ISNUMBER(DESTINATIONS!Q100),ISNUMBER(DESTINATIONS!R100),ISNUMBER(DESTINATIONS!S100),SETTINGS!F$11&gt;=DESTINATIONS!P100,SETTINGS!F$12&gt;=DESTINATIONS!Q100,SETTINGS!F$13&gt;=DESTINATIONS!R100,SETTINGS!F$14&gt;=DESTINATIONS!S100,SETTINGS!F$15&gt;=DESTINATIONS!O100)</f>
        <v>0</v>
      </c>
      <c r="AI97" s="5" t="b">
        <f>AND(ISNUMBER(DESTINATIONS!O100),ISBLANK(DESTINATIONS!P100),ISBLANK(DESTINATIONS!Q100),ISBLANK(DESTINATIONS!R100),ISBLANK(DESTINATIONS!S100),SETTINGS!F$15&gt;=DESTINATIONS!O100)</f>
        <v>0</v>
      </c>
      <c r="AJ97" s="1" t="b">
        <f>AND(ISNUMBER(DESTINATIONS!O100),ISBLANK(DESTINATIONS!P100),ISBLANK(DESTINATIONS!Q100),ISNUMBER(DESTINATIONS!R100),ISBLANK(DESTINATIONS!S100),SETTINGS!F$15&gt;=DESTINATIONS!O100,SETTINGS!F$13&gt;=DESTINATIONS!R100)</f>
        <v>0</v>
      </c>
      <c r="AK97" s="5" t="b">
        <f t="shared" si="42"/>
        <v>0</v>
      </c>
      <c r="AL97" s="5" t="b">
        <f>AND(SETTINGS!B$21="IELTS",AF97)</f>
        <v>0</v>
      </c>
      <c r="AM97" s="5" t="b">
        <f>AND(SETTINGS!B$21="TOEFL",AK97)</f>
        <v>0</v>
      </c>
      <c r="AN97" s="5" t="b">
        <f>AND(SETTINGS!B$21="Other",OR(AB97,AG97))</f>
        <v>0</v>
      </c>
      <c r="AO97" s="1" t="b">
        <f>AND(SETTINGS!B$21="NO",_xlfn.IFS(SETTINGS!B$19="English",FALSE,OR(SETTINGS!B$19="Spanish",SETTINGS!B$19="English and Spanish"),DESTINATIONS!F100="Spanish",OR(SETTINGS!B$19="French",SETTINGS!B$19="English and French"),DESTINATIONS!F100="French",OR(SETTINGS!B$19="Portuguese",SETTINGS!B$19="English and Portuguese"),DESTINATIONS!F100="Portuguese",OR(SETTINGS!B$19="German",SETTINGS!B$19="English and German"),DESTINATIONS!F100="German",SETTINGS!B$19="All",OR(DESTINATIONS!F100="Spanish",DESTINATIONS!F100="French",DESTINATIONS!F100="Portuguese",DESTINATIONS!F100="German"),SETTINGS!B$19="",FALSE))</f>
        <v>0</v>
      </c>
      <c r="AP97" s="5" t="b">
        <f t="shared" si="34"/>
        <v>0</v>
      </c>
      <c r="AQ97" s="5" t="b">
        <f>OR(ISBLANK(DESTINATIONS!T100),AND(ISNUMBER(DESTINATIONS!T100),SETTINGS!I$5&gt;=DESTINATIONS!T100))</f>
        <v>1</v>
      </c>
      <c r="AS97" s="45" t="b">
        <f t="shared" si="28"/>
        <v>1</v>
      </c>
      <c r="AT97" s="5" t="b">
        <f t="shared" si="29"/>
        <v>0</v>
      </c>
      <c r="AU97" s="5" t="b">
        <f t="shared" si="30"/>
        <v>0</v>
      </c>
      <c r="AV97" s="5" t="b">
        <f t="shared" si="31"/>
        <v>0</v>
      </c>
      <c r="AW97" s="5" t="b">
        <f t="shared" si="32"/>
        <v>0</v>
      </c>
      <c r="AX97" s="5" t="b">
        <f t="shared" si="33"/>
        <v>0</v>
      </c>
    </row>
    <row r="98" spans="1:50" ht="20" customHeight="1" x14ac:dyDescent="0.35">
      <c r="A98" s="35" t="s">
        <v>268</v>
      </c>
      <c r="B98" s="35" t="s">
        <v>102</v>
      </c>
      <c r="C98" s="35" t="s">
        <v>194</v>
      </c>
      <c r="D98" s="42">
        <v>1</v>
      </c>
      <c r="E98" s="43">
        <v>29.221</v>
      </c>
      <c r="F98" s="43">
        <v>29.221</v>
      </c>
      <c r="G98" s="43" t="str">
        <f>IF(OR(SETTINGS!I$8=0,F98="X",F98="?"),"N/A",SETTINGS!I$8-F98)</f>
        <v>N/A</v>
      </c>
      <c r="H98" s="46" t="str">
        <f t="shared" si="23"/>
        <v>Language + Score + English</v>
      </c>
      <c r="J98" s="5" t="b">
        <f>DESTINATIONS!D11="YES"</f>
        <v>1</v>
      </c>
      <c r="K98" s="5" t="b">
        <f>AND(SETTINGS!B$19="English",DESTINATIONS!F11="English")</f>
        <v>0</v>
      </c>
      <c r="L98" s="5" t="b">
        <f>AND(SETTINGS!B$19="Spanish",DESTINATIONS!F11="Spanish")</f>
        <v>0</v>
      </c>
      <c r="M98" s="5" t="b">
        <f>AND(SETTINGS!B$19="French",DESTINATIONS!F11="French")</f>
        <v>0</v>
      </c>
      <c r="N98" s="1" t="b">
        <f>AND(SETTINGS!B$19="Portuguese",DESTINATIONS!F11="Portuguese")</f>
        <v>0</v>
      </c>
      <c r="O98" s="5" t="b">
        <f>AND(SETTINGS!B$19="German",DESTINATIONS!F11="German")</f>
        <v>0</v>
      </c>
      <c r="P98" s="45" t="b">
        <f>AND(SETTINGS!B$19="English and Spanish",OR(DESTINATIONS!F11="English",DESTINATIONS!F11="Spanish"))</f>
        <v>0</v>
      </c>
      <c r="Q98" s="5" t="b">
        <f>AND(SETTINGS!B$19="English and French",OR(DESTINATIONS!F11="English",DESTINATIONS!F11="French"))</f>
        <v>0</v>
      </c>
      <c r="R98" s="5" t="b">
        <f>AND(SETTINGS!B$19="English and Portuguese",OR(DESTINATIONS!F11="English",DESTINATIONS!F11="Portuguese"))</f>
        <v>0</v>
      </c>
      <c r="S98" s="5" t="b">
        <f>AND(SETTINGS!B$19="English and German",OR(DESTINATIONS!F11="English",DESTINATIONS!F11="German"))</f>
        <v>0</v>
      </c>
      <c r="T98" s="5" t="b">
        <f>SETTINGS!B$19="All"</f>
        <v>0</v>
      </c>
      <c r="U98" s="5" t="b">
        <f t="shared" si="39"/>
        <v>0</v>
      </c>
      <c r="V98" s="5" t="b">
        <f>AND(SETTINGS!I$8&lt;F98,NOT(OR(E98="?",F98="?",E98="X",F98="X")))</f>
        <v>1</v>
      </c>
      <c r="W98" s="5" t="b">
        <f>AND(SETTINGS!I$8=F98,NOT(OR(E98="?",F98="?",E98="X",F98="X")))</f>
        <v>0</v>
      </c>
      <c r="X98" s="5" t="b">
        <f>AND(SETTINGS!I$8&gt;F98,SETTINGS!I$8&lt;E98,NOT(OR(E98="?",F98="?",E98="X",F98="X")))</f>
        <v>0</v>
      </c>
      <c r="Y98" s="5" t="b">
        <f>AND(SETTINGS!I$8=E98,NOT(OR(E98="?",F98="?",E98="X",F98="X")))</f>
        <v>0</v>
      </c>
      <c r="Z98" s="5" t="b">
        <f>AND(SETTINGS!I$8&gt;E98,NOT(OR(E98="?",F98="?",E98="X",F98="X")))</f>
        <v>0</v>
      </c>
      <c r="AA98" s="5" t="b">
        <f t="shared" si="40"/>
        <v>0</v>
      </c>
      <c r="AB98" s="5" t="b">
        <f>AND(ISBLANK(DESTINATIONS!J11),ISBLANK(DESTINATIONS!K11),ISBLANK(DESTINATIONS!L11),ISBLANK(DESTINATIONS!M11),ISBLANK(DESTINATIONS!N11))</f>
        <v>1</v>
      </c>
      <c r="AC98" s="5" t="b">
        <f>AND(ISNUMBER(DESTINATIONS!J11),ISNUMBER(DESTINATIONS!K11),ISNUMBER(DESTINATIONS!L11),ISNUMBER(DESTINATIONS!M11),ISNUMBER(DESTINATIONS!N11),SETTINGS!F$3&gt;=DESTINATIONS!K11,SETTINGS!F$4&gt;=DESTINATIONS!L11,SETTINGS!F$5&gt;=DESTINATIONS!M11,SETTINGS!F$6&gt;=DESTINATIONS!N11,SETTINGS!F$7&gt;=DESTINATIONS!J11)</f>
        <v>0</v>
      </c>
      <c r="AD98" s="5" t="b">
        <f>AND(ISNUMBER(DESTINATIONS!J11),ISBLANK(DESTINATIONS!K11),ISBLANK(DESTINATIONS!L11),ISBLANK(DESTINATIONS!M11),ISBLANK(DESTINATIONS!N11),SETTINGS!F$7&gt;=DESTINATIONS!J11)</f>
        <v>0</v>
      </c>
      <c r="AE98" s="1" t="b">
        <f>AND(ISNUMBER(DESTINATIONS!J11),ISBLANK(DESTINATIONS!K11),ISBLANK(DESTINATIONS!L11),ISNUMBER(DESTINATIONS!M11),ISBLANK(DESTINATIONS!N11),SETTINGS!F$7&gt;=DESTINATIONS!J11,SETTINGS!F$5&gt;=DESTINATIONS!M11)</f>
        <v>0</v>
      </c>
      <c r="AF98" s="5" t="b">
        <f t="shared" si="41"/>
        <v>1</v>
      </c>
      <c r="AG98" s="5" t="b">
        <f>AND(ISBLANK(DESTINATIONS!O11),ISBLANK(DESTINATIONS!P11),ISBLANK(DESTINATIONS!Q11),ISBLANK(DESTINATIONS!R11),ISBLANK(DESTINATIONS!S11))</f>
        <v>1</v>
      </c>
      <c r="AH98" s="5" t="b">
        <f>AND(ISNUMBER(DESTINATIONS!O11),ISNUMBER(DESTINATIONS!P11),ISNUMBER(DESTINATIONS!Q11),ISNUMBER(DESTINATIONS!R11),ISNUMBER(DESTINATIONS!S11),SETTINGS!F$11&gt;=DESTINATIONS!P11,SETTINGS!F$12&gt;=DESTINATIONS!Q11,SETTINGS!F$13&gt;=DESTINATIONS!R11,SETTINGS!F$14&gt;=DESTINATIONS!S11,SETTINGS!F$15&gt;=DESTINATIONS!O11)</f>
        <v>0</v>
      </c>
      <c r="AI98" s="5" t="b">
        <f>AND(ISNUMBER(DESTINATIONS!O11),ISBLANK(DESTINATIONS!P11),ISBLANK(DESTINATIONS!Q11),ISBLANK(DESTINATIONS!R11),ISBLANK(DESTINATIONS!S11),SETTINGS!F$15&gt;=DESTINATIONS!O11)</f>
        <v>0</v>
      </c>
      <c r="AJ98" s="1" t="b">
        <f>AND(ISNUMBER(DESTINATIONS!O11),ISBLANK(DESTINATIONS!P11),ISBLANK(DESTINATIONS!Q11),ISNUMBER(DESTINATIONS!R11),ISBLANK(DESTINATIONS!S11),SETTINGS!F$15&gt;=DESTINATIONS!O11,SETTINGS!F$13&gt;=DESTINATIONS!R11)</f>
        <v>0</v>
      </c>
      <c r="AK98" s="5" t="b">
        <f t="shared" si="42"/>
        <v>1</v>
      </c>
      <c r="AL98" s="5" t="b">
        <f>AND(SETTINGS!B$21="IELTS",AF98)</f>
        <v>0</v>
      </c>
      <c r="AM98" s="5" t="b">
        <f>AND(SETTINGS!B$21="TOEFL",AK98)</f>
        <v>0</v>
      </c>
      <c r="AN98" s="5" t="b">
        <f>AND(SETTINGS!B$21="Other",OR(AB98,AG98))</f>
        <v>0</v>
      </c>
      <c r="AO98" s="1" t="b">
        <f>AND(SETTINGS!B$21="NO",_xlfn.IFS(SETTINGS!B$19="English",FALSE,OR(SETTINGS!B$19="Spanish",SETTINGS!B$19="English and Spanish"),DESTINATIONS!F11="Spanish",OR(SETTINGS!B$19="French",SETTINGS!B$19="English and French"),DESTINATIONS!F11="French",OR(SETTINGS!B$19="Portuguese",SETTINGS!B$19="English and Portuguese"),DESTINATIONS!F11="Portuguese",OR(SETTINGS!B$19="German",SETTINGS!B$19="English and German"),DESTINATIONS!F11="German",SETTINGS!B$19="All",OR(DESTINATIONS!F11="Spanish",DESTINATIONS!F11="French",DESTINATIONS!F11="Portuguese",DESTINATIONS!F11="German"),SETTINGS!B$19="",FALSE))</f>
        <v>0</v>
      </c>
      <c r="AP98" s="5" t="b">
        <f t="shared" si="34"/>
        <v>0</v>
      </c>
      <c r="AQ98" s="5" t="b">
        <f>OR(ISBLANK(DESTINATIONS!T11),AND(ISNUMBER(DESTINATIONS!T11),SETTINGS!I$5&gt;=DESTINATIONS!T11))</f>
        <v>1</v>
      </c>
      <c r="AS98" s="45" t="b">
        <f t="shared" si="28"/>
        <v>1</v>
      </c>
      <c r="AT98" s="5" t="b">
        <f t="shared" si="29"/>
        <v>0</v>
      </c>
      <c r="AU98" s="5" t="b">
        <f t="shared" si="30"/>
        <v>0</v>
      </c>
      <c r="AV98" s="5" t="b">
        <f t="shared" si="31"/>
        <v>0</v>
      </c>
      <c r="AW98" s="5" t="b">
        <f t="shared" si="32"/>
        <v>0</v>
      </c>
      <c r="AX98" s="5" t="b">
        <f t="shared" si="33"/>
        <v>0</v>
      </c>
    </row>
    <row r="99" spans="1:50" ht="20" customHeight="1" x14ac:dyDescent="0.35">
      <c r="A99" s="35" t="s">
        <v>272</v>
      </c>
      <c r="B99" s="35" t="s">
        <v>49</v>
      </c>
      <c r="C99" s="35" t="s">
        <v>159</v>
      </c>
      <c r="D99" s="42" t="s">
        <v>457</v>
      </c>
      <c r="E99" s="43">
        <v>31.295000000000002</v>
      </c>
      <c r="F99" s="43">
        <v>29.209</v>
      </c>
      <c r="G99" s="43" t="str">
        <f>IF(OR(SETTINGS!I$8=0,F99="X",F99="?"),"N/A",SETTINGS!I$8-F99)</f>
        <v>N/A</v>
      </c>
      <c r="H99" s="46" t="str">
        <f t="shared" si="23"/>
        <v>Language + Score + English</v>
      </c>
      <c r="J99" s="5" t="b">
        <f>DESTINATIONS!D43="YES"</f>
        <v>1</v>
      </c>
      <c r="K99" s="5" t="b">
        <f>AND(SETTINGS!B$19="English",DESTINATIONS!F43="English")</f>
        <v>0</v>
      </c>
      <c r="L99" s="5" t="b">
        <f>AND(SETTINGS!B$19="Spanish",DESTINATIONS!F43="Spanish")</f>
        <v>0</v>
      </c>
      <c r="M99" s="5" t="b">
        <f>AND(SETTINGS!B$19="French",DESTINATIONS!F43="French")</f>
        <v>0</v>
      </c>
      <c r="N99" s="1" t="b">
        <f>AND(SETTINGS!B$19="Portuguese",DESTINATIONS!F43="Portuguese")</f>
        <v>0</v>
      </c>
      <c r="O99" s="5" t="b">
        <f>AND(SETTINGS!B$19="German",DESTINATIONS!F43="German")</f>
        <v>0</v>
      </c>
      <c r="P99" s="45" t="b">
        <f>AND(SETTINGS!B$19="English and Spanish",OR(DESTINATIONS!F43="English",DESTINATIONS!F43="Spanish"))</f>
        <v>0</v>
      </c>
      <c r="Q99" s="5" t="b">
        <f>AND(SETTINGS!B$19="English and French",OR(DESTINATIONS!F43="English",DESTINATIONS!F43="French"))</f>
        <v>0</v>
      </c>
      <c r="R99" s="5" t="b">
        <f>AND(SETTINGS!B$19="English and Portuguese",OR(DESTINATIONS!F43="English",DESTINATIONS!F43="Portuguese"))</f>
        <v>0</v>
      </c>
      <c r="S99" s="5" t="b">
        <f>AND(SETTINGS!B$19="English and German",OR(DESTINATIONS!F43="English",DESTINATIONS!F43="German"))</f>
        <v>0</v>
      </c>
      <c r="T99" s="5" t="b">
        <f>SETTINGS!B$19="All"</f>
        <v>0</v>
      </c>
      <c r="U99" s="5" t="b">
        <f t="shared" si="39"/>
        <v>0</v>
      </c>
      <c r="V99" s="5" t="b">
        <f>AND(SETTINGS!I$8&lt;F99,NOT(OR(E99="?",F99="?",E99="X",F99="X")))</f>
        <v>1</v>
      </c>
      <c r="W99" s="5" t="b">
        <f>AND(SETTINGS!I$8=F99,NOT(OR(E99="?",F99="?",E99="X",F99="X")))</f>
        <v>0</v>
      </c>
      <c r="X99" s="5" t="b">
        <f>AND(SETTINGS!I$8&gt;F99,SETTINGS!I$8&lt;E99,NOT(OR(E99="?",F99="?",E99="X",F99="X")))</f>
        <v>0</v>
      </c>
      <c r="Y99" s="5" t="b">
        <f>AND(SETTINGS!I$8=E99,NOT(OR(E99="?",F99="?",E99="X",F99="X")))</f>
        <v>0</v>
      </c>
      <c r="Z99" s="5" t="b">
        <f>AND(SETTINGS!I$8&gt;E99,NOT(OR(E99="?",F99="?",E99="X",F99="X")))</f>
        <v>0</v>
      </c>
      <c r="AA99" s="5" t="b">
        <f t="shared" si="40"/>
        <v>0</v>
      </c>
      <c r="AB99" s="5" t="b">
        <f>AND(ISBLANK(DESTINATIONS!J43),ISBLANK(DESTINATIONS!K43),ISBLANK(DESTINATIONS!L43),ISBLANK(DESTINATIONS!M43),ISBLANK(DESTINATIONS!N43))</f>
        <v>1</v>
      </c>
      <c r="AC99" s="5" t="b">
        <f>AND(ISNUMBER(DESTINATIONS!J43),ISNUMBER(DESTINATIONS!K43),ISNUMBER(DESTINATIONS!L43),ISNUMBER(DESTINATIONS!M43),ISNUMBER(DESTINATIONS!N43),SETTINGS!F$3&gt;=DESTINATIONS!K43,SETTINGS!F$4&gt;=DESTINATIONS!L43,SETTINGS!F$5&gt;=DESTINATIONS!M43,SETTINGS!F$6&gt;=DESTINATIONS!N43,SETTINGS!F$7&gt;=DESTINATIONS!J43)</f>
        <v>0</v>
      </c>
      <c r="AD99" s="5" t="b">
        <f>AND(ISNUMBER(DESTINATIONS!J43),ISBLANK(DESTINATIONS!K43),ISBLANK(DESTINATIONS!L43),ISBLANK(DESTINATIONS!M43),ISBLANK(DESTINATIONS!N43),SETTINGS!F$7&gt;=DESTINATIONS!J43)</f>
        <v>0</v>
      </c>
      <c r="AE99" s="1" t="b">
        <f>AND(ISNUMBER(DESTINATIONS!J43),ISBLANK(DESTINATIONS!K43),ISBLANK(DESTINATIONS!L43),ISNUMBER(DESTINATIONS!M43),ISBLANK(DESTINATIONS!N43),SETTINGS!F$7&gt;=DESTINATIONS!J43,SETTINGS!F$5&gt;=DESTINATIONS!M43)</f>
        <v>0</v>
      </c>
      <c r="AF99" s="5" t="b">
        <f t="shared" si="41"/>
        <v>1</v>
      </c>
      <c r="AG99" s="5" t="b">
        <f>AND(ISBLANK(DESTINATIONS!O43),ISBLANK(DESTINATIONS!P43),ISBLANK(DESTINATIONS!Q43),ISBLANK(DESTINATIONS!R43),ISBLANK(DESTINATIONS!S43))</f>
        <v>1</v>
      </c>
      <c r="AH99" s="5" t="b">
        <f>AND(ISNUMBER(DESTINATIONS!O43),ISNUMBER(DESTINATIONS!P43),ISNUMBER(DESTINATIONS!Q43),ISNUMBER(DESTINATIONS!R43),ISNUMBER(DESTINATIONS!S43),SETTINGS!F$11&gt;=DESTINATIONS!P43,SETTINGS!F$12&gt;=DESTINATIONS!Q43,SETTINGS!F$13&gt;=DESTINATIONS!R43,SETTINGS!F$14&gt;=DESTINATIONS!S43,SETTINGS!F$15&gt;=DESTINATIONS!O43)</f>
        <v>0</v>
      </c>
      <c r="AI99" s="5" t="b">
        <f>AND(ISNUMBER(DESTINATIONS!O43),ISBLANK(DESTINATIONS!P43),ISBLANK(DESTINATIONS!Q43),ISBLANK(DESTINATIONS!R43),ISBLANK(DESTINATIONS!S43),SETTINGS!F$15&gt;=DESTINATIONS!O43)</f>
        <v>0</v>
      </c>
      <c r="AJ99" s="1" t="b">
        <f>AND(ISNUMBER(DESTINATIONS!O43),ISBLANK(DESTINATIONS!P43),ISBLANK(DESTINATIONS!Q43),ISNUMBER(DESTINATIONS!R43),ISBLANK(DESTINATIONS!S43),SETTINGS!F$15&gt;=DESTINATIONS!O43,SETTINGS!F$13&gt;=DESTINATIONS!R43)</f>
        <v>0</v>
      </c>
      <c r="AK99" s="5" t="b">
        <f t="shared" si="42"/>
        <v>1</v>
      </c>
      <c r="AL99" s="5" t="b">
        <f>AND(SETTINGS!B$21="IELTS",AF99)</f>
        <v>0</v>
      </c>
      <c r="AM99" s="5" t="b">
        <f>AND(SETTINGS!B$21="TOEFL",AK99)</f>
        <v>0</v>
      </c>
      <c r="AN99" s="5" t="b">
        <f>AND(SETTINGS!B$21="Other",OR(AB99,AG99))</f>
        <v>0</v>
      </c>
      <c r="AO99" s="1" t="b">
        <f>AND(SETTINGS!B$21="NO",_xlfn.IFS(SETTINGS!B$19="English",FALSE,OR(SETTINGS!B$19="Spanish",SETTINGS!B$19="English and Spanish"),DESTINATIONS!F43="Spanish",OR(SETTINGS!B$19="French",SETTINGS!B$19="English and French"),DESTINATIONS!F43="French",OR(SETTINGS!B$19="Portuguese",SETTINGS!B$19="English and Portuguese"),DESTINATIONS!F43="Portuguese",OR(SETTINGS!B$19="German",SETTINGS!B$19="English and German"),DESTINATIONS!F43="German",SETTINGS!B$19="All",OR(DESTINATIONS!F43="Spanish",DESTINATIONS!F43="French",DESTINATIONS!F43="Portuguese",DESTINATIONS!F43="German"),SETTINGS!B$19="",FALSE))</f>
        <v>0</v>
      </c>
      <c r="AP99" s="5" t="b">
        <f t="shared" si="34"/>
        <v>0</v>
      </c>
      <c r="AQ99" s="5" t="b">
        <f>OR(ISBLANK(DESTINATIONS!T43),AND(ISNUMBER(DESTINATIONS!T43),SETTINGS!I$5&gt;=DESTINATIONS!T43))</f>
        <v>1</v>
      </c>
      <c r="AS99" s="45" t="b">
        <f t="shared" si="28"/>
        <v>1</v>
      </c>
      <c r="AT99" s="5" t="b">
        <f t="shared" si="29"/>
        <v>0</v>
      </c>
      <c r="AU99" s="5" t="b">
        <f t="shared" si="30"/>
        <v>0</v>
      </c>
      <c r="AV99" s="5" t="b">
        <f t="shared" si="31"/>
        <v>0</v>
      </c>
      <c r="AW99" s="5" t="b">
        <f t="shared" si="32"/>
        <v>0</v>
      </c>
      <c r="AX99" s="5" t="b">
        <f t="shared" si="33"/>
        <v>0</v>
      </c>
    </row>
    <row r="100" spans="1:50" ht="20" customHeight="1" x14ac:dyDescent="0.35">
      <c r="A100" s="35" t="s">
        <v>285</v>
      </c>
      <c r="B100" s="35" t="s">
        <v>68</v>
      </c>
      <c r="C100" s="35" t="s">
        <v>145</v>
      </c>
      <c r="D100" s="42">
        <v>2</v>
      </c>
      <c r="E100" s="43">
        <v>29.175999999999998</v>
      </c>
      <c r="F100" s="43">
        <v>29.155000000000001</v>
      </c>
      <c r="G100" s="43" t="str">
        <f>IF(OR(SETTINGS!I$8=0,F100="X",F100="?"),"N/A",SETTINGS!I$8-F100)</f>
        <v>N/A</v>
      </c>
      <c r="H100" s="46" t="str">
        <f t="shared" si="23"/>
        <v>Course + Language + Score + English</v>
      </c>
      <c r="J100" s="5" t="b">
        <f>DESTINATIONS!D112="YES"</f>
        <v>0</v>
      </c>
      <c r="K100" s="5" t="b">
        <f>AND(SETTINGS!B$19="English",DESTINATIONS!F112="English")</f>
        <v>0</v>
      </c>
      <c r="L100" s="5" t="b">
        <f>AND(SETTINGS!B$19="Spanish",DESTINATIONS!F112="Spanish")</f>
        <v>0</v>
      </c>
      <c r="M100" s="5" t="b">
        <f>AND(SETTINGS!B$19="French",DESTINATIONS!F112="French")</f>
        <v>0</v>
      </c>
      <c r="N100" s="1" t="b">
        <f>AND(SETTINGS!B$19="Portuguese",DESTINATIONS!F112="Portuguese")</f>
        <v>0</v>
      </c>
      <c r="O100" s="5" t="b">
        <f>AND(SETTINGS!B$19="German",DESTINATIONS!F112="German")</f>
        <v>0</v>
      </c>
      <c r="P100" s="45" t="b">
        <f>AND(SETTINGS!B$19="English and Spanish",OR(DESTINATIONS!F112="English",DESTINATIONS!F112="Spanish"))</f>
        <v>0</v>
      </c>
      <c r="Q100" s="5" t="b">
        <f>AND(SETTINGS!B$19="English and French",OR(DESTINATIONS!F112="English",DESTINATIONS!F112="French"))</f>
        <v>0</v>
      </c>
      <c r="R100" s="5" t="b">
        <f>AND(SETTINGS!B$19="English and Portuguese",OR(DESTINATIONS!F112="English",DESTINATIONS!F112="Portuguese"))</f>
        <v>0</v>
      </c>
      <c r="S100" s="5" t="b">
        <f>AND(SETTINGS!B$19="English and German",OR(DESTINATIONS!F112="English",DESTINATIONS!F112="German"))</f>
        <v>0</v>
      </c>
      <c r="T100" s="5" t="b">
        <f>SETTINGS!B$19="All"</f>
        <v>0</v>
      </c>
      <c r="U100" s="5" t="b">
        <f t="shared" ref="U100" si="43">OR(K100,L100,M100,N100,O100,P100,Q100,R100,S100,T100)</f>
        <v>0</v>
      </c>
      <c r="V100" s="5" t="b">
        <f>AND(SETTINGS!I$8&lt;F100,NOT(OR(E100="?",F100="?",E100="X",F100="X")))</f>
        <v>1</v>
      </c>
      <c r="W100" s="5" t="b">
        <f>AND(SETTINGS!I$8=F100,NOT(OR(E100="?",F100="?",E100="X",F100="X")))</f>
        <v>0</v>
      </c>
      <c r="X100" s="5" t="b">
        <f>AND(SETTINGS!I$8&gt;F100,SETTINGS!I$8&lt;E100,NOT(OR(E100="?",F100="?",E100="X",F100="X")))</f>
        <v>0</v>
      </c>
      <c r="Y100" s="5" t="b">
        <f>AND(SETTINGS!I$8=E100,NOT(OR(E100="?",F100="?",E100="X",F100="X")))</f>
        <v>0</v>
      </c>
      <c r="Z100" s="5" t="b">
        <f>AND(SETTINGS!I$8&gt;E100,NOT(OR(E100="?",F100="?",E100="X",F100="X")))</f>
        <v>0</v>
      </c>
      <c r="AA100" s="5" t="b">
        <f t="shared" ref="AA100" si="44">OR(E100="?",F100="?",E100="X",F100="X")</f>
        <v>0</v>
      </c>
      <c r="AB100" s="5" t="b">
        <f>AND(ISBLANK(DESTINATIONS!J112),ISBLANK(DESTINATIONS!K112),ISBLANK(DESTINATIONS!L112),ISBLANK(DESTINATIONS!M112),ISBLANK(DESTINATIONS!N112))</f>
        <v>1</v>
      </c>
      <c r="AC100" s="5" t="b">
        <f>AND(ISNUMBER(DESTINATIONS!J112),ISNUMBER(DESTINATIONS!K112),ISNUMBER(DESTINATIONS!L112),ISNUMBER(DESTINATIONS!M112),ISNUMBER(DESTINATIONS!N112),SETTINGS!F$3&gt;=DESTINATIONS!K112,SETTINGS!F$4&gt;=DESTINATIONS!L112,SETTINGS!F$5&gt;=DESTINATIONS!M112,SETTINGS!F$6&gt;=DESTINATIONS!N112,SETTINGS!F$7&gt;=DESTINATIONS!J112)</f>
        <v>0</v>
      </c>
      <c r="AD100" s="5" t="b">
        <f>AND(ISNUMBER(DESTINATIONS!J112),ISBLANK(DESTINATIONS!K112),ISBLANK(DESTINATIONS!L112),ISBLANK(DESTINATIONS!M112),ISBLANK(DESTINATIONS!N112),SETTINGS!F$7&gt;=DESTINATIONS!J112)</f>
        <v>0</v>
      </c>
      <c r="AE100" s="1" t="b">
        <f>AND(ISNUMBER(DESTINATIONS!J112),ISBLANK(DESTINATIONS!K112),ISBLANK(DESTINATIONS!L112),ISNUMBER(DESTINATIONS!M112),ISBLANK(DESTINATIONS!N112),SETTINGS!F$7&gt;=DESTINATIONS!J112,SETTINGS!F$5&gt;=DESTINATIONS!M112)</f>
        <v>0</v>
      </c>
      <c r="AF100" s="5" t="b">
        <f t="shared" ref="AF100" si="45">OR(AB100,AC100,AD100,AE100)</f>
        <v>1</v>
      </c>
      <c r="AG100" s="5" t="b">
        <f>AND(ISBLANK(DESTINATIONS!O112),ISBLANK(DESTINATIONS!P112),ISBLANK(DESTINATIONS!Q112),ISBLANK(DESTINATIONS!R112),ISBLANK(DESTINATIONS!S112))</f>
        <v>1</v>
      </c>
      <c r="AH100" s="5" t="b">
        <f>AND(ISNUMBER(DESTINATIONS!O112),ISNUMBER(DESTINATIONS!P112),ISNUMBER(DESTINATIONS!Q112),ISNUMBER(DESTINATIONS!R112),ISNUMBER(DESTINATIONS!S112),SETTINGS!F$11&gt;=DESTINATIONS!P112,SETTINGS!F$12&gt;=DESTINATIONS!Q112,SETTINGS!F$13&gt;=DESTINATIONS!R112,SETTINGS!F$14&gt;=DESTINATIONS!S112,SETTINGS!F$15&gt;=DESTINATIONS!O112)</f>
        <v>0</v>
      </c>
      <c r="AI100" s="5" t="b">
        <f>AND(ISNUMBER(DESTINATIONS!O112),ISBLANK(DESTINATIONS!P112),ISBLANK(DESTINATIONS!Q112),ISBLANK(DESTINATIONS!R112),ISBLANK(DESTINATIONS!S112),SETTINGS!F$15&gt;=DESTINATIONS!O112)</f>
        <v>0</v>
      </c>
      <c r="AJ100" s="1" t="b">
        <f>AND(ISNUMBER(DESTINATIONS!O112),ISBLANK(DESTINATIONS!P112),ISBLANK(DESTINATIONS!Q112),ISNUMBER(DESTINATIONS!R112),ISBLANK(DESTINATIONS!S112),SETTINGS!F$15&gt;=DESTINATIONS!O112,SETTINGS!F$13&gt;=DESTINATIONS!R112)</f>
        <v>0</v>
      </c>
      <c r="AK100" s="5" t="b">
        <f t="shared" ref="AK100" si="46">OR(AG100,AH100,AI100,AJ100)</f>
        <v>1</v>
      </c>
      <c r="AL100" s="5" t="b">
        <f>AND(SETTINGS!B$21="IELTS",AF100)</f>
        <v>0</v>
      </c>
      <c r="AM100" s="5" t="b">
        <f>AND(SETTINGS!B$21="TOEFL",AK100)</f>
        <v>0</v>
      </c>
      <c r="AN100" s="5" t="b">
        <f>AND(SETTINGS!B$21="Other",OR(AB100,AG100))</f>
        <v>0</v>
      </c>
      <c r="AO100" s="1" t="b">
        <f>AND(SETTINGS!B$21="NO",_xlfn.IFS(SETTINGS!B$19="English",FALSE,OR(SETTINGS!B$19="Spanish",SETTINGS!B$19="English and Spanish"),DESTINATIONS!F112="Spanish",OR(SETTINGS!B$19="French",SETTINGS!B$19="English and French"),DESTINATIONS!F112="French",OR(SETTINGS!B$19="Portuguese",SETTINGS!B$19="English and Portuguese"),DESTINATIONS!F112="Portuguese",OR(SETTINGS!B$19="German",SETTINGS!B$19="English and German"),DESTINATIONS!F112="German",SETTINGS!B$19="All",OR(DESTINATIONS!F112="Spanish",DESTINATIONS!F112="French",DESTINATIONS!F112="Portuguese",DESTINATIONS!F112="German"),SETTINGS!B$19="",FALSE))</f>
        <v>0</v>
      </c>
      <c r="AP100" s="5" t="b">
        <f t="shared" si="34"/>
        <v>0</v>
      </c>
      <c r="AQ100" s="5" t="b">
        <f>OR(ISBLANK(DESTINATIONS!T112),AND(ISNUMBER(DESTINATIONS!T112),SETTINGS!I$5&gt;=DESTINATIONS!T112))</f>
        <v>1</v>
      </c>
      <c r="AS100" s="45" t="b">
        <f t="shared" si="28"/>
        <v>1</v>
      </c>
      <c r="AT100" s="5" t="b">
        <f t="shared" si="29"/>
        <v>0</v>
      </c>
      <c r="AU100" s="5" t="b">
        <f t="shared" si="30"/>
        <v>0</v>
      </c>
      <c r="AV100" s="5" t="b">
        <f t="shared" si="31"/>
        <v>0</v>
      </c>
      <c r="AW100" s="5" t="b">
        <f t="shared" si="32"/>
        <v>0</v>
      </c>
      <c r="AX100" s="5" t="b">
        <f t="shared" si="33"/>
        <v>0</v>
      </c>
    </row>
    <row r="101" spans="1:50" ht="20" customHeight="1" x14ac:dyDescent="0.35">
      <c r="A101" s="35" t="s">
        <v>273</v>
      </c>
      <c r="B101" s="35" t="s">
        <v>273</v>
      </c>
      <c r="C101" s="35" t="s">
        <v>160</v>
      </c>
      <c r="D101" s="42">
        <v>2</v>
      </c>
      <c r="E101" s="43">
        <v>30.355</v>
      </c>
      <c r="F101" s="43">
        <v>29.146000000000001</v>
      </c>
      <c r="G101" s="43" t="str">
        <f>IF(OR(SETTINGS!I$8=0,F101="X",F101="?"),"N/A",SETTINGS!I$8-F101)</f>
        <v>N/A</v>
      </c>
      <c r="H101" s="46" t="str">
        <f t="shared" si="23"/>
        <v>Language + Score + English</v>
      </c>
      <c r="J101" s="5" t="b">
        <f>DESTINATIONS!D49="YES"</f>
        <v>1</v>
      </c>
      <c r="K101" s="5" t="b">
        <f>AND(SETTINGS!B$19="English",DESTINATIONS!F49="English")</f>
        <v>0</v>
      </c>
      <c r="L101" s="5" t="b">
        <f>AND(SETTINGS!B$19="Spanish",DESTINATIONS!F49="Spanish")</f>
        <v>0</v>
      </c>
      <c r="M101" s="5" t="b">
        <f>AND(SETTINGS!B$19="French",DESTINATIONS!F49="French")</f>
        <v>0</v>
      </c>
      <c r="N101" s="1" t="b">
        <f>AND(SETTINGS!B$19="Portuguese",DESTINATIONS!F49="Portuguese")</f>
        <v>0</v>
      </c>
      <c r="O101" s="5" t="b">
        <f>AND(SETTINGS!B$19="German",DESTINATIONS!F49="German")</f>
        <v>0</v>
      </c>
      <c r="P101" s="45" t="b">
        <f>AND(SETTINGS!B$19="English and Spanish",OR(DESTINATIONS!F49="English",DESTINATIONS!F49="Spanish"))</f>
        <v>0</v>
      </c>
      <c r="Q101" s="5" t="b">
        <f>AND(SETTINGS!B$19="English and French",OR(DESTINATIONS!F49="English",DESTINATIONS!F49="French"))</f>
        <v>0</v>
      </c>
      <c r="R101" s="5" t="b">
        <f>AND(SETTINGS!B$19="English and Portuguese",OR(DESTINATIONS!F49="English",DESTINATIONS!F49="Portuguese"))</f>
        <v>0</v>
      </c>
      <c r="S101" s="5" t="b">
        <f>AND(SETTINGS!B$19="English and German",OR(DESTINATIONS!F49="English",DESTINATIONS!F49="German"))</f>
        <v>0</v>
      </c>
      <c r="T101" s="5" t="b">
        <f>SETTINGS!B$19="All"</f>
        <v>0</v>
      </c>
      <c r="U101" s="5" t="b">
        <f t="shared" ref="U101:U112" si="47">OR(K101,L101,M101,N101,O101,P101,Q101,R101,S101,T101)</f>
        <v>0</v>
      </c>
      <c r="V101" s="5" t="b">
        <f>AND(SETTINGS!I$8&lt;F101,NOT(OR(E101="?",F101="?",E101="X",F101="X")))</f>
        <v>1</v>
      </c>
      <c r="W101" s="5" t="b">
        <f>AND(SETTINGS!I$8=F101,NOT(OR(E101="?",F101="?",E101="X",F101="X")))</f>
        <v>0</v>
      </c>
      <c r="X101" s="5" t="b">
        <f>AND(SETTINGS!I$8&gt;F101,SETTINGS!I$8&lt;E101,NOT(OR(E101="?",F101="?",E101="X",F101="X")))</f>
        <v>0</v>
      </c>
      <c r="Y101" s="5" t="b">
        <f>AND(SETTINGS!I$8=E101,NOT(OR(E101="?",F101="?",E101="X",F101="X")))</f>
        <v>0</v>
      </c>
      <c r="Z101" s="5" t="b">
        <f>AND(SETTINGS!I$8&gt;E101,NOT(OR(E101="?",F101="?",E101="X",F101="X")))</f>
        <v>0</v>
      </c>
      <c r="AA101" s="5" t="b">
        <f t="shared" ref="AA101:AA112" si="48">OR(E101="?",F101="?",E101="X",F101="X")</f>
        <v>0</v>
      </c>
      <c r="AB101" s="5" t="b">
        <f>AND(ISBLANK(DESTINATIONS!J49),ISBLANK(DESTINATIONS!K49),ISBLANK(DESTINATIONS!L49),ISBLANK(DESTINATIONS!M49),ISBLANK(DESTINATIONS!N49))</f>
        <v>1</v>
      </c>
      <c r="AC101" s="5" t="b">
        <f>AND(ISNUMBER(DESTINATIONS!J49),ISNUMBER(DESTINATIONS!K49),ISNUMBER(DESTINATIONS!L49),ISNUMBER(DESTINATIONS!M49),ISNUMBER(DESTINATIONS!N49),SETTINGS!F$3&gt;=DESTINATIONS!K49,SETTINGS!F$4&gt;=DESTINATIONS!L49,SETTINGS!F$5&gt;=DESTINATIONS!M49,SETTINGS!F$6&gt;=DESTINATIONS!N49,SETTINGS!F$7&gt;=DESTINATIONS!J49)</f>
        <v>0</v>
      </c>
      <c r="AD101" s="5" t="b">
        <f>AND(ISNUMBER(DESTINATIONS!J49),ISBLANK(DESTINATIONS!K49),ISBLANK(DESTINATIONS!L49),ISBLANK(DESTINATIONS!M49),ISBLANK(DESTINATIONS!N49),SETTINGS!F$7&gt;=DESTINATIONS!J49)</f>
        <v>0</v>
      </c>
      <c r="AE101" s="1" t="b">
        <f>AND(ISNUMBER(DESTINATIONS!J49),ISBLANK(DESTINATIONS!K49),ISBLANK(DESTINATIONS!L49),ISNUMBER(DESTINATIONS!M49),ISBLANK(DESTINATIONS!N49),SETTINGS!F$7&gt;=DESTINATIONS!J49,SETTINGS!F$5&gt;=DESTINATIONS!M49)</f>
        <v>0</v>
      </c>
      <c r="AF101" s="5" t="b">
        <f t="shared" ref="AF101:AF112" si="49">OR(AB101,AC101,AD101,AE101)</f>
        <v>1</v>
      </c>
      <c r="AG101" s="5" t="b">
        <f>AND(ISBLANK(DESTINATIONS!O49),ISBLANK(DESTINATIONS!P49),ISBLANK(DESTINATIONS!Q49),ISBLANK(DESTINATIONS!R49),ISBLANK(DESTINATIONS!S49))</f>
        <v>1</v>
      </c>
      <c r="AH101" s="5" t="b">
        <f>AND(ISNUMBER(DESTINATIONS!O49),ISNUMBER(DESTINATIONS!P49),ISNUMBER(DESTINATIONS!Q49),ISNUMBER(DESTINATIONS!R49),ISNUMBER(DESTINATIONS!S49),SETTINGS!F$11&gt;=DESTINATIONS!P49,SETTINGS!F$12&gt;=DESTINATIONS!Q49,SETTINGS!F$13&gt;=DESTINATIONS!R49,SETTINGS!F$14&gt;=DESTINATIONS!S49,SETTINGS!F$15&gt;=DESTINATIONS!O49)</f>
        <v>0</v>
      </c>
      <c r="AI101" s="5" t="b">
        <f>AND(ISNUMBER(DESTINATIONS!O49),ISBLANK(DESTINATIONS!P49),ISBLANK(DESTINATIONS!Q49),ISBLANK(DESTINATIONS!R49),ISBLANK(DESTINATIONS!S49),SETTINGS!F$15&gt;=DESTINATIONS!O49)</f>
        <v>0</v>
      </c>
      <c r="AJ101" s="1" t="b">
        <f>AND(ISNUMBER(DESTINATIONS!O49),ISBLANK(DESTINATIONS!P49),ISBLANK(DESTINATIONS!Q49),ISNUMBER(DESTINATIONS!R49),ISBLANK(DESTINATIONS!S49),SETTINGS!F$15&gt;=DESTINATIONS!O49,SETTINGS!F$13&gt;=DESTINATIONS!R49)</f>
        <v>0</v>
      </c>
      <c r="AK101" s="5" t="b">
        <f t="shared" ref="AK101:AK112" si="50">OR(AG101,AH101,AI101,AJ101)</f>
        <v>1</v>
      </c>
      <c r="AL101" s="5" t="b">
        <f>AND(SETTINGS!B$21="IELTS",AF101)</f>
        <v>0</v>
      </c>
      <c r="AM101" s="5" t="b">
        <f>AND(SETTINGS!B$21="TOEFL",AK101)</f>
        <v>0</v>
      </c>
      <c r="AN101" s="5" t="b">
        <f>AND(SETTINGS!B$21="Other",OR(AB101,AG101))</f>
        <v>0</v>
      </c>
      <c r="AO101" s="1" t="b">
        <f>AND(SETTINGS!B$21="NO",_xlfn.IFS(SETTINGS!B$19="English",FALSE,OR(SETTINGS!B$19="Spanish",SETTINGS!B$19="English and Spanish"),DESTINATIONS!F49="Spanish",OR(SETTINGS!B$19="French",SETTINGS!B$19="English and French"),DESTINATIONS!F49="French",OR(SETTINGS!B$19="Portuguese",SETTINGS!B$19="English and Portuguese"),DESTINATIONS!F49="Portuguese",OR(SETTINGS!B$19="German",SETTINGS!B$19="English and German"),DESTINATIONS!F49="German",SETTINGS!B$19="All",OR(DESTINATIONS!F49="Spanish",DESTINATIONS!F49="French",DESTINATIONS!F49="Portuguese",DESTINATIONS!F49="German"),SETTINGS!B$19="",FALSE))</f>
        <v>0</v>
      </c>
      <c r="AP101" s="5" t="b">
        <f t="shared" si="34"/>
        <v>0</v>
      </c>
      <c r="AQ101" s="5" t="b">
        <f>OR(ISBLANK(DESTINATIONS!T49),AND(ISNUMBER(DESTINATIONS!T49),SETTINGS!I$5&gt;=DESTINATIONS!T49))</f>
        <v>1</v>
      </c>
      <c r="AS101" s="45" t="b">
        <f t="shared" si="28"/>
        <v>1</v>
      </c>
      <c r="AT101" s="5" t="b">
        <f t="shared" si="29"/>
        <v>0</v>
      </c>
      <c r="AU101" s="5" t="b">
        <f t="shared" si="30"/>
        <v>0</v>
      </c>
      <c r="AV101" s="5" t="b">
        <f t="shared" si="31"/>
        <v>0</v>
      </c>
      <c r="AW101" s="5" t="b">
        <f t="shared" si="32"/>
        <v>0</v>
      </c>
      <c r="AX101" s="5" t="b">
        <f t="shared" si="33"/>
        <v>0</v>
      </c>
    </row>
    <row r="102" spans="1:50" ht="20" customHeight="1" x14ac:dyDescent="0.35">
      <c r="A102" s="35" t="s">
        <v>272</v>
      </c>
      <c r="B102" s="35" t="s">
        <v>296</v>
      </c>
      <c r="C102" s="35" t="s">
        <v>157</v>
      </c>
      <c r="D102" s="42" t="s">
        <v>132</v>
      </c>
      <c r="E102" s="43">
        <v>31.308</v>
      </c>
      <c r="F102" s="43">
        <v>29.056999999999999</v>
      </c>
      <c r="G102" s="43" t="str">
        <f>IF(OR(SETTINGS!I$8=0,F102="X",F102="?"),"N/A",SETTINGS!I$8-F102)</f>
        <v>N/A</v>
      </c>
      <c r="H102" s="46" t="str">
        <f t="shared" si="23"/>
        <v>Language + Score + English</v>
      </c>
      <c r="J102" s="5" t="b">
        <f>DESTINATIONS!D44="YES"</f>
        <v>1</v>
      </c>
      <c r="K102" s="5" t="b">
        <f>AND(SETTINGS!B$19="English",DESTINATIONS!F44="English")</f>
        <v>0</v>
      </c>
      <c r="L102" s="5" t="b">
        <f>AND(SETTINGS!B$19="Spanish",DESTINATIONS!F44="Spanish")</f>
        <v>0</v>
      </c>
      <c r="M102" s="5" t="b">
        <f>AND(SETTINGS!B$19="French",DESTINATIONS!F44="French")</f>
        <v>0</v>
      </c>
      <c r="N102" s="1" t="b">
        <f>AND(SETTINGS!B$19="Portuguese",DESTINATIONS!F44="Portuguese")</f>
        <v>0</v>
      </c>
      <c r="O102" s="5" t="b">
        <f>AND(SETTINGS!B$19="German",DESTINATIONS!F44="German")</f>
        <v>0</v>
      </c>
      <c r="P102" s="45" t="b">
        <f>AND(SETTINGS!B$19="English and Spanish",OR(DESTINATIONS!F44="English",DESTINATIONS!F44="Spanish"))</f>
        <v>0</v>
      </c>
      <c r="Q102" s="5" t="b">
        <f>AND(SETTINGS!B$19="English and French",OR(DESTINATIONS!F44="English",DESTINATIONS!F44="French"))</f>
        <v>0</v>
      </c>
      <c r="R102" s="5" t="b">
        <f>AND(SETTINGS!B$19="English and Portuguese",OR(DESTINATIONS!F44="English",DESTINATIONS!F44="Portuguese"))</f>
        <v>0</v>
      </c>
      <c r="S102" s="5" t="b">
        <f>AND(SETTINGS!B$19="English and German",OR(DESTINATIONS!F44="English",DESTINATIONS!F44="German"))</f>
        <v>0</v>
      </c>
      <c r="T102" s="5" t="b">
        <f>SETTINGS!B$19="All"</f>
        <v>0</v>
      </c>
      <c r="U102" s="5" t="b">
        <f t="shared" si="47"/>
        <v>0</v>
      </c>
      <c r="V102" s="5" t="b">
        <f>AND(SETTINGS!I$8&lt;F102,NOT(OR(E102="?",F102="?",E102="X",F102="X")))</f>
        <v>1</v>
      </c>
      <c r="W102" s="5" t="b">
        <f>AND(SETTINGS!I$8=F102,NOT(OR(E102="?",F102="?",E102="X",F102="X")))</f>
        <v>0</v>
      </c>
      <c r="X102" s="5" t="b">
        <f>AND(SETTINGS!I$8&gt;F102,SETTINGS!I$8&lt;E102,NOT(OR(E102="?",F102="?",E102="X",F102="X")))</f>
        <v>0</v>
      </c>
      <c r="Y102" s="5" t="b">
        <f>AND(SETTINGS!I$8=E102,NOT(OR(E102="?",F102="?",E102="X",F102="X")))</f>
        <v>0</v>
      </c>
      <c r="Z102" s="5" t="b">
        <f>AND(SETTINGS!I$8&gt;E102,NOT(OR(E102="?",F102="?",E102="X",F102="X")))</f>
        <v>0</v>
      </c>
      <c r="AA102" s="5" t="b">
        <f t="shared" si="48"/>
        <v>0</v>
      </c>
      <c r="AB102" s="5" t="b">
        <f>AND(ISBLANK(DESTINATIONS!J44),ISBLANK(DESTINATIONS!K44),ISBLANK(DESTINATIONS!L44),ISBLANK(DESTINATIONS!M44),ISBLANK(DESTINATIONS!N44))</f>
        <v>1</v>
      </c>
      <c r="AC102" s="5" t="b">
        <f>AND(ISNUMBER(DESTINATIONS!J44),ISNUMBER(DESTINATIONS!K44),ISNUMBER(DESTINATIONS!L44),ISNUMBER(DESTINATIONS!M44),ISNUMBER(DESTINATIONS!N44),SETTINGS!F$3&gt;=DESTINATIONS!K44,SETTINGS!F$4&gt;=DESTINATIONS!L44,SETTINGS!F$5&gt;=DESTINATIONS!M44,SETTINGS!F$6&gt;=DESTINATIONS!N44,SETTINGS!F$7&gt;=DESTINATIONS!J44)</f>
        <v>0</v>
      </c>
      <c r="AD102" s="5" t="b">
        <f>AND(ISNUMBER(DESTINATIONS!J44),ISBLANK(DESTINATIONS!K44),ISBLANK(DESTINATIONS!L44),ISBLANK(DESTINATIONS!M44),ISBLANK(DESTINATIONS!N44),SETTINGS!F$7&gt;=DESTINATIONS!J44)</f>
        <v>0</v>
      </c>
      <c r="AE102" s="1" t="b">
        <f>AND(ISNUMBER(DESTINATIONS!J44),ISBLANK(DESTINATIONS!K44),ISBLANK(DESTINATIONS!L44),ISNUMBER(DESTINATIONS!M44),ISBLANK(DESTINATIONS!N44),SETTINGS!F$7&gt;=DESTINATIONS!J44,SETTINGS!F$5&gt;=DESTINATIONS!M44)</f>
        <v>0</v>
      </c>
      <c r="AF102" s="5" t="b">
        <f t="shared" si="49"/>
        <v>1</v>
      </c>
      <c r="AG102" s="5" t="b">
        <f>AND(ISBLANK(DESTINATIONS!O44),ISBLANK(DESTINATIONS!P44),ISBLANK(DESTINATIONS!Q44),ISBLANK(DESTINATIONS!R44),ISBLANK(DESTINATIONS!S44))</f>
        <v>1</v>
      </c>
      <c r="AH102" s="5" t="b">
        <f>AND(ISNUMBER(DESTINATIONS!O44),ISNUMBER(DESTINATIONS!P44),ISNUMBER(DESTINATIONS!Q44),ISNUMBER(DESTINATIONS!R44),ISNUMBER(DESTINATIONS!S44),SETTINGS!F$11&gt;=DESTINATIONS!P44,SETTINGS!F$12&gt;=DESTINATIONS!Q44,SETTINGS!F$13&gt;=DESTINATIONS!R44,SETTINGS!F$14&gt;=DESTINATIONS!S44,SETTINGS!F$15&gt;=DESTINATIONS!O44)</f>
        <v>0</v>
      </c>
      <c r="AI102" s="5" t="b">
        <f>AND(ISNUMBER(DESTINATIONS!O44),ISBLANK(DESTINATIONS!P44),ISBLANK(DESTINATIONS!Q44),ISBLANK(DESTINATIONS!R44),ISBLANK(DESTINATIONS!S44),SETTINGS!F$15&gt;=DESTINATIONS!O44)</f>
        <v>0</v>
      </c>
      <c r="AJ102" s="1" t="b">
        <f>AND(ISNUMBER(DESTINATIONS!O44),ISBLANK(DESTINATIONS!P44),ISBLANK(DESTINATIONS!Q44),ISNUMBER(DESTINATIONS!R44),ISBLANK(DESTINATIONS!S44),SETTINGS!F$15&gt;=DESTINATIONS!O44,SETTINGS!F$13&gt;=DESTINATIONS!R44)</f>
        <v>0</v>
      </c>
      <c r="AK102" s="5" t="b">
        <f t="shared" si="50"/>
        <v>1</v>
      </c>
      <c r="AL102" s="5" t="b">
        <f>AND(SETTINGS!B$21="IELTS",AF102)</f>
        <v>0</v>
      </c>
      <c r="AM102" s="5" t="b">
        <f>AND(SETTINGS!B$21="TOEFL",AK102)</f>
        <v>0</v>
      </c>
      <c r="AN102" s="5" t="b">
        <f>AND(SETTINGS!B$21="Other",OR(AB102,AG102))</f>
        <v>0</v>
      </c>
      <c r="AO102" s="1" t="b">
        <f>AND(SETTINGS!B$21="NO",_xlfn.IFS(SETTINGS!B$19="English",FALSE,OR(SETTINGS!B$19="Spanish",SETTINGS!B$19="English and Spanish"),DESTINATIONS!F44="Spanish",OR(SETTINGS!B$19="French",SETTINGS!B$19="English and French"),DESTINATIONS!F44="French",OR(SETTINGS!B$19="Portuguese",SETTINGS!B$19="English and Portuguese"),DESTINATIONS!F44="Portuguese",OR(SETTINGS!B$19="German",SETTINGS!B$19="English and German"),DESTINATIONS!F44="German",SETTINGS!B$19="All",OR(DESTINATIONS!F44="Spanish",DESTINATIONS!F44="French",DESTINATIONS!F44="Portuguese",DESTINATIONS!F44="German"),SETTINGS!B$19="",FALSE))</f>
        <v>0</v>
      </c>
      <c r="AP102" s="5" t="b">
        <f t="shared" si="34"/>
        <v>0</v>
      </c>
      <c r="AQ102" s="5" t="b">
        <f>OR(ISBLANK(DESTINATIONS!T44),AND(ISNUMBER(DESTINATIONS!T44),SETTINGS!I$5&gt;=DESTINATIONS!T44))</f>
        <v>1</v>
      </c>
      <c r="AS102" s="45" t="b">
        <f t="shared" si="28"/>
        <v>1</v>
      </c>
      <c r="AT102" s="5" t="b">
        <f t="shared" si="29"/>
        <v>0</v>
      </c>
      <c r="AU102" s="5" t="b">
        <f t="shared" si="30"/>
        <v>0</v>
      </c>
      <c r="AV102" s="5" t="b">
        <f t="shared" si="31"/>
        <v>0</v>
      </c>
      <c r="AW102" s="5" t="b">
        <f t="shared" si="32"/>
        <v>0</v>
      </c>
      <c r="AX102" s="5" t="b">
        <f t="shared" si="33"/>
        <v>0</v>
      </c>
    </row>
    <row r="103" spans="1:50" ht="20" customHeight="1" x14ac:dyDescent="0.35">
      <c r="A103" s="35" t="s">
        <v>268</v>
      </c>
      <c r="B103" s="35" t="s">
        <v>104</v>
      </c>
      <c r="C103" s="35" t="s">
        <v>150</v>
      </c>
      <c r="D103" s="42">
        <v>2</v>
      </c>
      <c r="E103" s="43">
        <v>30.094999999999999</v>
      </c>
      <c r="F103" s="43">
        <v>29.010999999999999</v>
      </c>
      <c r="G103" s="43" t="str">
        <f>IF(OR(SETTINGS!I$8=0,F103="X",F103="?"),"N/A",SETTINGS!I$8-F103)</f>
        <v>N/A</v>
      </c>
      <c r="H103" s="46" t="str">
        <f t="shared" si="23"/>
        <v>Language + Score + English</v>
      </c>
      <c r="J103" s="5" t="b">
        <f>DESTINATIONS!D12="YES"</f>
        <v>1</v>
      </c>
      <c r="K103" s="5" t="b">
        <f>AND(SETTINGS!B$19="English",DESTINATIONS!F12="English")</f>
        <v>0</v>
      </c>
      <c r="L103" s="5" t="b">
        <f>AND(SETTINGS!B$19="Spanish",DESTINATIONS!F12="Spanish")</f>
        <v>0</v>
      </c>
      <c r="M103" s="5" t="b">
        <f>AND(SETTINGS!B$19="French",DESTINATIONS!F12="French")</f>
        <v>0</v>
      </c>
      <c r="N103" s="1" t="b">
        <f>AND(SETTINGS!B$19="Portuguese",DESTINATIONS!F12="Portuguese")</f>
        <v>0</v>
      </c>
      <c r="O103" s="5" t="b">
        <f>AND(SETTINGS!B$19="German",DESTINATIONS!F12="German")</f>
        <v>0</v>
      </c>
      <c r="P103" s="45" t="b">
        <f>AND(SETTINGS!B$19="English and Spanish",OR(DESTINATIONS!F12="English",DESTINATIONS!F12="Spanish"))</f>
        <v>0</v>
      </c>
      <c r="Q103" s="5" t="b">
        <f>AND(SETTINGS!B$19="English and French",OR(DESTINATIONS!F12="English",DESTINATIONS!F12="French"))</f>
        <v>0</v>
      </c>
      <c r="R103" s="5" t="b">
        <f>AND(SETTINGS!B$19="English and Portuguese",OR(DESTINATIONS!F12="English",DESTINATIONS!F12="Portuguese"))</f>
        <v>0</v>
      </c>
      <c r="S103" s="5" t="b">
        <f>AND(SETTINGS!B$19="English and German",OR(DESTINATIONS!F12="English",DESTINATIONS!F12="German"))</f>
        <v>0</v>
      </c>
      <c r="T103" s="5" t="b">
        <f>SETTINGS!B$19="All"</f>
        <v>0</v>
      </c>
      <c r="U103" s="5" t="b">
        <f t="shared" si="47"/>
        <v>0</v>
      </c>
      <c r="V103" s="5" t="b">
        <f>AND(SETTINGS!I$8&lt;F103,NOT(OR(E103="?",F103="?",E103="X",F103="X")))</f>
        <v>1</v>
      </c>
      <c r="W103" s="5" t="b">
        <f>AND(SETTINGS!I$8=F103,NOT(OR(E103="?",F103="?",E103="X",F103="X")))</f>
        <v>0</v>
      </c>
      <c r="X103" s="5" t="b">
        <f>AND(SETTINGS!I$8&gt;F103,SETTINGS!I$8&lt;E103,NOT(OR(E103="?",F103="?",E103="X",F103="X")))</f>
        <v>0</v>
      </c>
      <c r="Y103" s="5" t="b">
        <f>AND(SETTINGS!I$8=E103,NOT(OR(E103="?",F103="?",E103="X",F103="X")))</f>
        <v>0</v>
      </c>
      <c r="Z103" s="5" t="b">
        <f>AND(SETTINGS!I$8&gt;E103,NOT(OR(E103="?",F103="?",E103="X",F103="X")))</f>
        <v>0</v>
      </c>
      <c r="AA103" s="5" t="b">
        <f t="shared" si="48"/>
        <v>0</v>
      </c>
      <c r="AB103" s="5" t="b">
        <f>AND(ISBLANK(DESTINATIONS!J12),ISBLANK(DESTINATIONS!K12),ISBLANK(DESTINATIONS!L12),ISBLANK(DESTINATIONS!M12),ISBLANK(DESTINATIONS!N12))</f>
        <v>1</v>
      </c>
      <c r="AC103" s="5" t="b">
        <f>AND(ISNUMBER(DESTINATIONS!J12),ISNUMBER(DESTINATIONS!K12),ISNUMBER(DESTINATIONS!L12),ISNUMBER(DESTINATIONS!M12),ISNUMBER(DESTINATIONS!N12),SETTINGS!F$3&gt;=DESTINATIONS!K12,SETTINGS!F$4&gt;=DESTINATIONS!L12,SETTINGS!F$5&gt;=DESTINATIONS!M12,SETTINGS!F$6&gt;=DESTINATIONS!N12,SETTINGS!F$7&gt;=DESTINATIONS!J12)</f>
        <v>0</v>
      </c>
      <c r="AD103" s="5" t="b">
        <f>AND(ISNUMBER(DESTINATIONS!J12),ISBLANK(DESTINATIONS!K12),ISBLANK(DESTINATIONS!L12),ISBLANK(DESTINATIONS!M12),ISBLANK(DESTINATIONS!N12),SETTINGS!F$7&gt;=DESTINATIONS!J12)</f>
        <v>0</v>
      </c>
      <c r="AE103" s="1" t="b">
        <f>AND(ISNUMBER(DESTINATIONS!J12),ISBLANK(DESTINATIONS!K12),ISBLANK(DESTINATIONS!L12),ISNUMBER(DESTINATIONS!M12),ISBLANK(DESTINATIONS!N12),SETTINGS!F$7&gt;=DESTINATIONS!J12,SETTINGS!F$5&gt;=DESTINATIONS!M12)</f>
        <v>0</v>
      </c>
      <c r="AF103" s="5" t="b">
        <f t="shared" si="49"/>
        <v>1</v>
      </c>
      <c r="AG103" s="5" t="b">
        <f>AND(ISBLANK(DESTINATIONS!O12),ISBLANK(DESTINATIONS!P12),ISBLANK(DESTINATIONS!Q12),ISBLANK(DESTINATIONS!R12),ISBLANK(DESTINATIONS!S12))</f>
        <v>1</v>
      </c>
      <c r="AH103" s="5" t="b">
        <f>AND(ISNUMBER(DESTINATIONS!O12),ISNUMBER(DESTINATIONS!P12),ISNUMBER(DESTINATIONS!Q12),ISNUMBER(DESTINATIONS!R12),ISNUMBER(DESTINATIONS!S12),SETTINGS!F$11&gt;=DESTINATIONS!P12,SETTINGS!F$12&gt;=DESTINATIONS!Q12,SETTINGS!F$13&gt;=DESTINATIONS!R12,SETTINGS!F$14&gt;=DESTINATIONS!S12,SETTINGS!F$15&gt;=DESTINATIONS!O12)</f>
        <v>0</v>
      </c>
      <c r="AI103" s="5" t="b">
        <f>AND(ISNUMBER(DESTINATIONS!O12),ISBLANK(DESTINATIONS!P12),ISBLANK(DESTINATIONS!Q12),ISBLANK(DESTINATIONS!R12),ISBLANK(DESTINATIONS!S12),SETTINGS!F$15&gt;=DESTINATIONS!O12)</f>
        <v>0</v>
      </c>
      <c r="AJ103" s="1" t="b">
        <f>AND(ISNUMBER(DESTINATIONS!O12),ISBLANK(DESTINATIONS!P12),ISBLANK(DESTINATIONS!Q12),ISNUMBER(DESTINATIONS!R12),ISBLANK(DESTINATIONS!S12),SETTINGS!F$15&gt;=DESTINATIONS!O12,SETTINGS!F$13&gt;=DESTINATIONS!R12)</f>
        <v>0</v>
      </c>
      <c r="AK103" s="5" t="b">
        <f t="shared" si="50"/>
        <v>1</v>
      </c>
      <c r="AL103" s="5" t="b">
        <f>AND(SETTINGS!B$21="IELTS",AF103)</f>
        <v>0</v>
      </c>
      <c r="AM103" s="5" t="b">
        <f>AND(SETTINGS!B$21="TOEFL",AK103)</f>
        <v>0</v>
      </c>
      <c r="AN103" s="5" t="b">
        <f>AND(SETTINGS!B$21="Other",OR(AB103,AG103))</f>
        <v>0</v>
      </c>
      <c r="AO103" s="1" t="b">
        <f>AND(SETTINGS!B$21="NO",_xlfn.IFS(SETTINGS!B$19="English",FALSE,OR(SETTINGS!B$19="Spanish",SETTINGS!B$19="English and Spanish"),DESTINATIONS!F12="Spanish",OR(SETTINGS!B$19="French",SETTINGS!B$19="English and French"),DESTINATIONS!F12="French",OR(SETTINGS!B$19="Portuguese",SETTINGS!B$19="English and Portuguese"),DESTINATIONS!F12="Portuguese",OR(SETTINGS!B$19="German",SETTINGS!B$19="English and German"),DESTINATIONS!F12="German",SETTINGS!B$19="All",OR(DESTINATIONS!F12="Spanish",DESTINATIONS!F12="French",DESTINATIONS!F12="Portuguese",DESTINATIONS!F12="German"),SETTINGS!B$19="",FALSE))</f>
        <v>0</v>
      </c>
      <c r="AP103" s="5" t="b">
        <f t="shared" si="34"/>
        <v>0</v>
      </c>
      <c r="AQ103" s="5" t="b">
        <f>OR(ISBLANK(DESTINATIONS!T12),AND(ISNUMBER(DESTINATIONS!T12),SETTINGS!I$5&gt;=DESTINATIONS!T12))</f>
        <v>1</v>
      </c>
      <c r="AS103" s="45" t="b">
        <f t="shared" si="28"/>
        <v>1</v>
      </c>
      <c r="AT103" s="5" t="b">
        <f t="shared" si="29"/>
        <v>0</v>
      </c>
      <c r="AU103" s="5" t="b">
        <f t="shared" si="30"/>
        <v>0</v>
      </c>
      <c r="AV103" s="5" t="b">
        <f t="shared" si="31"/>
        <v>0</v>
      </c>
      <c r="AW103" s="5" t="b">
        <f t="shared" si="32"/>
        <v>0</v>
      </c>
      <c r="AX103" s="5" t="b">
        <f t="shared" si="33"/>
        <v>0</v>
      </c>
    </row>
    <row r="104" spans="1:50" ht="20" customHeight="1" x14ac:dyDescent="0.35">
      <c r="A104" s="35" t="s">
        <v>284</v>
      </c>
      <c r="B104" s="35" t="s">
        <v>66</v>
      </c>
      <c r="C104" s="35" t="s">
        <v>33</v>
      </c>
      <c r="D104" s="42">
        <v>4</v>
      </c>
      <c r="E104" s="43">
        <v>30.166</v>
      </c>
      <c r="F104" s="43">
        <v>28.689</v>
      </c>
      <c r="G104" s="43" t="str">
        <f>IF(OR(SETTINGS!I$8=0,F104="X",F104="?"),"N/A",SETTINGS!I$8-F104)</f>
        <v>N/A</v>
      </c>
      <c r="H104" s="46" t="str">
        <f t="shared" ref="H104:H112" si="51">_xlfn.TEXTJOIN(" + ",TRUE,IF(NOT(J104),"Course",""),IF(NOT(U104),"Language",""),IF(V104,"Score",""),IF(NOT(AP104),"English",""),IF(NOT(AQ104),"GPA",""))</f>
        <v>Language + Score + English</v>
      </c>
      <c r="J104" s="5" t="b">
        <f>DESTINATIONS!D101="YES"</f>
        <v>1</v>
      </c>
      <c r="K104" s="5" t="b">
        <f>AND(SETTINGS!B$19="English",DESTINATIONS!F101="English")</f>
        <v>0</v>
      </c>
      <c r="L104" s="5" t="b">
        <f>AND(SETTINGS!B$19="Spanish",DESTINATIONS!F101="Spanish")</f>
        <v>0</v>
      </c>
      <c r="M104" s="5" t="b">
        <f>AND(SETTINGS!B$19="French",DESTINATIONS!F101="French")</f>
        <v>0</v>
      </c>
      <c r="N104" s="1" t="b">
        <f>AND(SETTINGS!B$19="Portuguese",DESTINATIONS!F101="Portuguese")</f>
        <v>0</v>
      </c>
      <c r="O104" s="5" t="b">
        <f>AND(SETTINGS!B$19="German",DESTINATIONS!F101="German")</f>
        <v>0</v>
      </c>
      <c r="P104" s="45" t="b">
        <f>AND(SETTINGS!B$19="English and Spanish",OR(DESTINATIONS!F101="English",DESTINATIONS!F101="Spanish"))</f>
        <v>0</v>
      </c>
      <c r="Q104" s="5" t="b">
        <f>AND(SETTINGS!B$19="English and French",OR(DESTINATIONS!F101="English",DESTINATIONS!F101="French"))</f>
        <v>0</v>
      </c>
      <c r="R104" s="5" t="b">
        <f>AND(SETTINGS!B$19="English and Portuguese",OR(DESTINATIONS!F101="English",DESTINATIONS!F101="Portuguese"))</f>
        <v>0</v>
      </c>
      <c r="S104" s="5" t="b">
        <f>AND(SETTINGS!B$19="English and German",OR(DESTINATIONS!F101="English",DESTINATIONS!F101="German"))</f>
        <v>0</v>
      </c>
      <c r="T104" s="5" t="b">
        <f>SETTINGS!B$19="All"</f>
        <v>0</v>
      </c>
      <c r="U104" s="5" t="b">
        <f t="shared" si="47"/>
        <v>0</v>
      </c>
      <c r="V104" s="5" t="b">
        <f>AND(SETTINGS!I$8&lt;F104,NOT(OR(E104="?",F104="?",E104="X",F104="X")))</f>
        <v>1</v>
      </c>
      <c r="W104" s="5" t="b">
        <f>AND(SETTINGS!I$8=F104,NOT(OR(E104="?",F104="?",E104="X",F104="X")))</f>
        <v>0</v>
      </c>
      <c r="X104" s="5" t="b">
        <f>AND(SETTINGS!I$8&gt;F104,SETTINGS!I$8&lt;E104,NOT(OR(E104="?",F104="?",E104="X",F104="X")))</f>
        <v>0</v>
      </c>
      <c r="Y104" s="5" t="b">
        <f>AND(SETTINGS!I$8=E104,NOT(OR(E104="?",F104="?",E104="X",F104="X")))</f>
        <v>0</v>
      </c>
      <c r="Z104" s="5" t="b">
        <f>AND(SETTINGS!I$8&gt;E104,NOT(OR(E104="?",F104="?",E104="X",F104="X")))</f>
        <v>0</v>
      </c>
      <c r="AA104" s="5" t="b">
        <f t="shared" si="48"/>
        <v>0</v>
      </c>
      <c r="AB104" s="5" t="b">
        <f>AND(ISBLANK(DESTINATIONS!J101),ISBLANK(DESTINATIONS!K101),ISBLANK(DESTINATIONS!L101),ISBLANK(DESTINATIONS!M101),ISBLANK(DESTINATIONS!N101))</f>
        <v>0</v>
      </c>
      <c r="AC104" s="5" t="b">
        <f>AND(ISNUMBER(DESTINATIONS!J101),ISNUMBER(DESTINATIONS!K101),ISNUMBER(DESTINATIONS!L101),ISNUMBER(DESTINATIONS!M101),ISNUMBER(DESTINATIONS!N101),SETTINGS!F$3&gt;=DESTINATIONS!K101,SETTINGS!F$4&gt;=DESTINATIONS!L101,SETTINGS!F$5&gt;=DESTINATIONS!M101,SETTINGS!F$6&gt;=DESTINATIONS!N101,SETTINGS!F$7&gt;=DESTINATIONS!J101)</f>
        <v>0</v>
      </c>
      <c r="AD104" s="5" t="b">
        <f>AND(ISNUMBER(DESTINATIONS!J101),ISBLANK(DESTINATIONS!K101),ISBLANK(DESTINATIONS!L101),ISBLANK(DESTINATIONS!M101),ISBLANK(DESTINATIONS!N101),SETTINGS!F$7&gt;=DESTINATIONS!J101)</f>
        <v>0</v>
      </c>
      <c r="AE104" s="1" t="b">
        <f>AND(ISNUMBER(DESTINATIONS!J101),ISBLANK(DESTINATIONS!K101),ISBLANK(DESTINATIONS!L101),ISNUMBER(DESTINATIONS!M101),ISBLANK(DESTINATIONS!N101),SETTINGS!F$7&gt;=DESTINATIONS!J101,SETTINGS!F$5&gt;=DESTINATIONS!M101)</f>
        <v>0</v>
      </c>
      <c r="AF104" s="5" t="b">
        <f t="shared" si="49"/>
        <v>0</v>
      </c>
      <c r="AG104" s="5" t="b">
        <f>AND(ISBLANK(DESTINATIONS!O101),ISBLANK(DESTINATIONS!P101),ISBLANK(DESTINATIONS!Q101),ISBLANK(DESTINATIONS!R101),ISBLANK(DESTINATIONS!S101))</f>
        <v>0</v>
      </c>
      <c r="AH104" s="5" t="b">
        <f>AND(ISNUMBER(DESTINATIONS!O101),ISNUMBER(DESTINATIONS!P101),ISNUMBER(DESTINATIONS!Q101),ISNUMBER(DESTINATIONS!R101),ISNUMBER(DESTINATIONS!S101),SETTINGS!F$11&gt;=DESTINATIONS!P101,SETTINGS!F$12&gt;=DESTINATIONS!Q101,SETTINGS!F$13&gt;=DESTINATIONS!R101,SETTINGS!F$14&gt;=DESTINATIONS!S101,SETTINGS!F$15&gt;=DESTINATIONS!O101)</f>
        <v>0</v>
      </c>
      <c r="AI104" s="5" t="b">
        <f>AND(ISNUMBER(DESTINATIONS!O101),ISBLANK(DESTINATIONS!P101),ISBLANK(DESTINATIONS!Q101),ISBLANK(DESTINATIONS!R101),ISBLANK(DESTINATIONS!S101),SETTINGS!F$15&gt;=DESTINATIONS!O101)</f>
        <v>0</v>
      </c>
      <c r="AJ104" s="1" t="b">
        <f>AND(ISNUMBER(DESTINATIONS!O101),ISBLANK(DESTINATIONS!P101),ISBLANK(DESTINATIONS!Q101),ISNUMBER(DESTINATIONS!R101),ISBLANK(DESTINATIONS!S101),SETTINGS!F$15&gt;=DESTINATIONS!O101,SETTINGS!F$13&gt;=DESTINATIONS!R101)</f>
        <v>0</v>
      </c>
      <c r="AK104" s="5" t="b">
        <f t="shared" si="50"/>
        <v>0</v>
      </c>
      <c r="AL104" s="5" t="b">
        <f>AND(SETTINGS!B$21="IELTS",AF104)</f>
        <v>0</v>
      </c>
      <c r="AM104" s="5" t="b">
        <f>AND(SETTINGS!B$21="TOEFL",AK104)</f>
        <v>0</v>
      </c>
      <c r="AN104" s="5" t="b">
        <f>AND(SETTINGS!B$21="Other",OR(AB104,AG104))</f>
        <v>0</v>
      </c>
      <c r="AO104" s="1" t="b">
        <f>AND(SETTINGS!B$21="NO",_xlfn.IFS(SETTINGS!B$19="English",FALSE,OR(SETTINGS!B$19="Spanish",SETTINGS!B$19="English and Spanish"),DESTINATIONS!F101="Spanish",OR(SETTINGS!B$19="French",SETTINGS!B$19="English and French"),DESTINATIONS!F101="French",OR(SETTINGS!B$19="Portuguese",SETTINGS!B$19="English and Portuguese"),DESTINATIONS!F101="Portuguese",OR(SETTINGS!B$19="German",SETTINGS!B$19="English and German"),DESTINATIONS!F101="German",SETTINGS!B$19="All",OR(DESTINATIONS!F101="Spanish",DESTINATIONS!F101="French",DESTINATIONS!F101="Portuguese",DESTINATIONS!F101="German"),SETTINGS!B$19="",FALSE))</f>
        <v>0</v>
      </c>
      <c r="AP104" s="5" t="b">
        <f t="shared" si="34"/>
        <v>0</v>
      </c>
      <c r="AQ104" s="5" t="b">
        <f>OR(ISBLANK(DESTINATIONS!T101),AND(ISNUMBER(DESTINATIONS!T101),SETTINGS!I$5&gt;=DESTINATIONS!T101))</f>
        <v>1</v>
      </c>
      <c r="AS104" s="45" t="b">
        <f t="shared" ref="AS104:AS112" si="52">OR(NOT(J104),NOT(U104),V104,NOT(AP104),NOT(AQ104))</f>
        <v>1</v>
      </c>
      <c r="AT104" s="5" t="b">
        <f t="shared" ref="AT104:AT112" si="53">AND(J104,U104,W104,AP104,AQ104)</f>
        <v>0</v>
      </c>
      <c r="AU104" s="5" t="b">
        <f t="shared" ref="AU104:AU112" si="54">AND(J104,U104,X104,AP104,AQ104)</f>
        <v>0</v>
      </c>
      <c r="AV104" s="5" t="b">
        <f t="shared" ref="AV104:AV112" si="55">AND(J104,U104,Y104,AP104,AQ104)</f>
        <v>0</v>
      </c>
      <c r="AW104" s="5" t="b">
        <f t="shared" ref="AW104:AW112" si="56">AND(J104,U104,Z104,AP104,AQ104)</f>
        <v>0</v>
      </c>
      <c r="AX104" s="5" t="b">
        <f t="shared" ref="AX104:AX112" si="57">AND(J104,U104,AA104,AP104,AQ104)</f>
        <v>0</v>
      </c>
    </row>
    <row r="105" spans="1:50" ht="20" customHeight="1" x14ac:dyDescent="0.35">
      <c r="A105" s="35" t="s">
        <v>278</v>
      </c>
      <c r="B105" s="35" t="s">
        <v>287</v>
      </c>
      <c r="C105" s="35" t="s">
        <v>112</v>
      </c>
      <c r="D105" s="42">
        <v>2</v>
      </c>
      <c r="E105" s="43">
        <v>31.355</v>
      </c>
      <c r="F105" s="43">
        <v>27.957999999999998</v>
      </c>
      <c r="G105" s="43" t="str">
        <f>IF(OR(SETTINGS!I$8=0,F105="X",F105="?"),"N/A",SETTINGS!I$8-F105)</f>
        <v>N/A</v>
      </c>
      <c r="H105" s="46" t="str">
        <f t="shared" si="51"/>
        <v>Course + Language + Score + English</v>
      </c>
      <c r="J105" s="5" t="b">
        <f>DESTINATIONS!D14="YES"</f>
        <v>0</v>
      </c>
      <c r="K105" s="5" t="b">
        <f>AND(SETTINGS!B$19="English",DESTINATIONS!F14="English")</f>
        <v>0</v>
      </c>
      <c r="L105" s="5" t="b">
        <f>AND(SETTINGS!B$19="Spanish",DESTINATIONS!F14="Spanish")</f>
        <v>0</v>
      </c>
      <c r="M105" s="5" t="b">
        <f>AND(SETTINGS!B$19="French",DESTINATIONS!F14="French")</f>
        <v>0</v>
      </c>
      <c r="N105" s="1" t="b">
        <f>AND(SETTINGS!B$19="Portuguese",DESTINATIONS!F14="Portuguese")</f>
        <v>0</v>
      </c>
      <c r="O105" s="5" t="b">
        <f>AND(SETTINGS!B$19="German",DESTINATIONS!F14="German")</f>
        <v>0</v>
      </c>
      <c r="P105" s="45" t="b">
        <f>AND(SETTINGS!B$19="English and Spanish",OR(DESTINATIONS!F14="English",DESTINATIONS!F14="Spanish"))</f>
        <v>0</v>
      </c>
      <c r="Q105" s="5" t="b">
        <f>AND(SETTINGS!B$19="English and French",OR(DESTINATIONS!F14="English",DESTINATIONS!F14="French"))</f>
        <v>0</v>
      </c>
      <c r="R105" s="5" t="b">
        <f>AND(SETTINGS!B$19="English and Portuguese",OR(DESTINATIONS!F14="English",DESTINATIONS!F14="Portuguese"))</f>
        <v>0</v>
      </c>
      <c r="S105" s="5" t="b">
        <f>AND(SETTINGS!B$19="English and German",OR(DESTINATIONS!F14="English",DESTINATIONS!F14="German"))</f>
        <v>0</v>
      </c>
      <c r="T105" s="5" t="b">
        <f>SETTINGS!B$19="All"</f>
        <v>0</v>
      </c>
      <c r="U105" s="5" t="b">
        <f t="shared" si="47"/>
        <v>0</v>
      </c>
      <c r="V105" s="5" t="b">
        <f>AND(SETTINGS!I$8&lt;F105,NOT(OR(E105="?",F105="?",E105="X",F105="X")))</f>
        <v>1</v>
      </c>
      <c r="W105" s="5" t="b">
        <f>AND(SETTINGS!I$8=F105,NOT(OR(E105="?",F105="?",E105="X",F105="X")))</f>
        <v>0</v>
      </c>
      <c r="X105" s="5" t="b">
        <f>AND(SETTINGS!I$8&gt;F105,SETTINGS!I$8&lt;E105,NOT(OR(E105="?",F105="?",E105="X",F105="X")))</f>
        <v>0</v>
      </c>
      <c r="Y105" s="5" t="b">
        <f>AND(SETTINGS!I$8=E105,NOT(OR(E105="?",F105="?",E105="X",F105="X")))</f>
        <v>0</v>
      </c>
      <c r="Z105" s="5" t="b">
        <f>AND(SETTINGS!I$8&gt;E105,NOT(OR(E105="?",F105="?",E105="X",F105="X")))</f>
        <v>0</v>
      </c>
      <c r="AA105" s="5" t="b">
        <f t="shared" si="48"/>
        <v>0</v>
      </c>
      <c r="AB105" s="5" t="b">
        <f>AND(ISBLANK(DESTINATIONS!J14),ISBLANK(DESTINATIONS!K14),ISBLANK(DESTINATIONS!L14),ISBLANK(DESTINATIONS!M14),ISBLANK(DESTINATIONS!N14))</f>
        <v>1</v>
      </c>
      <c r="AC105" s="5" t="b">
        <f>AND(ISNUMBER(DESTINATIONS!J14),ISNUMBER(DESTINATIONS!K14),ISNUMBER(DESTINATIONS!L14),ISNUMBER(DESTINATIONS!M14),ISNUMBER(DESTINATIONS!N14),SETTINGS!F$3&gt;=DESTINATIONS!K14,SETTINGS!F$4&gt;=DESTINATIONS!L14,SETTINGS!F$5&gt;=DESTINATIONS!M14,SETTINGS!F$6&gt;=DESTINATIONS!N14,SETTINGS!F$7&gt;=DESTINATIONS!J14)</f>
        <v>0</v>
      </c>
      <c r="AD105" s="5" t="b">
        <f>AND(ISNUMBER(DESTINATIONS!J14),ISBLANK(DESTINATIONS!K14),ISBLANK(DESTINATIONS!L14),ISBLANK(DESTINATIONS!M14),ISBLANK(DESTINATIONS!N14),SETTINGS!F$7&gt;=DESTINATIONS!J14)</f>
        <v>0</v>
      </c>
      <c r="AE105" s="1" t="b">
        <f>AND(ISNUMBER(DESTINATIONS!J14),ISBLANK(DESTINATIONS!K14),ISBLANK(DESTINATIONS!L14),ISNUMBER(DESTINATIONS!M14),ISBLANK(DESTINATIONS!N14),SETTINGS!F$7&gt;=DESTINATIONS!J14,SETTINGS!F$5&gt;=DESTINATIONS!M14)</f>
        <v>0</v>
      </c>
      <c r="AF105" s="5" t="b">
        <f t="shared" si="49"/>
        <v>1</v>
      </c>
      <c r="AG105" s="5" t="b">
        <f>AND(ISBLANK(DESTINATIONS!O14),ISBLANK(DESTINATIONS!P14),ISBLANK(DESTINATIONS!Q14),ISBLANK(DESTINATIONS!R14),ISBLANK(DESTINATIONS!S14))</f>
        <v>1</v>
      </c>
      <c r="AH105" s="5" t="b">
        <f>AND(ISNUMBER(DESTINATIONS!O14),ISNUMBER(DESTINATIONS!P14),ISNUMBER(DESTINATIONS!Q14),ISNUMBER(DESTINATIONS!R14),ISNUMBER(DESTINATIONS!S14),SETTINGS!F$11&gt;=DESTINATIONS!P14,SETTINGS!F$12&gt;=DESTINATIONS!Q14,SETTINGS!F$13&gt;=DESTINATIONS!R14,SETTINGS!F$14&gt;=DESTINATIONS!S14,SETTINGS!F$15&gt;=DESTINATIONS!O14)</f>
        <v>0</v>
      </c>
      <c r="AI105" s="5" t="b">
        <f>AND(ISNUMBER(DESTINATIONS!O14),ISBLANK(DESTINATIONS!P14),ISBLANK(DESTINATIONS!Q14),ISBLANK(DESTINATIONS!R14),ISBLANK(DESTINATIONS!S14),SETTINGS!F$15&gt;=DESTINATIONS!O14)</f>
        <v>0</v>
      </c>
      <c r="AJ105" s="1" t="b">
        <f>AND(ISNUMBER(DESTINATIONS!O14),ISBLANK(DESTINATIONS!P14),ISBLANK(DESTINATIONS!Q14),ISNUMBER(DESTINATIONS!R14),ISBLANK(DESTINATIONS!S14),SETTINGS!F$15&gt;=DESTINATIONS!O14,SETTINGS!F$13&gt;=DESTINATIONS!R14)</f>
        <v>0</v>
      </c>
      <c r="AK105" s="5" t="b">
        <f t="shared" si="50"/>
        <v>1</v>
      </c>
      <c r="AL105" s="5" t="b">
        <f>AND(SETTINGS!B$21="IELTS",AF105)</f>
        <v>0</v>
      </c>
      <c r="AM105" s="5" t="b">
        <f>AND(SETTINGS!B$21="TOEFL",AK105)</f>
        <v>0</v>
      </c>
      <c r="AN105" s="5" t="b">
        <f>AND(SETTINGS!B$21="Other",OR(AB105,AG105))</f>
        <v>0</v>
      </c>
      <c r="AO105" s="1" t="b">
        <f>AND(SETTINGS!B$21="NO",_xlfn.IFS(SETTINGS!B$19="English",FALSE,OR(SETTINGS!B$19="Spanish",SETTINGS!B$19="English and Spanish"),DESTINATIONS!F14="Spanish",OR(SETTINGS!B$19="French",SETTINGS!B$19="English and French"),DESTINATIONS!F14="French",OR(SETTINGS!B$19="Portuguese",SETTINGS!B$19="English and Portuguese"),DESTINATIONS!F14="Portuguese",OR(SETTINGS!B$19="German",SETTINGS!B$19="English and German"),DESTINATIONS!F14="German",SETTINGS!B$19="All",OR(DESTINATIONS!F14="Spanish",DESTINATIONS!F14="French",DESTINATIONS!F14="Portuguese",DESTINATIONS!F14="German"),SETTINGS!B$19="",FALSE))</f>
        <v>0</v>
      </c>
      <c r="AP105" s="5" t="b">
        <f t="shared" si="34"/>
        <v>0</v>
      </c>
      <c r="AQ105" s="5" t="b">
        <f>OR(ISBLANK(DESTINATIONS!T14),AND(ISNUMBER(DESTINATIONS!T14),SETTINGS!I$5&gt;=DESTINATIONS!T14))</f>
        <v>1</v>
      </c>
      <c r="AS105" s="45" t="b">
        <f t="shared" si="52"/>
        <v>1</v>
      </c>
      <c r="AT105" s="5" t="b">
        <f t="shared" si="53"/>
        <v>0</v>
      </c>
      <c r="AU105" s="5" t="b">
        <f t="shared" si="54"/>
        <v>0</v>
      </c>
      <c r="AV105" s="5" t="b">
        <f t="shared" si="55"/>
        <v>0</v>
      </c>
      <c r="AW105" s="5" t="b">
        <f t="shared" si="56"/>
        <v>0</v>
      </c>
      <c r="AX105" s="5" t="b">
        <f t="shared" si="57"/>
        <v>0</v>
      </c>
    </row>
    <row r="106" spans="1:50" ht="20" customHeight="1" x14ac:dyDescent="0.35">
      <c r="A106" s="35" t="s">
        <v>284</v>
      </c>
      <c r="B106" s="35" t="s">
        <v>75</v>
      </c>
      <c r="C106" s="35" t="s">
        <v>180</v>
      </c>
      <c r="D106" s="42">
        <v>2</v>
      </c>
      <c r="E106" s="43">
        <v>30.783999999999999</v>
      </c>
      <c r="F106" s="43">
        <v>26.678999999999998</v>
      </c>
      <c r="G106" s="43" t="str">
        <f>IF(OR(SETTINGS!I$8=0,F106="X",F106="?"),"N/A",SETTINGS!I$8-F106)</f>
        <v>N/A</v>
      </c>
      <c r="H106" s="46" t="str">
        <f t="shared" si="51"/>
        <v>Course + Language + Score + English</v>
      </c>
      <c r="J106" s="5" t="b">
        <f>DESTINATIONS!D102="YES"</f>
        <v>0</v>
      </c>
      <c r="K106" s="5" t="b">
        <f>AND(SETTINGS!B$19="English",DESTINATIONS!F102="English")</f>
        <v>0</v>
      </c>
      <c r="L106" s="5" t="b">
        <f>AND(SETTINGS!B$19="Spanish",DESTINATIONS!F102="Spanish")</f>
        <v>0</v>
      </c>
      <c r="M106" s="5" t="b">
        <f>AND(SETTINGS!B$19="French",DESTINATIONS!F102="French")</f>
        <v>0</v>
      </c>
      <c r="N106" s="1" t="b">
        <f>AND(SETTINGS!B$19="Portuguese",DESTINATIONS!F102="Portuguese")</f>
        <v>0</v>
      </c>
      <c r="O106" s="5" t="b">
        <f>AND(SETTINGS!B$19="German",DESTINATIONS!F102="German")</f>
        <v>0</v>
      </c>
      <c r="P106" s="45" t="b">
        <f>AND(SETTINGS!B$19="English and Spanish",OR(DESTINATIONS!F102="English",DESTINATIONS!F102="Spanish"))</f>
        <v>0</v>
      </c>
      <c r="Q106" s="5" t="b">
        <f>AND(SETTINGS!B$19="English and French",OR(DESTINATIONS!F102="English",DESTINATIONS!F102="French"))</f>
        <v>0</v>
      </c>
      <c r="R106" s="5" t="b">
        <f>AND(SETTINGS!B$19="English and Portuguese",OR(DESTINATIONS!F102="English",DESTINATIONS!F102="Portuguese"))</f>
        <v>0</v>
      </c>
      <c r="S106" s="5" t="b">
        <f>AND(SETTINGS!B$19="English and German",OR(DESTINATIONS!F102="English",DESTINATIONS!F102="German"))</f>
        <v>0</v>
      </c>
      <c r="T106" s="5" t="b">
        <f>SETTINGS!B$19="All"</f>
        <v>0</v>
      </c>
      <c r="U106" s="5" t="b">
        <f t="shared" si="47"/>
        <v>0</v>
      </c>
      <c r="V106" s="5" t="b">
        <f>AND(SETTINGS!I$8&lt;F106,NOT(OR(E106="?",F106="?",E106="X",F106="X")))</f>
        <v>1</v>
      </c>
      <c r="W106" s="5" t="b">
        <f>AND(SETTINGS!I$8=F106,NOT(OR(E106="?",F106="?",E106="X",F106="X")))</f>
        <v>0</v>
      </c>
      <c r="X106" s="5" t="b">
        <f>AND(SETTINGS!I$8&gt;F106,SETTINGS!I$8&lt;E106,NOT(OR(E106="?",F106="?",E106="X",F106="X")))</f>
        <v>0</v>
      </c>
      <c r="Y106" s="5" t="b">
        <f>AND(SETTINGS!I$8=E106,NOT(OR(E106="?",F106="?",E106="X",F106="X")))</f>
        <v>0</v>
      </c>
      <c r="Z106" s="5" t="b">
        <f>AND(SETTINGS!I$8&gt;E106,NOT(OR(E106="?",F106="?",E106="X",F106="X")))</f>
        <v>0</v>
      </c>
      <c r="AA106" s="5" t="b">
        <f t="shared" si="48"/>
        <v>0</v>
      </c>
      <c r="AB106" s="5" t="b">
        <f>AND(ISBLANK(DESTINATIONS!J102),ISBLANK(DESTINATIONS!K102),ISBLANK(DESTINATIONS!L102),ISBLANK(DESTINATIONS!M102),ISBLANK(DESTINATIONS!N102))</f>
        <v>1</v>
      </c>
      <c r="AC106" s="5" t="b">
        <f>AND(ISNUMBER(DESTINATIONS!J102),ISNUMBER(DESTINATIONS!K102),ISNUMBER(DESTINATIONS!L102),ISNUMBER(DESTINATIONS!M102),ISNUMBER(DESTINATIONS!N102),SETTINGS!F$3&gt;=DESTINATIONS!K102,SETTINGS!F$4&gt;=DESTINATIONS!L102,SETTINGS!F$5&gt;=DESTINATIONS!M102,SETTINGS!F$6&gt;=DESTINATIONS!N102,SETTINGS!F$7&gt;=DESTINATIONS!J102)</f>
        <v>0</v>
      </c>
      <c r="AD106" s="5" t="b">
        <f>AND(ISNUMBER(DESTINATIONS!J102),ISBLANK(DESTINATIONS!K102),ISBLANK(DESTINATIONS!L102),ISBLANK(DESTINATIONS!M102),ISBLANK(DESTINATIONS!N102),SETTINGS!F$7&gt;=DESTINATIONS!J102)</f>
        <v>0</v>
      </c>
      <c r="AE106" s="1" t="b">
        <f>AND(ISNUMBER(DESTINATIONS!J102),ISBLANK(DESTINATIONS!K102),ISBLANK(DESTINATIONS!L102),ISNUMBER(DESTINATIONS!M102),ISBLANK(DESTINATIONS!N102),SETTINGS!F$7&gt;=DESTINATIONS!J102,SETTINGS!F$5&gt;=DESTINATIONS!M102)</f>
        <v>0</v>
      </c>
      <c r="AF106" s="5" t="b">
        <f t="shared" si="49"/>
        <v>1</v>
      </c>
      <c r="AG106" s="5" t="b">
        <f>AND(ISBLANK(DESTINATIONS!O102),ISBLANK(DESTINATIONS!P102),ISBLANK(DESTINATIONS!Q102),ISBLANK(DESTINATIONS!R102),ISBLANK(DESTINATIONS!S102))</f>
        <v>1</v>
      </c>
      <c r="AH106" s="5" t="b">
        <f>AND(ISNUMBER(DESTINATIONS!O102),ISNUMBER(DESTINATIONS!P102),ISNUMBER(DESTINATIONS!Q102),ISNUMBER(DESTINATIONS!R102),ISNUMBER(DESTINATIONS!S102),SETTINGS!F$11&gt;=DESTINATIONS!P102,SETTINGS!F$12&gt;=DESTINATIONS!Q102,SETTINGS!F$13&gt;=DESTINATIONS!R102,SETTINGS!F$14&gt;=DESTINATIONS!S102,SETTINGS!F$15&gt;=DESTINATIONS!O102)</f>
        <v>0</v>
      </c>
      <c r="AI106" s="5" t="b">
        <f>AND(ISNUMBER(DESTINATIONS!O102),ISBLANK(DESTINATIONS!P102),ISBLANK(DESTINATIONS!Q102),ISBLANK(DESTINATIONS!R102),ISBLANK(DESTINATIONS!S102),SETTINGS!F$15&gt;=DESTINATIONS!O102)</f>
        <v>0</v>
      </c>
      <c r="AJ106" s="1" t="b">
        <f>AND(ISNUMBER(DESTINATIONS!O102),ISBLANK(DESTINATIONS!P102),ISBLANK(DESTINATIONS!Q102),ISNUMBER(DESTINATIONS!R102),ISBLANK(DESTINATIONS!S102),SETTINGS!F$15&gt;=DESTINATIONS!O102,SETTINGS!F$13&gt;=DESTINATIONS!R102)</f>
        <v>0</v>
      </c>
      <c r="AK106" s="5" t="b">
        <f t="shared" si="50"/>
        <v>1</v>
      </c>
      <c r="AL106" s="5" t="b">
        <f>AND(SETTINGS!B$21="IELTS",AF106)</f>
        <v>0</v>
      </c>
      <c r="AM106" s="5" t="b">
        <f>AND(SETTINGS!B$21="TOEFL",AK106)</f>
        <v>0</v>
      </c>
      <c r="AN106" s="5" t="b">
        <f>AND(SETTINGS!B$21="Other",OR(AB106,AG106))</f>
        <v>0</v>
      </c>
      <c r="AO106" s="1" t="b">
        <f>AND(SETTINGS!B$21="NO",_xlfn.IFS(SETTINGS!B$19="English",FALSE,OR(SETTINGS!B$19="Spanish",SETTINGS!B$19="English and Spanish"),DESTINATIONS!F102="Spanish",OR(SETTINGS!B$19="French",SETTINGS!B$19="English and French"),DESTINATIONS!F102="French",OR(SETTINGS!B$19="Portuguese",SETTINGS!B$19="English and Portuguese"),DESTINATIONS!F102="Portuguese",OR(SETTINGS!B$19="German",SETTINGS!B$19="English and German"),DESTINATIONS!F102="German",SETTINGS!B$19="All",OR(DESTINATIONS!F102="Spanish",DESTINATIONS!F102="French",DESTINATIONS!F102="Portuguese",DESTINATIONS!F102="German"),SETTINGS!B$19="",FALSE))</f>
        <v>0</v>
      </c>
      <c r="AP106" s="5" t="b">
        <f t="shared" si="34"/>
        <v>0</v>
      </c>
      <c r="AQ106" s="5" t="b">
        <f>OR(ISBLANK(DESTINATIONS!T102),AND(ISNUMBER(DESTINATIONS!T102),SETTINGS!I$5&gt;=DESTINATIONS!T102))</f>
        <v>1</v>
      </c>
      <c r="AS106" s="45" t="b">
        <f t="shared" si="52"/>
        <v>1</v>
      </c>
      <c r="AT106" s="5" t="b">
        <f t="shared" si="53"/>
        <v>0</v>
      </c>
      <c r="AU106" s="5" t="b">
        <f t="shared" si="54"/>
        <v>0</v>
      </c>
      <c r="AV106" s="5" t="b">
        <f t="shared" si="55"/>
        <v>0</v>
      </c>
      <c r="AW106" s="5" t="b">
        <f t="shared" si="56"/>
        <v>0</v>
      </c>
      <c r="AX106" s="5" t="b">
        <f t="shared" si="57"/>
        <v>0</v>
      </c>
    </row>
    <row r="107" spans="1:50" ht="20" customHeight="1" x14ac:dyDescent="0.35">
      <c r="A107" s="35" t="s">
        <v>272</v>
      </c>
      <c r="B107" s="35" t="s">
        <v>120</v>
      </c>
      <c r="C107" s="35" t="s">
        <v>158</v>
      </c>
      <c r="D107" s="42" t="s">
        <v>461</v>
      </c>
      <c r="E107" s="43" t="s">
        <v>203</v>
      </c>
      <c r="F107" s="43" t="s">
        <v>203</v>
      </c>
      <c r="G107" s="43" t="str">
        <f>IF(OR(SETTINGS!I$8=0,F107="X",F107="?"),"N/A",SETTINGS!I$8-F107)</f>
        <v>N/A</v>
      </c>
      <c r="H107" s="46" t="str">
        <f t="shared" si="51"/>
        <v>Language + English</v>
      </c>
      <c r="J107" s="5" t="b">
        <f>DESTINATIONS!D45="YES"</f>
        <v>1</v>
      </c>
      <c r="K107" s="5" t="b">
        <f>AND(SETTINGS!B$19="English",DESTINATIONS!F45="English")</f>
        <v>0</v>
      </c>
      <c r="L107" s="5" t="b">
        <f>AND(SETTINGS!B$19="Spanish",DESTINATIONS!F45="Spanish")</f>
        <v>0</v>
      </c>
      <c r="M107" s="5" t="b">
        <f>AND(SETTINGS!B$19="French",DESTINATIONS!F45="French")</f>
        <v>0</v>
      </c>
      <c r="N107" s="1" t="b">
        <f>AND(SETTINGS!B$19="Portuguese",DESTINATIONS!F45="Portuguese")</f>
        <v>0</v>
      </c>
      <c r="O107" s="5" t="b">
        <f>AND(SETTINGS!B$19="German",DESTINATIONS!F45="German")</f>
        <v>0</v>
      </c>
      <c r="P107" s="45" t="b">
        <f>AND(SETTINGS!B$19="English and Spanish",OR(DESTINATIONS!F45="English",DESTINATIONS!F45="Spanish"))</f>
        <v>0</v>
      </c>
      <c r="Q107" s="5" t="b">
        <f>AND(SETTINGS!B$19="English and French",OR(DESTINATIONS!F45="English",DESTINATIONS!F45="French"))</f>
        <v>0</v>
      </c>
      <c r="R107" s="5" t="b">
        <f>AND(SETTINGS!B$19="English and Portuguese",OR(DESTINATIONS!F45="English",DESTINATIONS!F45="Portuguese"))</f>
        <v>0</v>
      </c>
      <c r="S107" s="5" t="b">
        <f>AND(SETTINGS!B$19="English and German",OR(DESTINATIONS!F45="English",DESTINATIONS!F45="German"))</f>
        <v>0</v>
      </c>
      <c r="T107" s="5" t="b">
        <f>SETTINGS!B$19="All"</f>
        <v>0</v>
      </c>
      <c r="U107" s="5" t="b">
        <f t="shared" si="47"/>
        <v>0</v>
      </c>
      <c r="V107" s="5" t="b">
        <f>AND(SETTINGS!I$8&lt;F107,NOT(OR(E107="?",F107="?",E107="X",F107="X")))</f>
        <v>0</v>
      </c>
      <c r="W107" s="5" t="b">
        <f>AND(SETTINGS!I$8=F107,NOT(OR(E107="?",F107="?",E107="X",F107="X")))</f>
        <v>0</v>
      </c>
      <c r="X107" s="5" t="b">
        <f>AND(SETTINGS!I$8&gt;F107,SETTINGS!I$8&lt;E107,NOT(OR(E107="?",F107="?",E107="X",F107="X")))</f>
        <v>0</v>
      </c>
      <c r="Y107" s="5" t="b">
        <f>AND(SETTINGS!I$8=E107,NOT(OR(E107="?",F107="?",E107="X",F107="X")))</f>
        <v>0</v>
      </c>
      <c r="Z107" s="5" t="b">
        <f>AND(SETTINGS!I$8&gt;E107,NOT(OR(E107="?",F107="?",E107="X",F107="X")))</f>
        <v>0</v>
      </c>
      <c r="AA107" s="5" t="b">
        <f t="shared" si="48"/>
        <v>1</v>
      </c>
      <c r="AB107" s="5" t="b">
        <f>AND(ISBLANK(DESTINATIONS!J45),ISBLANK(DESTINATIONS!K45),ISBLANK(DESTINATIONS!L45),ISBLANK(DESTINATIONS!M45),ISBLANK(DESTINATIONS!N45))</f>
        <v>1</v>
      </c>
      <c r="AC107" s="5" t="b">
        <f>AND(ISNUMBER(DESTINATIONS!J45),ISNUMBER(DESTINATIONS!K45),ISNUMBER(DESTINATIONS!L45),ISNUMBER(DESTINATIONS!M45),ISNUMBER(DESTINATIONS!N45),SETTINGS!F$3&gt;=DESTINATIONS!K45,SETTINGS!F$4&gt;=DESTINATIONS!L45,SETTINGS!F$5&gt;=DESTINATIONS!M45,SETTINGS!F$6&gt;=DESTINATIONS!N45,SETTINGS!F$7&gt;=DESTINATIONS!J45)</f>
        <v>0</v>
      </c>
      <c r="AD107" s="5" t="b">
        <f>AND(ISNUMBER(DESTINATIONS!J45),ISBLANK(DESTINATIONS!K45),ISBLANK(DESTINATIONS!L45),ISBLANK(DESTINATIONS!M45),ISBLANK(DESTINATIONS!N45),SETTINGS!F$7&gt;=DESTINATIONS!J45)</f>
        <v>0</v>
      </c>
      <c r="AE107" s="1" t="b">
        <f>AND(ISNUMBER(DESTINATIONS!J45),ISBLANK(DESTINATIONS!K45),ISBLANK(DESTINATIONS!L45),ISNUMBER(DESTINATIONS!M45),ISBLANK(DESTINATIONS!N45),SETTINGS!F$7&gt;=DESTINATIONS!J45,SETTINGS!F$5&gt;=DESTINATIONS!M45)</f>
        <v>0</v>
      </c>
      <c r="AF107" s="5" t="b">
        <f t="shared" si="49"/>
        <v>1</v>
      </c>
      <c r="AG107" s="5" t="b">
        <f>AND(ISBLANK(DESTINATIONS!O45),ISBLANK(DESTINATIONS!P45),ISBLANK(DESTINATIONS!Q45),ISBLANK(DESTINATIONS!R45),ISBLANK(DESTINATIONS!S45))</f>
        <v>1</v>
      </c>
      <c r="AH107" s="5" t="b">
        <f>AND(ISNUMBER(DESTINATIONS!O45),ISNUMBER(DESTINATIONS!P45),ISNUMBER(DESTINATIONS!Q45),ISNUMBER(DESTINATIONS!R45),ISNUMBER(DESTINATIONS!S45),SETTINGS!F$11&gt;=DESTINATIONS!P45,SETTINGS!F$12&gt;=DESTINATIONS!Q45,SETTINGS!F$13&gt;=DESTINATIONS!R45,SETTINGS!F$14&gt;=DESTINATIONS!S45,SETTINGS!F$15&gt;=DESTINATIONS!O45)</f>
        <v>0</v>
      </c>
      <c r="AI107" s="5" t="b">
        <f>AND(ISNUMBER(DESTINATIONS!O45),ISBLANK(DESTINATIONS!P45),ISBLANK(DESTINATIONS!Q45),ISBLANK(DESTINATIONS!R45),ISBLANK(DESTINATIONS!S45),SETTINGS!F$15&gt;=DESTINATIONS!O45)</f>
        <v>0</v>
      </c>
      <c r="AJ107" s="1" t="b">
        <f>AND(ISNUMBER(DESTINATIONS!O45),ISBLANK(DESTINATIONS!P45),ISBLANK(DESTINATIONS!Q45),ISNUMBER(DESTINATIONS!R45),ISBLANK(DESTINATIONS!S45),SETTINGS!F$15&gt;=DESTINATIONS!O45,SETTINGS!F$13&gt;=DESTINATIONS!R45)</f>
        <v>0</v>
      </c>
      <c r="AK107" s="5" t="b">
        <f t="shared" si="50"/>
        <v>1</v>
      </c>
      <c r="AL107" s="5" t="b">
        <f>AND(SETTINGS!B$21="IELTS",AF107)</f>
        <v>0</v>
      </c>
      <c r="AM107" s="5" t="b">
        <f>AND(SETTINGS!B$21="TOEFL",AK107)</f>
        <v>0</v>
      </c>
      <c r="AN107" s="5" t="b">
        <f>AND(SETTINGS!B$21="Other",OR(AB107,AG107))</f>
        <v>0</v>
      </c>
      <c r="AO107" s="1" t="b">
        <f>AND(SETTINGS!B$21="NO",_xlfn.IFS(SETTINGS!B$19="English",FALSE,OR(SETTINGS!B$19="Spanish",SETTINGS!B$19="English and Spanish"),DESTINATIONS!F45="Spanish",OR(SETTINGS!B$19="French",SETTINGS!B$19="English and French"),DESTINATIONS!F45="French",OR(SETTINGS!B$19="Portuguese",SETTINGS!B$19="English and Portuguese"),DESTINATIONS!F45="Portuguese",OR(SETTINGS!B$19="German",SETTINGS!B$19="English and German"),DESTINATIONS!F45="German",SETTINGS!B$19="All",OR(DESTINATIONS!F45="Spanish",DESTINATIONS!F45="French",DESTINATIONS!F45="Portuguese",DESTINATIONS!F45="German"),SETTINGS!B$19="",FALSE))</f>
        <v>0</v>
      </c>
      <c r="AP107" s="5" t="b">
        <f t="shared" si="34"/>
        <v>0</v>
      </c>
      <c r="AQ107" s="5" t="b">
        <f>OR(ISBLANK(DESTINATIONS!T45),AND(ISNUMBER(DESTINATIONS!T45),SETTINGS!I$5&gt;=DESTINATIONS!T45))</f>
        <v>1</v>
      </c>
      <c r="AS107" s="45" t="b">
        <f t="shared" si="52"/>
        <v>1</v>
      </c>
      <c r="AT107" s="5" t="b">
        <f t="shared" si="53"/>
        <v>0</v>
      </c>
      <c r="AU107" s="5" t="b">
        <f t="shared" si="54"/>
        <v>0</v>
      </c>
      <c r="AV107" s="5" t="b">
        <f t="shared" si="55"/>
        <v>0</v>
      </c>
      <c r="AW107" s="5" t="b">
        <f t="shared" si="56"/>
        <v>0</v>
      </c>
      <c r="AX107" s="5" t="b">
        <f t="shared" si="57"/>
        <v>0</v>
      </c>
    </row>
    <row r="108" spans="1:50" ht="20" customHeight="1" x14ac:dyDescent="0.35">
      <c r="A108" s="35" t="s">
        <v>272</v>
      </c>
      <c r="B108" s="35" t="s">
        <v>296</v>
      </c>
      <c r="C108" s="35" t="s">
        <v>189</v>
      </c>
      <c r="D108" s="42" t="s">
        <v>193</v>
      </c>
      <c r="E108" s="43" t="s">
        <v>192</v>
      </c>
      <c r="F108" s="43" t="s">
        <v>192</v>
      </c>
      <c r="G108" s="43" t="str">
        <f>IF(OR(SETTINGS!I$8=0,F108="X",F108="?"),"N/A",SETTINGS!I$8-F108)</f>
        <v>N/A</v>
      </c>
      <c r="H108" s="46" t="str">
        <f t="shared" si="51"/>
        <v>Language + English</v>
      </c>
      <c r="J108" s="5" t="b">
        <f>DESTINATIONS!D46="YES"</f>
        <v>1</v>
      </c>
      <c r="K108" s="5" t="b">
        <f>AND(SETTINGS!B$19="English",DESTINATIONS!F46="English")</f>
        <v>0</v>
      </c>
      <c r="L108" s="5" t="b">
        <f>AND(SETTINGS!B$19="Spanish",DESTINATIONS!F46="Spanish")</f>
        <v>0</v>
      </c>
      <c r="M108" s="5" t="b">
        <f>AND(SETTINGS!B$19="French",DESTINATIONS!F46="French")</f>
        <v>0</v>
      </c>
      <c r="N108" s="1" t="b">
        <f>AND(SETTINGS!B$19="Portuguese",DESTINATIONS!F46="Portuguese")</f>
        <v>0</v>
      </c>
      <c r="O108" s="5" t="b">
        <f>AND(SETTINGS!B$19="German",DESTINATIONS!F46="German")</f>
        <v>0</v>
      </c>
      <c r="P108" s="45" t="b">
        <f>AND(SETTINGS!B$19="English and Spanish",OR(DESTINATIONS!F46="English",DESTINATIONS!F46="Spanish"))</f>
        <v>0</v>
      </c>
      <c r="Q108" s="5" t="b">
        <f>AND(SETTINGS!B$19="English and French",OR(DESTINATIONS!F46="English",DESTINATIONS!F46="French"))</f>
        <v>0</v>
      </c>
      <c r="R108" s="5" t="b">
        <f>AND(SETTINGS!B$19="English and Portuguese",OR(DESTINATIONS!F46="English",DESTINATIONS!F46="Portuguese"))</f>
        <v>0</v>
      </c>
      <c r="S108" s="5" t="b">
        <f>AND(SETTINGS!B$19="English and German",OR(DESTINATIONS!F46="English",DESTINATIONS!F46="German"))</f>
        <v>0</v>
      </c>
      <c r="T108" s="5" t="b">
        <f>SETTINGS!B$19="All"</f>
        <v>0</v>
      </c>
      <c r="U108" s="5" t="b">
        <f t="shared" si="47"/>
        <v>0</v>
      </c>
      <c r="V108" s="5" t="b">
        <f>AND(SETTINGS!I$8&lt;F108,NOT(OR(E108="?",F108="?",E108="X",F108="X")))</f>
        <v>0</v>
      </c>
      <c r="W108" s="5" t="b">
        <f>AND(SETTINGS!I$8=F108,NOT(OR(E108="?",F108="?",E108="X",F108="X")))</f>
        <v>0</v>
      </c>
      <c r="X108" s="5" t="b">
        <f>AND(SETTINGS!I$8&gt;F108,SETTINGS!I$8&lt;E108,NOT(OR(E108="?",F108="?",E108="X",F108="X")))</f>
        <v>0</v>
      </c>
      <c r="Y108" s="5" t="b">
        <f>AND(SETTINGS!I$8=E108,NOT(OR(E108="?",F108="?",E108="X",F108="X")))</f>
        <v>0</v>
      </c>
      <c r="Z108" s="5" t="b">
        <f>AND(SETTINGS!I$8&gt;E108,NOT(OR(E108="?",F108="?",E108="X",F108="X")))</f>
        <v>0</v>
      </c>
      <c r="AA108" s="5" t="b">
        <f t="shared" si="48"/>
        <v>1</v>
      </c>
      <c r="AB108" s="5" t="b">
        <f>AND(ISBLANK(DESTINATIONS!J46),ISBLANK(DESTINATIONS!K46),ISBLANK(DESTINATIONS!L46),ISBLANK(DESTINATIONS!M46),ISBLANK(DESTINATIONS!N46))</f>
        <v>1</v>
      </c>
      <c r="AC108" s="5" t="b">
        <f>AND(ISNUMBER(DESTINATIONS!J46),ISNUMBER(DESTINATIONS!K46),ISNUMBER(DESTINATIONS!L46),ISNUMBER(DESTINATIONS!M46),ISNUMBER(DESTINATIONS!N46),SETTINGS!F$3&gt;=DESTINATIONS!K46,SETTINGS!F$4&gt;=DESTINATIONS!L46,SETTINGS!F$5&gt;=DESTINATIONS!M46,SETTINGS!F$6&gt;=DESTINATIONS!N46,SETTINGS!F$7&gt;=DESTINATIONS!J46)</f>
        <v>0</v>
      </c>
      <c r="AD108" s="5" t="b">
        <f>AND(ISNUMBER(DESTINATIONS!J46),ISBLANK(DESTINATIONS!K46),ISBLANK(DESTINATIONS!L46),ISBLANK(DESTINATIONS!M46),ISBLANK(DESTINATIONS!N46),SETTINGS!F$7&gt;=DESTINATIONS!J46)</f>
        <v>0</v>
      </c>
      <c r="AE108" s="1" t="b">
        <f>AND(ISNUMBER(DESTINATIONS!J46),ISBLANK(DESTINATIONS!K46),ISBLANK(DESTINATIONS!L46),ISNUMBER(DESTINATIONS!M46),ISBLANK(DESTINATIONS!N46),SETTINGS!F$7&gt;=DESTINATIONS!J46,SETTINGS!F$5&gt;=DESTINATIONS!M46)</f>
        <v>0</v>
      </c>
      <c r="AF108" s="5" t="b">
        <f t="shared" si="49"/>
        <v>1</v>
      </c>
      <c r="AG108" s="5" t="b">
        <f>AND(ISBLANK(DESTINATIONS!O46),ISBLANK(DESTINATIONS!P46),ISBLANK(DESTINATIONS!Q46),ISBLANK(DESTINATIONS!R46),ISBLANK(DESTINATIONS!S46))</f>
        <v>1</v>
      </c>
      <c r="AH108" s="5" t="b">
        <f>AND(ISNUMBER(DESTINATIONS!O46),ISNUMBER(DESTINATIONS!P46),ISNUMBER(DESTINATIONS!Q46),ISNUMBER(DESTINATIONS!R46),ISNUMBER(DESTINATIONS!S46),SETTINGS!F$11&gt;=DESTINATIONS!P46,SETTINGS!F$12&gt;=DESTINATIONS!Q46,SETTINGS!F$13&gt;=DESTINATIONS!R46,SETTINGS!F$14&gt;=DESTINATIONS!S46,SETTINGS!F$15&gt;=DESTINATIONS!O46)</f>
        <v>0</v>
      </c>
      <c r="AI108" s="5" t="b">
        <f>AND(ISNUMBER(DESTINATIONS!O46),ISBLANK(DESTINATIONS!P46),ISBLANK(DESTINATIONS!Q46),ISBLANK(DESTINATIONS!R46),ISBLANK(DESTINATIONS!S46),SETTINGS!F$15&gt;=DESTINATIONS!O46)</f>
        <v>0</v>
      </c>
      <c r="AJ108" s="1" t="b">
        <f>AND(ISNUMBER(DESTINATIONS!O46),ISBLANK(DESTINATIONS!P46),ISBLANK(DESTINATIONS!Q46),ISNUMBER(DESTINATIONS!R46),ISBLANK(DESTINATIONS!S46),SETTINGS!F$15&gt;=DESTINATIONS!O46,SETTINGS!F$13&gt;=DESTINATIONS!R46)</f>
        <v>0</v>
      </c>
      <c r="AK108" s="5" t="b">
        <f t="shared" si="50"/>
        <v>1</v>
      </c>
      <c r="AL108" s="5" t="b">
        <f>AND(SETTINGS!B$21="IELTS",AF108)</f>
        <v>0</v>
      </c>
      <c r="AM108" s="5" t="b">
        <f>AND(SETTINGS!B$21="TOEFL",AK108)</f>
        <v>0</v>
      </c>
      <c r="AN108" s="5" t="b">
        <f>AND(SETTINGS!B$21="Other",OR(AB108,AG108))</f>
        <v>0</v>
      </c>
      <c r="AO108" s="1" t="b">
        <f>AND(SETTINGS!B$21="NO",_xlfn.IFS(SETTINGS!B$19="English",FALSE,OR(SETTINGS!B$19="Spanish",SETTINGS!B$19="English and Spanish"),DESTINATIONS!F46="Spanish",OR(SETTINGS!B$19="French",SETTINGS!B$19="English and French"),DESTINATIONS!F46="French",OR(SETTINGS!B$19="Portuguese",SETTINGS!B$19="English and Portuguese"),DESTINATIONS!F46="Portuguese",OR(SETTINGS!B$19="German",SETTINGS!B$19="English and German"),DESTINATIONS!F46="German",SETTINGS!B$19="All",OR(DESTINATIONS!F46="Spanish",DESTINATIONS!F46="French",DESTINATIONS!F46="Portuguese",DESTINATIONS!F46="German"),SETTINGS!B$19="",FALSE))</f>
        <v>0</v>
      </c>
      <c r="AP108" s="5" t="b">
        <f t="shared" si="34"/>
        <v>0</v>
      </c>
      <c r="AQ108" s="5" t="b">
        <f>OR(ISBLANK(DESTINATIONS!T46),AND(ISNUMBER(DESTINATIONS!T46),SETTINGS!I$5&gt;=DESTINATIONS!T46))</f>
        <v>1</v>
      </c>
      <c r="AS108" s="45" t="b">
        <f t="shared" si="52"/>
        <v>1</v>
      </c>
      <c r="AT108" s="5" t="b">
        <f t="shared" si="53"/>
        <v>0</v>
      </c>
      <c r="AU108" s="5" t="b">
        <f t="shared" si="54"/>
        <v>0</v>
      </c>
      <c r="AV108" s="5" t="b">
        <f t="shared" si="55"/>
        <v>0</v>
      </c>
      <c r="AW108" s="5" t="b">
        <f t="shared" si="56"/>
        <v>0</v>
      </c>
      <c r="AX108" s="5" t="b">
        <f t="shared" si="57"/>
        <v>0</v>
      </c>
    </row>
    <row r="109" spans="1:50" ht="20" customHeight="1" x14ac:dyDescent="0.35">
      <c r="A109" s="35" t="s">
        <v>272</v>
      </c>
      <c r="B109" s="35" t="s">
        <v>48</v>
      </c>
      <c r="C109" s="35" t="s">
        <v>119</v>
      </c>
      <c r="D109" s="42" t="s">
        <v>193</v>
      </c>
      <c r="E109" s="43" t="s">
        <v>192</v>
      </c>
      <c r="F109" s="43" t="s">
        <v>192</v>
      </c>
      <c r="G109" s="43" t="str">
        <f>IF(OR(SETTINGS!I$8=0,F109="X",F109="?"),"N/A",SETTINGS!I$8-F109)</f>
        <v>N/A</v>
      </c>
      <c r="H109" s="46" t="str">
        <f t="shared" si="51"/>
        <v>Course + Language + English</v>
      </c>
      <c r="J109" s="5" t="b">
        <f>DESTINATIONS!D47="YES"</f>
        <v>0</v>
      </c>
      <c r="K109" s="5" t="b">
        <f>AND(SETTINGS!B$19="English",DESTINATIONS!F47="English")</f>
        <v>0</v>
      </c>
      <c r="L109" s="5" t="b">
        <f>AND(SETTINGS!B$19="Spanish",DESTINATIONS!F47="Spanish")</f>
        <v>0</v>
      </c>
      <c r="M109" s="5" t="b">
        <f>AND(SETTINGS!B$19="French",DESTINATIONS!F47="French")</f>
        <v>0</v>
      </c>
      <c r="N109" s="1" t="b">
        <f>AND(SETTINGS!B$19="Portuguese",DESTINATIONS!F47="Portuguese")</f>
        <v>0</v>
      </c>
      <c r="O109" s="5" t="b">
        <f>AND(SETTINGS!B$19="German",DESTINATIONS!F47="German")</f>
        <v>0</v>
      </c>
      <c r="P109" s="45" t="b">
        <f>AND(SETTINGS!B$19="English and Spanish",OR(DESTINATIONS!F47="English",DESTINATIONS!F47="Spanish"))</f>
        <v>0</v>
      </c>
      <c r="Q109" s="5" t="b">
        <f>AND(SETTINGS!B$19="English and French",OR(DESTINATIONS!F47="English",DESTINATIONS!F47="French"))</f>
        <v>0</v>
      </c>
      <c r="R109" s="5" t="b">
        <f>AND(SETTINGS!B$19="English and Portuguese",OR(DESTINATIONS!F47="English",DESTINATIONS!F47="Portuguese"))</f>
        <v>0</v>
      </c>
      <c r="S109" s="5" t="b">
        <f>AND(SETTINGS!B$19="English and German",OR(DESTINATIONS!F47="English",DESTINATIONS!F47="German"))</f>
        <v>0</v>
      </c>
      <c r="T109" s="5" t="b">
        <f>SETTINGS!B$19="All"</f>
        <v>0</v>
      </c>
      <c r="U109" s="5" t="b">
        <f t="shared" si="47"/>
        <v>0</v>
      </c>
      <c r="V109" s="5" t="b">
        <f>AND(SETTINGS!I$8&lt;F109,NOT(OR(E109="?",F109="?",E109="X",F109="X")))</f>
        <v>0</v>
      </c>
      <c r="W109" s="5" t="b">
        <f>AND(SETTINGS!I$8=F109,NOT(OR(E109="?",F109="?",E109="X",F109="X")))</f>
        <v>0</v>
      </c>
      <c r="X109" s="5" t="b">
        <f>AND(SETTINGS!I$8&gt;F109,SETTINGS!I$8&lt;E109,NOT(OR(E109="?",F109="?",E109="X",F109="X")))</f>
        <v>0</v>
      </c>
      <c r="Y109" s="5" t="b">
        <f>AND(SETTINGS!I$8=E109,NOT(OR(E109="?",F109="?",E109="X",F109="X")))</f>
        <v>0</v>
      </c>
      <c r="Z109" s="5" t="b">
        <f>AND(SETTINGS!I$8&gt;E109,NOT(OR(E109="?",F109="?",E109="X",F109="X")))</f>
        <v>0</v>
      </c>
      <c r="AA109" s="5" t="b">
        <f t="shared" si="48"/>
        <v>1</v>
      </c>
      <c r="AB109" s="5" t="b">
        <f>AND(ISBLANK(DESTINATIONS!J47),ISBLANK(DESTINATIONS!K47),ISBLANK(DESTINATIONS!L47),ISBLANK(DESTINATIONS!M47),ISBLANK(DESTINATIONS!N47))</f>
        <v>1</v>
      </c>
      <c r="AC109" s="5" t="b">
        <f>AND(ISNUMBER(DESTINATIONS!J47),ISNUMBER(DESTINATIONS!K47),ISNUMBER(DESTINATIONS!L47),ISNUMBER(DESTINATIONS!M47),ISNUMBER(DESTINATIONS!N47),SETTINGS!F$3&gt;=DESTINATIONS!K47,SETTINGS!F$4&gt;=DESTINATIONS!L47,SETTINGS!F$5&gt;=DESTINATIONS!M47,SETTINGS!F$6&gt;=DESTINATIONS!N47,SETTINGS!F$7&gt;=DESTINATIONS!J47)</f>
        <v>0</v>
      </c>
      <c r="AD109" s="5" t="b">
        <f>AND(ISNUMBER(DESTINATIONS!J47),ISBLANK(DESTINATIONS!K47),ISBLANK(DESTINATIONS!L47),ISBLANK(DESTINATIONS!M47),ISBLANK(DESTINATIONS!N47),SETTINGS!F$7&gt;=DESTINATIONS!J47)</f>
        <v>0</v>
      </c>
      <c r="AE109" s="1" t="b">
        <f>AND(ISNUMBER(DESTINATIONS!J47),ISBLANK(DESTINATIONS!K47),ISBLANK(DESTINATIONS!L47),ISNUMBER(DESTINATIONS!M47),ISBLANK(DESTINATIONS!N47),SETTINGS!F$7&gt;=DESTINATIONS!J47,SETTINGS!F$5&gt;=DESTINATIONS!M47)</f>
        <v>0</v>
      </c>
      <c r="AF109" s="5" t="b">
        <f t="shared" si="49"/>
        <v>1</v>
      </c>
      <c r="AG109" s="5" t="b">
        <f>AND(ISBLANK(DESTINATIONS!O47),ISBLANK(DESTINATIONS!P47),ISBLANK(DESTINATIONS!Q47),ISBLANK(DESTINATIONS!R47),ISBLANK(DESTINATIONS!S47))</f>
        <v>1</v>
      </c>
      <c r="AH109" s="5" t="b">
        <f>AND(ISNUMBER(DESTINATIONS!O47),ISNUMBER(DESTINATIONS!P47),ISNUMBER(DESTINATIONS!Q47),ISNUMBER(DESTINATIONS!R47),ISNUMBER(DESTINATIONS!S47),SETTINGS!F$11&gt;=DESTINATIONS!P47,SETTINGS!F$12&gt;=DESTINATIONS!Q47,SETTINGS!F$13&gt;=DESTINATIONS!R47,SETTINGS!F$14&gt;=DESTINATIONS!S47,SETTINGS!F$15&gt;=DESTINATIONS!O47)</f>
        <v>0</v>
      </c>
      <c r="AI109" s="5" t="b">
        <f>AND(ISNUMBER(DESTINATIONS!O47),ISBLANK(DESTINATIONS!P47),ISBLANK(DESTINATIONS!Q47),ISBLANK(DESTINATIONS!R47),ISBLANK(DESTINATIONS!S47),SETTINGS!F$15&gt;=DESTINATIONS!O47)</f>
        <v>0</v>
      </c>
      <c r="AJ109" s="1" t="b">
        <f>AND(ISNUMBER(DESTINATIONS!O47),ISBLANK(DESTINATIONS!P47),ISBLANK(DESTINATIONS!Q47),ISNUMBER(DESTINATIONS!R47),ISBLANK(DESTINATIONS!S47),SETTINGS!F$15&gt;=DESTINATIONS!O47,SETTINGS!F$13&gt;=DESTINATIONS!R47)</f>
        <v>0</v>
      </c>
      <c r="AK109" s="5" t="b">
        <f t="shared" si="50"/>
        <v>1</v>
      </c>
      <c r="AL109" s="5" t="b">
        <f>AND(SETTINGS!B$21="IELTS",AF109)</f>
        <v>0</v>
      </c>
      <c r="AM109" s="5" t="b">
        <f>AND(SETTINGS!B$21="TOEFL",AK109)</f>
        <v>0</v>
      </c>
      <c r="AN109" s="5" t="b">
        <f>AND(SETTINGS!B$21="Other",OR(AB109,AG109))</f>
        <v>0</v>
      </c>
      <c r="AO109" s="1" t="b">
        <f>AND(SETTINGS!B$21="NO",_xlfn.IFS(SETTINGS!B$19="English",FALSE,OR(SETTINGS!B$19="Spanish",SETTINGS!B$19="English and Spanish"),DESTINATIONS!F47="Spanish",OR(SETTINGS!B$19="French",SETTINGS!B$19="English and French"),DESTINATIONS!F47="French",OR(SETTINGS!B$19="Portuguese",SETTINGS!B$19="English and Portuguese"),DESTINATIONS!F47="Portuguese",OR(SETTINGS!B$19="German",SETTINGS!B$19="English and German"),DESTINATIONS!F47="German",SETTINGS!B$19="All",OR(DESTINATIONS!F47="Spanish",DESTINATIONS!F47="French",DESTINATIONS!F47="Portuguese",DESTINATIONS!F47="German"),SETTINGS!B$19="",FALSE))</f>
        <v>0</v>
      </c>
      <c r="AP109" s="5" t="b">
        <f t="shared" si="34"/>
        <v>0</v>
      </c>
      <c r="AQ109" s="5" t="b">
        <f>OR(ISBLANK(DESTINATIONS!T47),AND(ISNUMBER(DESTINATIONS!T47),SETTINGS!I$5&gt;=DESTINATIONS!T47))</f>
        <v>1</v>
      </c>
      <c r="AS109" s="45" t="b">
        <f t="shared" si="52"/>
        <v>1</v>
      </c>
      <c r="AT109" s="5" t="b">
        <f t="shared" si="53"/>
        <v>0</v>
      </c>
      <c r="AU109" s="5" t="b">
        <f t="shared" si="54"/>
        <v>0</v>
      </c>
      <c r="AV109" s="5" t="b">
        <f t="shared" si="55"/>
        <v>0</v>
      </c>
      <c r="AW109" s="5" t="b">
        <f t="shared" si="56"/>
        <v>0</v>
      </c>
      <c r="AX109" s="5" t="b">
        <f t="shared" si="57"/>
        <v>0</v>
      </c>
    </row>
    <row r="110" spans="1:50" ht="20" customHeight="1" x14ac:dyDescent="0.35">
      <c r="A110" s="35" t="s">
        <v>284</v>
      </c>
      <c r="B110" s="35" t="s">
        <v>65</v>
      </c>
      <c r="C110" s="35" t="s">
        <v>142</v>
      </c>
      <c r="D110" s="42" t="s">
        <v>193</v>
      </c>
      <c r="E110" s="43" t="s">
        <v>192</v>
      </c>
      <c r="F110" s="43" t="s">
        <v>192</v>
      </c>
      <c r="G110" s="43" t="str">
        <f>IF(OR(SETTINGS!I$8=0,F110="X",F110="?"),"N/A",SETTINGS!I$8-F110)</f>
        <v>N/A</v>
      </c>
      <c r="H110" s="46" t="str">
        <f t="shared" si="51"/>
        <v>Course + Language + English</v>
      </c>
      <c r="J110" s="5" t="b">
        <f>DESTINATIONS!D103="YES"</f>
        <v>0</v>
      </c>
      <c r="K110" s="5" t="b">
        <f>AND(SETTINGS!B$19="English",DESTINATIONS!F103="English")</f>
        <v>0</v>
      </c>
      <c r="L110" s="5" t="b">
        <f>AND(SETTINGS!B$19="Spanish",DESTINATIONS!F103="Spanish")</f>
        <v>0</v>
      </c>
      <c r="M110" s="5" t="b">
        <f>AND(SETTINGS!B$19="French",DESTINATIONS!F103="French")</f>
        <v>0</v>
      </c>
      <c r="N110" s="1" t="b">
        <f>AND(SETTINGS!B$19="Portuguese",DESTINATIONS!F103="Portuguese")</f>
        <v>0</v>
      </c>
      <c r="O110" s="5" t="b">
        <f>AND(SETTINGS!B$19="German",DESTINATIONS!F103="German")</f>
        <v>0</v>
      </c>
      <c r="P110" s="45" t="b">
        <f>AND(SETTINGS!B$19="English and Spanish",OR(DESTINATIONS!F103="English",DESTINATIONS!F103="Spanish"))</f>
        <v>0</v>
      </c>
      <c r="Q110" s="5" t="b">
        <f>AND(SETTINGS!B$19="English and French",OR(DESTINATIONS!F103="English",DESTINATIONS!F103="French"))</f>
        <v>0</v>
      </c>
      <c r="R110" s="5" t="b">
        <f>AND(SETTINGS!B$19="English and Portuguese",OR(DESTINATIONS!F103="English",DESTINATIONS!F103="Portuguese"))</f>
        <v>0</v>
      </c>
      <c r="S110" s="5" t="b">
        <f>AND(SETTINGS!B$19="English and German",OR(DESTINATIONS!F103="English",DESTINATIONS!F103="German"))</f>
        <v>0</v>
      </c>
      <c r="T110" s="5" t="b">
        <f>SETTINGS!B$19="All"</f>
        <v>0</v>
      </c>
      <c r="U110" s="5" t="b">
        <f t="shared" si="47"/>
        <v>0</v>
      </c>
      <c r="V110" s="5" t="b">
        <f>AND(SETTINGS!I$8&lt;F110,NOT(OR(E110="?",F110="?",E110="X",F110="X")))</f>
        <v>0</v>
      </c>
      <c r="W110" s="5" t="b">
        <f>AND(SETTINGS!I$8=F110,NOT(OR(E110="?",F110="?",E110="X",F110="X")))</f>
        <v>0</v>
      </c>
      <c r="X110" s="5" t="b">
        <f>AND(SETTINGS!I$8&gt;F110,SETTINGS!I$8&lt;E110,NOT(OR(E110="?",F110="?",E110="X",F110="X")))</f>
        <v>0</v>
      </c>
      <c r="Y110" s="5" t="b">
        <f>AND(SETTINGS!I$8=E110,NOT(OR(E110="?",F110="?",E110="X",F110="X")))</f>
        <v>0</v>
      </c>
      <c r="Z110" s="5" t="b">
        <f>AND(SETTINGS!I$8&gt;E110,NOT(OR(E110="?",F110="?",E110="X",F110="X")))</f>
        <v>0</v>
      </c>
      <c r="AA110" s="5" t="b">
        <f t="shared" si="48"/>
        <v>1</v>
      </c>
      <c r="AB110" s="5" t="b">
        <f>AND(ISBLANK(DESTINATIONS!J103),ISBLANK(DESTINATIONS!K103),ISBLANK(DESTINATIONS!L103),ISBLANK(DESTINATIONS!M103),ISBLANK(DESTINATIONS!N103))</f>
        <v>0</v>
      </c>
      <c r="AC110" s="5" t="b">
        <f>AND(ISNUMBER(DESTINATIONS!J103),ISNUMBER(DESTINATIONS!K103),ISNUMBER(DESTINATIONS!L103),ISNUMBER(DESTINATIONS!M103),ISNUMBER(DESTINATIONS!N103),SETTINGS!F$3&gt;=DESTINATIONS!K103,SETTINGS!F$4&gt;=DESTINATIONS!L103,SETTINGS!F$5&gt;=DESTINATIONS!M103,SETTINGS!F$6&gt;=DESTINATIONS!N103,SETTINGS!F$7&gt;=DESTINATIONS!J103)</f>
        <v>0</v>
      </c>
      <c r="AD110" s="5" t="b">
        <f>AND(ISNUMBER(DESTINATIONS!J103),ISBLANK(DESTINATIONS!K103),ISBLANK(DESTINATIONS!L103),ISBLANK(DESTINATIONS!M103),ISBLANK(DESTINATIONS!N103),SETTINGS!F$7&gt;=DESTINATIONS!J103)</f>
        <v>0</v>
      </c>
      <c r="AE110" s="1" t="b">
        <f>AND(ISNUMBER(DESTINATIONS!J103),ISBLANK(DESTINATIONS!K103),ISBLANK(DESTINATIONS!L103),ISNUMBER(DESTINATIONS!M103),ISBLANK(DESTINATIONS!N103),SETTINGS!F$7&gt;=DESTINATIONS!J103,SETTINGS!F$5&gt;=DESTINATIONS!M103)</f>
        <v>0</v>
      </c>
      <c r="AF110" s="5" t="b">
        <f t="shared" si="49"/>
        <v>0</v>
      </c>
      <c r="AG110" s="5" t="b">
        <f>AND(ISBLANK(DESTINATIONS!O103),ISBLANK(DESTINATIONS!P103),ISBLANK(DESTINATIONS!Q103),ISBLANK(DESTINATIONS!R103),ISBLANK(DESTINATIONS!S103))</f>
        <v>0</v>
      </c>
      <c r="AH110" s="5" t="b">
        <f>AND(ISNUMBER(DESTINATIONS!O103),ISNUMBER(DESTINATIONS!P103),ISNUMBER(DESTINATIONS!Q103),ISNUMBER(DESTINATIONS!R103),ISNUMBER(DESTINATIONS!S103),SETTINGS!F$11&gt;=DESTINATIONS!P103,SETTINGS!F$12&gt;=DESTINATIONS!Q103,SETTINGS!F$13&gt;=DESTINATIONS!R103,SETTINGS!F$14&gt;=DESTINATIONS!S103,SETTINGS!F$15&gt;=DESTINATIONS!O103)</f>
        <v>0</v>
      </c>
      <c r="AI110" s="5" t="b">
        <f>AND(ISNUMBER(DESTINATIONS!O103),ISBLANK(DESTINATIONS!P103),ISBLANK(DESTINATIONS!Q103),ISBLANK(DESTINATIONS!R103),ISBLANK(DESTINATIONS!S103),SETTINGS!F$15&gt;=DESTINATIONS!O103)</f>
        <v>0</v>
      </c>
      <c r="AJ110" s="1" t="b">
        <f>AND(ISNUMBER(DESTINATIONS!O103),ISBLANK(DESTINATIONS!P103),ISBLANK(DESTINATIONS!Q103),ISNUMBER(DESTINATIONS!R103),ISBLANK(DESTINATIONS!S103),SETTINGS!F$15&gt;=DESTINATIONS!O103,SETTINGS!F$13&gt;=DESTINATIONS!R103)</f>
        <v>0</v>
      </c>
      <c r="AK110" s="5" t="b">
        <f t="shared" si="50"/>
        <v>0</v>
      </c>
      <c r="AL110" s="5" t="b">
        <f>AND(SETTINGS!B$21="IELTS",AF110)</f>
        <v>0</v>
      </c>
      <c r="AM110" s="5" t="b">
        <f>AND(SETTINGS!B$21="TOEFL",AK110)</f>
        <v>0</v>
      </c>
      <c r="AN110" s="5" t="b">
        <f>AND(SETTINGS!B$21="Other",OR(AB110,AG110))</f>
        <v>0</v>
      </c>
      <c r="AO110" s="1" t="b">
        <f>AND(SETTINGS!B$21="NO",_xlfn.IFS(SETTINGS!B$19="English",FALSE,OR(SETTINGS!B$19="Spanish",SETTINGS!B$19="English and Spanish"),DESTINATIONS!F103="Spanish",OR(SETTINGS!B$19="French",SETTINGS!B$19="English and French"),DESTINATIONS!F103="French",OR(SETTINGS!B$19="Portuguese",SETTINGS!B$19="English and Portuguese"),DESTINATIONS!F103="Portuguese",OR(SETTINGS!B$19="German",SETTINGS!B$19="English and German"),DESTINATIONS!F103="German",SETTINGS!B$19="All",OR(DESTINATIONS!F103="Spanish",DESTINATIONS!F103="French",DESTINATIONS!F103="Portuguese",DESTINATIONS!F103="German"),SETTINGS!B$19="",FALSE))</f>
        <v>0</v>
      </c>
      <c r="AP110" s="5" t="b">
        <f t="shared" si="34"/>
        <v>0</v>
      </c>
      <c r="AQ110" s="5" t="b">
        <f>OR(ISBLANK(DESTINATIONS!T103),AND(ISNUMBER(DESTINATIONS!T103),SETTINGS!I$5&gt;=DESTINATIONS!T103))</f>
        <v>1</v>
      </c>
      <c r="AS110" s="45" t="b">
        <f t="shared" si="52"/>
        <v>1</v>
      </c>
      <c r="AT110" s="5" t="b">
        <f t="shared" si="53"/>
        <v>0</v>
      </c>
      <c r="AU110" s="5" t="b">
        <f t="shared" si="54"/>
        <v>0</v>
      </c>
      <c r="AV110" s="5" t="b">
        <f t="shared" si="55"/>
        <v>0</v>
      </c>
      <c r="AW110" s="5" t="b">
        <f t="shared" si="56"/>
        <v>0</v>
      </c>
      <c r="AX110" s="5" t="b">
        <f t="shared" si="57"/>
        <v>0</v>
      </c>
    </row>
    <row r="111" spans="1:50" ht="20" customHeight="1" x14ac:dyDescent="0.35">
      <c r="A111" s="35" t="s">
        <v>284</v>
      </c>
      <c r="B111" s="35" t="s">
        <v>128</v>
      </c>
      <c r="C111" s="35" t="s">
        <v>144</v>
      </c>
      <c r="D111" s="42" t="s">
        <v>193</v>
      </c>
      <c r="E111" s="43" t="s">
        <v>192</v>
      </c>
      <c r="F111" s="43" t="s">
        <v>192</v>
      </c>
      <c r="G111" s="43" t="str">
        <f>IF(OR(SETTINGS!I$8=0,F111="X",F111="?"),"N/A",SETTINGS!I$8-F111)</f>
        <v>N/A</v>
      </c>
      <c r="H111" s="46" t="str">
        <f t="shared" si="51"/>
        <v>Course + Language + English</v>
      </c>
      <c r="J111" s="5" t="b">
        <f>DESTINATIONS!D104="YES"</f>
        <v>0</v>
      </c>
      <c r="K111" s="5" t="b">
        <f>AND(SETTINGS!B$19="English",DESTINATIONS!F104="English")</f>
        <v>0</v>
      </c>
      <c r="L111" s="5" t="b">
        <f>AND(SETTINGS!B$19="Spanish",DESTINATIONS!F104="Spanish")</f>
        <v>0</v>
      </c>
      <c r="M111" s="5" t="b">
        <f>AND(SETTINGS!B$19="French",DESTINATIONS!F104="French")</f>
        <v>0</v>
      </c>
      <c r="N111" s="1" t="b">
        <f>AND(SETTINGS!B$19="Portuguese",DESTINATIONS!F104="Portuguese")</f>
        <v>0</v>
      </c>
      <c r="O111" s="5" t="b">
        <f>AND(SETTINGS!B$19="German",DESTINATIONS!F104="German")</f>
        <v>0</v>
      </c>
      <c r="P111" s="45" t="b">
        <f>AND(SETTINGS!B$19="English and Spanish",OR(DESTINATIONS!F104="English",DESTINATIONS!F104="Spanish"))</f>
        <v>0</v>
      </c>
      <c r="Q111" s="5" t="b">
        <f>AND(SETTINGS!B$19="English and French",OR(DESTINATIONS!F104="English",DESTINATIONS!F104="French"))</f>
        <v>0</v>
      </c>
      <c r="R111" s="5" t="b">
        <f>AND(SETTINGS!B$19="English and Portuguese",OR(DESTINATIONS!F104="English",DESTINATIONS!F104="Portuguese"))</f>
        <v>0</v>
      </c>
      <c r="S111" s="5" t="b">
        <f>AND(SETTINGS!B$19="English and German",OR(DESTINATIONS!F104="English",DESTINATIONS!F104="German"))</f>
        <v>0</v>
      </c>
      <c r="T111" s="5" t="b">
        <f>SETTINGS!B$19="All"</f>
        <v>0</v>
      </c>
      <c r="U111" s="5" t="b">
        <f t="shared" si="47"/>
        <v>0</v>
      </c>
      <c r="V111" s="5" t="b">
        <f>AND(SETTINGS!I$8&lt;F111,NOT(OR(E111="?",F111="?",E111="X",F111="X")))</f>
        <v>0</v>
      </c>
      <c r="W111" s="5" t="b">
        <f>AND(SETTINGS!I$8=F111,NOT(OR(E111="?",F111="?",E111="X",F111="X")))</f>
        <v>0</v>
      </c>
      <c r="X111" s="5" t="b">
        <f>AND(SETTINGS!I$8&gt;F111,SETTINGS!I$8&lt;E111,NOT(OR(E111="?",F111="?",E111="X",F111="X")))</f>
        <v>0</v>
      </c>
      <c r="Y111" s="5" t="b">
        <f>AND(SETTINGS!I$8=E111,NOT(OR(E111="?",F111="?",E111="X",F111="X")))</f>
        <v>0</v>
      </c>
      <c r="Z111" s="5" t="b">
        <f>AND(SETTINGS!I$8&gt;E111,NOT(OR(E111="?",F111="?",E111="X",F111="X")))</f>
        <v>0</v>
      </c>
      <c r="AA111" s="5" t="b">
        <f t="shared" si="48"/>
        <v>1</v>
      </c>
      <c r="AB111" s="5" t="b">
        <f>AND(ISBLANK(DESTINATIONS!J104),ISBLANK(DESTINATIONS!K104),ISBLANK(DESTINATIONS!L104),ISBLANK(DESTINATIONS!M104),ISBLANK(DESTINATIONS!N104))</f>
        <v>1</v>
      </c>
      <c r="AC111" s="5" t="b">
        <f>AND(ISNUMBER(DESTINATIONS!J104),ISNUMBER(DESTINATIONS!K104),ISNUMBER(DESTINATIONS!L104),ISNUMBER(DESTINATIONS!M104),ISNUMBER(DESTINATIONS!N104),SETTINGS!F$3&gt;=DESTINATIONS!K104,SETTINGS!F$4&gt;=DESTINATIONS!L104,SETTINGS!F$5&gt;=DESTINATIONS!M104,SETTINGS!F$6&gt;=DESTINATIONS!N104,SETTINGS!F$7&gt;=DESTINATIONS!J104)</f>
        <v>0</v>
      </c>
      <c r="AD111" s="5" t="b">
        <f>AND(ISNUMBER(DESTINATIONS!J104),ISBLANK(DESTINATIONS!K104),ISBLANK(DESTINATIONS!L104),ISBLANK(DESTINATIONS!M104),ISBLANK(DESTINATIONS!N104),SETTINGS!F$7&gt;=DESTINATIONS!J104)</f>
        <v>0</v>
      </c>
      <c r="AE111" s="1" t="b">
        <f>AND(ISNUMBER(DESTINATIONS!J104),ISBLANK(DESTINATIONS!K104),ISBLANK(DESTINATIONS!L104),ISNUMBER(DESTINATIONS!M104),ISBLANK(DESTINATIONS!N104),SETTINGS!F$7&gt;=DESTINATIONS!J104,SETTINGS!F$5&gt;=DESTINATIONS!M104)</f>
        <v>0</v>
      </c>
      <c r="AF111" s="5" t="b">
        <f t="shared" si="49"/>
        <v>1</v>
      </c>
      <c r="AG111" s="5" t="b">
        <f>AND(ISBLANK(DESTINATIONS!O104),ISBLANK(DESTINATIONS!P104),ISBLANK(DESTINATIONS!Q104),ISBLANK(DESTINATIONS!R104),ISBLANK(DESTINATIONS!S104))</f>
        <v>1</v>
      </c>
      <c r="AH111" s="5" t="b">
        <f>AND(ISNUMBER(DESTINATIONS!O104),ISNUMBER(DESTINATIONS!P104),ISNUMBER(DESTINATIONS!Q104),ISNUMBER(DESTINATIONS!R104),ISNUMBER(DESTINATIONS!S104),SETTINGS!F$11&gt;=DESTINATIONS!P104,SETTINGS!F$12&gt;=DESTINATIONS!Q104,SETTINGS!F$13&gt;=DESTINATIONS!R104,SETTINGS!F$14&gt;=DESTINATIONS!S104,SETTINGS!F$15&gt;=DESTINATIONS!O104)</f>
        <v>0</v>
      </c>
      <c r="AI111" s="5" t="b">
        <f>AND(ISNUMBER(DESTINATIONS!O104),ISBLANK(DESTINATIONS!P104),ISBLANK(DESTINATIONS!Q104),ISBLANK(DESTINATIONS!R104),ISBLANK(DESTINATIONS!S104),SETTINGS!F$15&gt;=DESTINATIONS!O104)</f>
        <v>0</v>
      </c>
      <c r="AJ111" s="1" t="b">
        <f>AND(ISNUMBER(DESTINATIONS!O104),ISBLANK(DESTINATIONS!P104),ISBLANK(DESTINATIONS!Q104),ISNUMBER(DESTINATIONS!R104),ISBLANK(DESTINATIONS!S104),SETTINGS!F$15&gt;=DESTINATIONS!O104,SETTINGS!F$13&gt;=DESTINATIONS!R104)</f>
        <v>0</v>
      </c>
      <c r="AK111" s="5" t="b">
        <f t="shared" si="50"/>
        <v>1</v>
      </c>
      <c r="AL111" s="5" t="b">
        <f>AND(SETTINGS!B$21="IELTS",AF111)</f>
        <v>0</v>
      </c>
      <c r="AM111" s="5" t="b">
        <f>AND(SETTINGS!B$21="TOEFL",AK111)</f>
        <v>0</v>
      </c>
      <c r="AN111" s="5" t="b">
        <f>AND(SETTINGS!B$21="Other",OR(AB111,AG111))</f>
        <v>0</v>
      </c>
      <c r="AO111" s="1" t="b">
        <f>AND(SETTINGS!B$21="NO",_xlfn.IFS(SETTINGS!B$19="English",FALSE,OR(SETTINGS!B$19="Spanish",SETTINGS!B$19="English and Spanish"),DESTINATIONS!F104="Spanish",OR(SETTINGS!B$19="French",SETTINGS!B$19="English and French"),DESTINATIONS!F104="French",OR(SETTINGS!B$19="Portuguese",SETTINGS!B$19="English and Portuguese"),DESTINATIONS!F104="Portuguese",OR(SETTINGS!B$19="German",SETTINGS!B$19="English and German"),DESTINATIONS!F104="German",SETTINGS!B$19="All",OR(DESTINATIONS!F104="Spanish",DESTINATIONS!F104="French",DESTINATIONS!F104="Portuguese",DESTINATIONS!F104="German"),SETTINGS!B$19="",FALSE))</f>
        <v>0</v>
      </c>
      <c r="AP111" s="5" t="b">
        <f t="shared" si="34"/>
        <v>0</v>
      </c>
      <c r="AQ111" s="5" t="b">
        <f>OR(ISBLANK(DESTINATIONS!T104),AND(ISNUMBER(DESTINATIONS!T104),SETTINGS!I$5&gt;=DESTINATIONS!T104))</f>
        <v>1</v>
      </c>
      <c r="AS111" s="45" t="b">
        <f t="shared" si="52"/>
        <v>1</v>
      </c>
      <c r="AT111" s="5" t="b">
        <f t="shared" si="53"/>
        <v>0</v>
      </c>
      <c r="AU111" s="5" t="b">
        <f t="shared" si="54"/>
        <v>0</v>
      </c>
      <c r="AV111" s="5" t="b">
        <f t="shared" si="55"/>
        <v>0</v>
      </c>
      <c r="AW111" s="5" t="b">
        <f t="shared" si="56"/>
        <v>0</v>
      </c>
      <c r="AX111" s="5" t="b">
        <f t="shared" si="57"/>
        <v>0</v>
      </c>
    </row>
    <row r="112" spans="1:50" ht="20" customHeight="1" x14ac:dyDescent="0.35">
      <c r="A112" s="35" t="s">
        <v>284</v>
      </c>
      <c r="B112" s="35" t="s">
        <v>73</v>
      </c>
      <c r="C112" s="35" t="s">
        <v>147</v>
      </c>
      <c r="D112" s="42" t="s">
        <v>200</v>
      </c>
      <c r="E112" s="43" t="s">
        <v>192</v>
      </c>
      <c r="F112" s="43" t="s">
        <v>192</v>
      </c>
      <c r="G112" s="43" t="str">
        <f>IF(OR(SETTINGS!I$8=0,F112="X",F112="?"),"N/A",SETTINGS!I$8-F112)</f>
        <v>N/A</v>
      </c>
      <c r="H112" s="46" t="str">
        <f t="shared" si="51"/>
        <v>Course + Language + English + GPA</v>
      </c>
      <c r="J112" s="5" t="b">
        <f>DESTINATIONS!D105="YES"</f>
        <v>0</v>
      </c>
      <c r="K112" s="5" t="b">
        <f>AND(SETTINGS!B$19="English",DESTINATIONS!F105="English")</f>
        <v>0</v>
      </c>
      <c r="L112" s="5" t="b">
        <f>AND(SETTINGS!B$19="Spanish",DESTINATIONS!F105="Spanish")</f>
        <v>0</v>
      </c>
      <c r="M112" s="5" t="b">
        <f>AND(SETTINGS!B$19="French",DESTINATIONS!F105="French")</f>
        <v>0</v>
      </c>
      <c r="N112" s="1" t="b">
        <f>AND(SETTINGS!B$19="Portuguese",DESTINATIONS!F105="Portuguese")</f>
        <v>0</v>
      </c>
      <c r="O112" s="5" t="b">
        <f>AND(SETTINGS!B$19="German",DESTINATIONS!F105="German")</f>
        <v>0</v>
      </c>
      <c r="P112" s="45" t="b">
        <f>AND(SETTINGS!B$19="English and Spanish",OR(DESTINATIONS!F105="English",DESTINATIONS!F105="Spanish"))</f>
        <v>0</v>
      </c>
      <c r="Q112" s="5" t="b">
        <f>AND(SETTINGS!B$19="English and French",OR(DESTINATIONS!F105="English",DESTINATIONS!F105="French"))</f>
        <v>0</v>
      </c>
      <c r="R112" s="5" t="b">
        <f>AND(SETTINGS!B$19="English and Portuguese",OR(DESTINATIONS!F105="English",DESTINATIONS!F105="Portuguese"))</f>
        <v>0</v>
      </c>
      <c r="S112" s="5" t="b">
        <f>AND(SETTINGS!B$19="English and German",OR(DESTINATIONS!F105="English",DESTINATIONS!F105="German"))</f>
        <v>0</v>
      </c>
      <c r="T112" s="5" t="b">
        <f>SETTINGS!B$19="All"</f>
        <v>0</v>
      </c>
      <c r="U112" s="5" t="b">
        <f t="shared" si="47"/>
        <v>0</v>
      </c>
      <c r="V112" s="5" t="b">
        <f>AND(SETTINGS!I$8&lt;F112,NOT(OR(E112="?",F112="?",E112="X",F112="X")))</f>
        <v>0</v>
      </c>
      <c r="W112" s="5" t="b">
        <f>AND(SETTINGS!I$8=F112,NOT(OR(E112="?",F112="?",E112="X",F112="X")))</f>
        <v>0</v>
      </c>
      <c r="X112" s="5" t="b">
        <f>AND(SETTINGS!I$8&gt;F112,SETTINGS!I$8&lt;E112,NOT(OR(E112="?",F112="?",E112="X",F112="X")))</f>
        <v>0</v>
      </c>
      <c r="Y112" s="5" t="b">
        <f>AND(SETTINGS!I$8=E112,NOT(OR(E112="?",F112="?",E112="X",F112="X")))</f>
        <v>0</v>
      </c>
      <c r="Z112" s="5" t="b">
        <f>AND(SETTINGS!I$8&gt;E112,NOT(OR(E112="?",F112="?",E112="X",F112="X")))</f>
        <v>0</v>
      </c>
      <c r="AA112" s="5" t="b">
        <f t="shared" si="48"/>
        <v>1</v>
      </c>
      <c r="AB112" s="5" t="b">
        <f>AND(ISBLANK(DESTINATIONS!J105),ISBLANK(DESTINATIONS!K105),ISBLANK(DESTINATIONS!L105),ISBLANK(DESTINATIONS!M105),ISBLANK(DESTINATIONS!N105))</f>
        <v>1</v>
      </c>
      <c r="AC112" s="5" t="b">
        <f>AND(ISNUMBER(DESTINATIONS!J105),ISNUMBER(DESTINATIONS!K105),ISNUMBER(DESTINATIONS!L105),ISNUMBER(DESTINATIONS!M105),ISNUMBER(DESTINATIONS!N105),SETTINGS!F$3&gt;=DESTINATIONS!K105,SETTINGS!F$4&gt;=DESTINATIONS!L105,SETTINGS!F$5&gt;=DESTINATIONS!M105,SETTINGS!F$6&gt;=DESTINATIONS!N105,SETTINGS!F$7&gt;=DESTINATIONS!J105)</f>
        <v>0</v>
      </c>
      <c r="AD112" s="5" t="b">
        <f>AND(ISNUMBER(DESTINATIONS!J105),ISBLANK(DESTINATIONS!K105),ISBLANK(DESTINATIONS!L105),ISBLANK(DESTINATIONS!M105),ISBLANK(DESTINATIONS!N105),SETTINGS!F$7&gt;=DESTINATIONS!J105)</f>
        <v>0</v>
      </c>
      <c r="AE112" s="1" t="b">
        <f>AND(ISNUMBER(DESTINATIONS!J105),ISBLANK(DESTINATIONS!K105),ISBLANK(DESTINATIONS!L105),ISNUMBER(DESTINATIONS!M105),ISBLANK(DESTINATIONS!N105),SETTINGS!F$7&gt;=DESTINATIONS!J105,SETTINGS!F$5&gt;=DESTINATIONS!M105)</f>
        <v>0</v>
      </c>
      <c r="AF112" s="5" t="b">
        <f t="shared" si="49"/>
        <v>1</v>
      </c>
      <c r="AG112" s="5" t="b">
        <f>AND(ISBLANK(DESTINATIONS!O105),ISBLANK(DESTINATIONS!P105),ISBLANK(DESTINATIONS!Q105),ISBLANK(DESTINATIONS!R105),ISBLANK(DESTINATIONS!S105))</f>
        <v>1</v>
      </c>
      <c r="AH112" s="5" t="b">
        <f>AND(ISNUMBER(DESTINATIONS!O105),ISNUMBER(DESTINATIONS!P105),ISNUMBER(DESTINATIONS!Q105),ISNUMBER(DESTINATIONS!R105),ISNUMBER(DESTINATIONS!S105),SETTINGS!F$11&gt;=DESTINATIONS!P105,SETTINGS!F$12&gt;=DESTINATIONS!Q105,SETTINGS!F$13&gt;=DESTINATIONS!R105,SETTINGS!F$14&gt;=DESTINATIONS!S105,SETTINGS!F$15&gt;=DESTINATIONS!O105)</f>
        <v>0</v>
      </c>
      <c r="AI112" s="5" t="b">
        <f>AND(ISNUMBER(DESTINATIONS!O105),ISBLANK(DESTINATIONS!P105),ISBLANK(DESTINATIONS!Q105),ISBLANK(DESTINATIONS!R105),ISBLANK(DESTINATIONS!S105),SETTINGS!F$15&gt;=DESTINATIONS!O105)</f>
        <v>0</v>
      </c>
      <c r="AJ112" s="1" t="b">
        <f>AND(ISNUMBER(DESTINATIONS!O105),ISBLANK(DESTINATIONS!P105),ISBLANK(DESTINATIONS!Q105),ISNUMBER(DESTINATIONS!R105),ISBLANK(DESTINATIONS!S105),SETTINGS!F$15&gt;=DESTINATIONS!O105,SETTINGS!F$13&gt;=DESTINATIONS!R105)</f>
        <v>0</v>
      </c>
      <c r="AK112" s="5" t="b">
        <f t="shared" si="50"/>
        <v>1</v>
      </c>
      <c r="AL112" s="5" t="b">
        <f>AND(SETTINGS!B$21="IELTS",AF112)</f>
        <v>0</v>
      </c>
      <c r="AM112" s="5" t="b">
        <f>AND(SETTINGS!B$21="TOEFL",AK112)</f>
        <v>0</v>
      </c>
      <c r="AN112" s="5" t="b">
        <f>AND(SETTINGS!B$21="Other",OR(AB112,AG112))</f>
        <v>0</v>
      </c>
      <c r="AO112" s="1" t="b">
        <f>AND(SETTINGS!B$21="NO",_xlfn.IFS(SETTINGS!B$19="English",FALSE,OR(SETTINGS!B$19="Spanish",SETTINGS!B$19="English and Spanish"),DESTINATIONS!F105="Spanish",OR(SETTINGS!B$19="French",SETTINGS!B$19="English and French"),DESTINATIONS!F105="French",OR(SETTINGS!B$19="Portuguese",SETTINGS!B$19="English and Portuguese"),DESTINATIONS!F105="Portuguese",OR(SETTINGS!B$19="German",SETTINGS!B$19="English and German"),DESTINATIONS!F105="German",SETTINGS!B$19="All",OR(DESTINATIONS!F105="Spanish",DESTINATIONS!F105="French",DESTINATIONS!F105="Portuguese",DESTINATIONS!F105="German"),SETTINGS!B$19="",FALSE))</f>
        <v>0</v>
      </c>
      <c r="AP112" s="5" t="b">
        <f t="shared" si="34"/>
        <v>0</v>
      </c>
      <c r="AQ112" s="5" t="b">
        <f>OR(ISBLANK(DESTINATIONS!T105),AND(ISNUMBER(DESTINATIONS!T105),SETTINGS!I$5&gt;=DESTINATIONS!T105))</f>
        <v>0</v>
      </c>
      <c r="AS112" s="45" t="b">
        <f t="shared" si="52"/>
        <v>1</v>
      </c>
      <c r="AT112" s="5" t="b">
        <f t="shared" si="53"/>
        <v>0</v>
      </c>
      <c r="AU112" s="5" t="b">
        <f t="shared" si="54"/>
        <v>0</v>
      </c>
      <c r="AV112" s="5" t="b">
        <f t="shared" si="55"/>
        <v>0</v>
      </c>
      <c r="AW112" s="5" t="b">
        <f t="shared" si="56"/>
        <v>0</v>
      </c>
      <c r="AX112" s="5" t="b">
        <f t="shared" si="57"/>
        <v>0</v>
      </c>
    </row>
    <row r="113" spans="1:50" ht="20" customHeight="1" thickBot="1" x14ac:dyDescent="0.4">
      <c r="AL113" s="5"/>
      <c r="AM113" s="5"/>
      <c r="AN113" s="5"/>
      <c r="AP113" s="5"/>
    </row>
    <row r="114" spans="1:50" ht="20" customHeight="1" x14ac:dyDescent="0.35">
      <c r="A114" s="157" t="s">
        <v>309</v>
      </c>
      <c r="B114" s="158"/>
      <c r="C114" s="158"/>
      <c r="D114" s="158"/>
      <c r="E114" s="158"/>
      <c r="F114" s="158"/>
      <c r="G114" s="158"/>
      <c r="H114" s="159"/>
      <c r="N114" s="5"/>
      <c r="R114" s="5"/>
      <c r="AE114" s="5"/>
      <c r="AJ114" s="5"/>
      <c r="AL114" s="5"/>
      <c r="AM114" s="5"/>
      <c r="AN114" s="5"/>
      <c r="AP114" s="5"/>
    </row>
    <row r="115" spans="1:50" ht="20" customHeight="1" thickBot="1" x14ac:dyDescent="0.4">
      <c r="A115" s="160"/>
      <c r="B115" s="161"/>
      <c r="C115" s="161"/>
      <c r="D115" s="161"/>
      <c r="E115" s="161"/>
      <c r="F115" s="161"/>
      <c r="G115" s="161"/>
      <c r="H115" s="162"/>
      <c r="N115" s="5"/>
      <c r="R115" s="5"/>
      <c r="AE115" s="5"/>
      <c r="AJ115" s="5"/>
      <c r="AL115" s="5"/>
      <c r="AM115" s="5"/>
      <c r="AN115" s="5"/>
      <c r="AP115" s="5"/>
    </row>
    <row r="116" spans="1:50" ht="20" customHeight="1" x14ac:dyDescent="0.35">
      <c r="N116" s="5"/>
      <c r="R116" s="5"/>
      <c r="AE116" s="5"/>
      <c r="AJ116" s="5"/>
      <c r="AL116" s="5"/>
      <c r="AM116" s="5"/>
      <c r="AN116" s="5"/>
      <c r="AP116" s="5"/>
    </row>
    <row r="117" spans="1:50" ht="20" customHeight="1" x14ac:dyDescent="0.35">
      <c r="A117" s="50" t="s">
        <v>317</v>
      </c>
      <c r="B117" s="50" t="s">
        <v>318</v>
      </c>
      <c r="C117" s="50" t="s">
        <v>319</v>
      </c>
      <c r="D117" s="48">
        <v>1</v>
      </c>
      <c r="E117" s="49">
        <v>33.225000000000001</v>
      </c>
      <c r="F117" s="49">
        <v>33.225000000000001</v>
      </c>
      <c r="G117" s="43" t="str">
        <f>IF(OR(SETTINGS!I$8=0,F117="X",F117="?"),"N/A",SETTINGS!I$8-F117)</f>
        <v>N/A</v>
      </c>
      <c r="H117" s="46" t="str">
        <f t="shared" ref="H117:H123" si="58">_xlfn.TEXTJOIN(" + ",TRUE,IF(NOT(J117),"Course",""),IF(NOT(U117),"Language",""),IF(V117,"Score",""),IF(NOT(AP117),"English",""),IF(NOT(AQ117),"GPA",""))</f>
        <v>Language + Score + English</v>
      </c>
      <c r="J117" s="5" t="b">
        <f>DESTINATIONS!D123="YES"</f>
        <v>1</v>
      </c>
      <c r="K117" s="5" t="b">
        <f>AND(SETTINGS!B$19="English",DESTINATIONS!F123="English")</f>
        <v>0</v>
      </c>
      <c r="L117" s="5" t="b">
        <f>AND(SETTINGS!B$19="Spanish",DESTINATIONS!F123="Spanish")</f>
        <v>0</v>
      </c>
      <c r="M117" s="5" t="b">
        <f>AND(SETTINGS!B$19="French",DESTINATIONS!F123="French")</f>
        <v>0</v>
      </c>
      <c r="N117" s="1" t="b">
        <f>AND(SETTINGS!B$19="Portuguese",DESTINATIONS!F123="Portuguese")</f>
        <v>0</v>
      </c>
      <c r="O117" s="5" t="b">
        <f>AND(SETTINGS!B$19="German",DESTINATIONS!F123="German")</f>
        <v>0</v>
      </c>
      <c r="P117" s="45" t="b">
        <f>AND(SETTINGS!B$19="English and Spanish",OR(DESTINATIONS!F123="English",DESTINATIONS!F123="Spanish"))</f>
        <v>0</v>
      </c>
      <c r="Q117" s="5" t="b">
        <f>AND(SETTINGS!B$19="English and French",OR(DESTINATIONS!F123="English",DESTINATIONS!F123="French"))</f>
        <v>0</v>
      </c>
      <c r="R117" s="5" t="b">
        <f>AND(SETTINGS!B$19="English and Portuguese",OR(DESTINATIONS!F123="English",DESTINATIONS!F123="Portuguese"))</f>
        <v>0</v>
      </c>
      <c r="S117" s="5" t="b">
        <f>AND(SETTINGS!B$19="English and German",OR(DESTINATIONS!F123="English",DESTINATIONS!F123="German"))</f>
        <v>0</v>
      </c>
      <c r="T117" s="5" t="b">
        <f>SETTINGS!B$19="All"</f>
        <v>0</v>
      </c>
      <c r="U117" s="5" t="b">
        <f>OR(K117,L117,M117,N117,O117,P117,Q117,R117,S117,T117)</f>
        <v>0</v>
      </c>
      <c r="V117" s="5" t="b">
        <f>AND(SETTINGS!I$8&lt;F117,NOT(OR(E117="?",F117="?",E117="X",F117="X")))</f>
        <v>1</v>
      </c>
      <c r="W117" s="5" t="b">
        <f>AND(SETTINGS!I$8=F117,NOT(OR(E117="?",F117="?",E117="X",F117="X")))</f>
        <v>0</v>
      </c>
      <c r="X117" s="5" t="b">
        <f>AND(SETTINGS!I$8&gt;F117,SETTINGS!I$8&lt;E117,NOT(OR(E117="?",F117="?",E117="X",F117="X")))</f>
        <v>0</v>
      </c>
      <c r="Y117" s="5" t="b">
        <f>AND(SETTINGS!I$8=E117,NOT(OR(E117="?",F117="?",E117="X",F117="X")))</f>
        <v>0</v>
      </c>
      <c r="Z117" s="5" t="b">
        <f>AND(SETTINGS!I$8&gt;E117,NOT(OR(E117="?",F117="?",E117="X",F117="X")))</f>
        <v>0</v>
      </c>
      <c r="AA117" s="5" t="b">
        <f>OR(E117="?",F117="?",E117="X",F117="X")</f>
        <v>0</v>
      </c>
      <c r="AB117" s="5" t="b">
        <f>AND(ISBLANK(DESTINATIONS!J123),ISBLANK(DESTINATIONS!K123),ISBLANK(DESTINATIONS!L123),ISBLANK(DESTINATIONS!M123),ISBLANK(DESTINATIONS!N123))</f>
        <v>0</v>
      </c>
      <c r="AC117" s="5" t="b">
        <f>AND(ISNUMBER(DESTINATIONS!J123),ISNUMBER(DESTINATIONS!K123),ISNUMBER(DESTINATIONS!L123),ISNUMBER(DESTINATIONS!M123),ISNUMBER(DESTINATIONS!N123),SETTINGS!F$3&gt;=DESTINATIONS!K123,SETTINGS!F$4&gt;=DESTINATIONS!L123,SETTINGS!F$5&gt;=DESTINATIONS!M123,SETTINGS!F$6&gt;=DESTINATIONS!N123,SETTINGS!F$7&gt;=DESTINATIONS!J123)</f>
        <v>0</v>
      </c>
      <c r="AD117" s="5" t="b">
        <f>AND(ISNUMBER(DESTINATIONS!J123),ISBLANK(DESTINATIONS!K123),ISBLANK(DESTINATIONS!L123),ISBLANK(DESTINATIONS!M123),ISBLANK(DESTINATIONS!N123),SETTINGS!F$7&gt;=DESTINATIONS!J123)</f>
        <v>0</v>
      </c>
      <c r="AE117" s="1" t="b">
        <f>AND(ISNUMBER(DESTINATIONS!J123),ISBLANK(DESTINATIONS!K123),ISBLANK(DESTINATIONS!L123),ISNUMBER(DESTINATIONS!M123),ISBLANK(DESTINATIONS!N123),SETTINGS!F$7&gt;=DESTINATIONS!J123,SETTINGS!F$5&gt;=DESTINATIONS!M123)</f>
        <v>0</v>
      </c>
      <c r="AF117" s="5" t="b">
        <f>OR(AB117,AC117,AD117,AE117)</f>
        <v>0</v>
      </c>
      <c r="AG117" s="5" t="b">
        <f>AND(ISBLANK(DESTINATIONS!O123),ISBLANK(DESTINATIONS!P123),ISBLANK(DESTINATIONS!Q123),ISBLANK(DESTINATIONS!R123),ISBLANK(DESTINATIONS!S123))</f>
        <v>0</v>
      </c>
      <c r="AH117" s="5" t="b">
        <f>AND(ISNUMBER(DESTINATIONS!O123),ISNUMBER(DESTINATIONS!P123),ISNUMBER(DESTINATIONS!Q123),ISNUMBER(DESTINATIONS!R123),ISNUMBER(DESTINATIONS!S123),SETTINGS!F$11&gt;=DESTINATIONS!P123,SETTINGS!F$12&gt;=DESTINATIONS!Q123,SETTINGS!F$13&gt;=DESTINATIONS!R123,SETTINGS!F$14&gt;=DESTINATIONS!S123,SETTINGS!F$15&gt;=DESTINATIONS!O123)</f>
        <v>0</v>
      </c>
      <c r="AI117" s="5" t="b">
        <f>AND(ISNUMBER(DESTINATIONS!O123),ISBLANK(DESTINATIONS!P123),ISBLANK(DESTINATIONS!Q123),ISBLANK(DESTINATIONS!R123),ISBLANK(DESTINATIONS!S123),SETTINGS!F$15&gt;=DESTINATIONS!O123)</f>
        <v>0</v>
      </c>
      <c r="AJ117" s="1" t="b">
        <f>AND(ISNUMBER(DESTINATIONS!O123),ISBLANK(DESTINATIONS!P123),ISBLANK(DESTINATIONS!Q123),ISNUMBER(DESTINATIONS!R123),ISBLANK(DESTINATIONS!S123),SETTINGS!F$15&gt;=DESTINATIONS!O123,SETTINGS!F$13&gt;=DESTINATIONS!R123)</f>
        <v>0</v>
      </c>
      <c r="AK117" s="5" t="b">
        <f>OR(AG117,AH117,AI117,AJ117)</f>
        <v>0</v>
      </c>
      <c r="AL117" s="5" t="b">
        <f>AND(SETTINGS!B$21="IELTS",AF117)</f>
        <v>0</v>
      </c>
      <c r="AM117" s="5" t="b">
        <f>AND(SETTINGS!B$21="TOEFL",AK117)</f>
        <v>0</v>
      </c>
      <c r="AN117" s="5" t="b">
        <f>AND(SETTINGS!B$21="Other",OR(AB117,AG117))</f>
        <v>0</v>
      </c>
      <c r="AO117" s="1" t="b">
        <f>AND(SETTINGS!B$21="NO",_xlfn.IFS(SETTINGS!B$19="English",FALSE,OR(SETTINGS!B$19="Spanish",SETTINGS!B$19="English and Spanish"),DESTINATIONS!F123="Spanish",OR(SETTINGS!B$19="French",SETTINGS!B$19="English and French"),DESTINATIONS!F123="French",OR(SETTINGS!B$19="Portuguese",SETTINGS!B$19="English and Portuguese"),DESTINATIONS!F123="Portuguese",OR(SETTINGS!B$19="German",SETTINGS!B$19="English and German"),DESTINATIONS!F123="German",SETTINGS!B$19="All",OR(DESTINATIONS!F123="Spanish",DESTINATIONS!F123="French",DESTINATIONS!F123="Portuguese",DESTINATIONS!F123="German"),SETTINGS!B$19="",FALSE))</f>
        <v>0</v>
      </c>
      <c r="AP117" s="5" t="b">
        <f t="shared" ref="AP117" si="59">OR(AL117,AM117,AN117,AO117)</f>
        <v>0</v>
      </c>
      <c r="AQ117" s="5" t="b">
        <f>OR(ISBLANK(DESTINATIONS!T123),AND(ISNUMBER(DESTINATIONS!T123),SETTINGS!I$5&gt;=DESTINATIONS!T123))</f>
        <v>1</v>
      </c>
      <c r="AS117" s="45" t="b">
        <f t="shared" ref="AS117:AS123" si="60">OR(NOT(J117),NOT(U117),V117,NOT(AP117),NOT(AQ117))</f>
        <v>1</v>
      </c>
      <c r="AT117" s="5" t="b">
        <f t="shared" ref="AT117:AT123" si="61">AND(J117,U117,W117,AP117,AQ117)</f>
        <v>0</v>
      </c>
      <c r="AU117" s="5" t="b">
        <f t="shared" ref="AU117:AU123" si="62">AND(J117,U117,X117,AP117,AQ117)</f>
        <v>0</v>
      </c>
      <c r="AV117" s="5" t="b">
        <f t="shared" ref="AV117:AV123" si="63">AND(J117,U117,Y117,AP117,AQ117)</f>
        <v>0</v>
      </c>
      <c r="AW117" s="5" t="b">
        <f t="shared" ref="AW117:AW123" si="64">AND(J117,U117,Z117,AP117,AQ117)</f>
        <v>0</v>
      </c>
      <c r="AX117" s="5" t="b">
        <f t="shared" ref="AX117:AX123" si="65">AND(J117,U117,AA117,AP117,AQ117)</f>
        <v>0</v>
      </c>
    </row>
    <row r="118" spans="1:50" ht="20" customHeight="1" x14ac:dyDescent="0.35">
      <c r="A118" s="50" t="s">
        <v>310</v>
      </c>
      <c r="B118" s="50" t="s">
        <v>311</v>
      </c>
      <c r="C118" s="50" t="s">
        <v>312</v>
      </c>
      <c r="D118" s="48">
        <v>1</v>
      </c>
      <c r="E118" s="49">
        <v>30.042999999999999</v>
      </c>
      <c r="F118" s="49">
        <v>30.042999999999999</v>
      </c>
      <c r="G118" s="43" t="str">
        <f>IF(OR(SETTINGS!I$8=0,F118="X",F118="?"),"N/A",SETTINGS!I$8-F118)</f>
        <v>N/A</v>
      </c>
      <c r="H118" s="46" t="str">
        <f t="shared" si="58"/>
        <v>Language + Score + English</v>
      </c>
      <c r="J118" s="5" t="b">
        <f>DESTINATIONS!D117="YES"</f>
        <v>1</v>
      </c>
      <c r="K118" s="5" t="b">
        <f>AND(SETTINGS!B$19="English",DESTINATIONS!F117="English")</f>
        <v>0</v>
      </c>
      <c r="L118" s="5" t="b">
        <f>AND(SETTINGS!B$19="Spanish",DESTINATIONS!F117="Spanish")</f>
        <v>0</v>
      </c>
      <c r="M118" s="5" t="b">
        <f>AND(SETTINGS!B$19="French",DESTINATIONS!F117="French")</f>
        <v>0</v>
      </c>
      <c r="N118" s="1" t="b">
        <f>AND(SETTINGS!B$19="Portuguese",DESTINATIONS!F117="Portuguese")</f>
        <v>0</v>
      </c>
      <c r="O118" s="5" t="b">
        <f>AND(SETTINGS!B$19="German",DESTINATIONS!F117="German")</f>
        <v>0</v>
      </c>
      <c r="P118" s="45" t="b">
        <f>AND(SETTINGS!B$19="English and Spanish",OR(DESTINATIONS!F117="English",DESTINATIONS!F117="Spanish"))</f>
        <v>0</v>
      </c>
      <c r="Q118" s="5" t="b">
        <f>AND(SETTINGS!B$19="English and French",OR(DESTINATIONS!F117="English",DESTINATIONS!F117="French"))</f>
        <v>0</v>
      </c>
      <c r="R118" s="5" t="b">
        <f>AND(SETTINGS!B$19="English and Portuguese",OR(DESTINATIONS!F117="English",DESTINATIONS!F117="Portuguese"))</f>
        <v>0</v>
      </c>
      <c r="S118" s="5" t="b">
        <f>AND(SETTINGS!B$19="English and German",OR(DESTINATIONS!F117="English",DESTINATIONS!F117="German"))</f>
        <v>0</v>
      </c>
      <c r="T118" s="5" t="b">
        <f>SETTINGS!B$19="All"</f>
        <v>0</v>
      </c>
      <c r="U118" s="5" t="b">
        <f t="shared" ref="U118" si="66">OR(K118,L118,M118,N118,O118,P118,Q118,R118,S118,T118)</f>
        <v>0</v>
      </c>
      <c r="V118" s="5" t="b">
        <f>AND(SETTINGS!I$8&lt;F118,NOT(OR(E118="?",F118="?",E118="X",F118="X")))</f>
        <v>1</v>
      </c>
      <c r="W118" s="5" t="b">
        <f>AND(SETTINGS!I$8=F118,NOT(OR(E118="?",F118="?",E118="X",F118="X")))</f>
        <v>0</v>
      </c>
      <c r="X118" s="5" t="b">
        <f>AND(SETTINGS!I$8&gt;F118,SETTINGS!I$8&lt;E118,NOT(OR(E118="?",F118="?",E118="X",F118="X")))</f>
        <v>0</v>
      </c>
      <c r="Y118" s="5" t="b">
        <f>AND(SETTINGS!I$8=E118,NOT(OR(E118="?",F118="?",E118="X",F118="X")))</f>
        <v>0</v>
      </c>
      <c r="Z118" s="5" t="b">
        <f>AND(SETTINGS!I$8&gt;E118,NOT(OR(E118="?",F118="?",E118="X",F118="X")))</f>
        <v>0</v>
      </c>
      <c r="AA118" s="5" t="b">
        <f t="shared" ref="AA118" si="67">OR(E118="?",F118="?",E118="X",F118="X")</f>
        <v>0</v>
      </c>
      <c r="AB118" s="5" t="b">
        <f>AND(ISBLANK(DESTINATIONS!J117),ISBLANK(DESTINATIONS!K117),ISBLANK(DESTINATIONS!L117),ISBLANK(DESTINATIONS!M117),ISBLANK(DESTINATIONS!N117))</f>
        <v>1</v>
      </c>
      <c r="AC118" s="5" t="b">
        <f>AND(ISNUMBER(DESTINATIONS!J117),ISNUMBER(DESTINATIONS!K117),ISNUMBER(DESTINATIONS!L117),ISNUMBER(DESTINATIONS!M117),ISNUMBER(DESTINATIONS!N117),SETTINGS!F$3&gt;=DESTINATIONS!K117,SETTINGS!F$4&gt;=DESTINATIONS!L117,SETTINGS!F$5&gt;=DESTINATIONS!M117,SETTINGS!F$6&gt;=DESTINATIONS!N117,SETTINGS!F$7&gt;=DESTINATIONS!J117)</f>
        <v>0</v>
      </c>
      <c r="AD118" s="5" t="b">
        <f>AND(ISNUMBER(DESTINATIONS!J117),ISBLANK(DESTINATIONS!K117),ISBLANK(DESTINATIONS!L117),ISBLANK(DESTINATIONS!M117),ISBLANK(DESTINATIONS!N117),SETTINGS!F$7&gt;=DESTINATIONS!J117)</f>
        <v>0</v>
      </c>
      <c r="AE118" s="1" t="b">
        <f>AND(ISNUMBER(DESTINATIONS!J117),ISBLANK(DESTINATIONS!K117),ISBLANK(DESTINATIONS!L117),ISNUMBER(DESTINATIONS!M117),ISBLANK(DESTINATIONS!N117),SETTINGS!F$7&gt;=DESTINATIONS!J117,SETTINGS!F$5&gt;=DESTINATIONS!M117)</f>
        <v>0</v>
      </c>
      <c r="AF118" s="5" t="b">
        <f t="shared" ref="AF118" si="68">OR(AB118,AC118,AD118,AE118)</f>
        <v>1</v>
      </c>
      <c r="AG118" s="5" t="b">
        <f>AND(ISBLANK(DESTINATIONS!O117),ISBLANK(DESTINATIONS!P117),ISBLANK(DESTINATIONS!Q117),ISBLANK(DESTINATIONS!R117),ISBLANK(DESTINATIONS!S117))</f>
        <v>1</v>
      </c>
      <c r="AH118" s="5" t="b">
        <f>AND(ISNUMBER(DESTINATIONS!O117),ISNUMBER(DESTINATIONS!P117),ISNUMBER(DESTINATIONS!Q117),ISNUMBER(DESTINATIONS!R117),ISNUMBER(DESTINATIONS!S117),SETTINGS!F$11&gt;=DESTINATIONS!P117,SETTINGS!F$12&gt;=DESTINATIONS!Q117,SETTINGS!F$13&gt;=DESTINATIONS!R117,SETTINGS!F$14&gt;=DESTINATIONS!S117,SETTINGS!F$15&gt;=DESTINATIONS!O117)</f>
        <v>0</v>
      </c>
      <c r="AI118" s="5" t="b">
        <f>AND(ISNUMBER(DESTINATIONS!O117),ISBLANK(DESTINATIONS!P117),ISBLANK(DESTINATIONS!Q117),ISBLANK(DESTINATIONS!R117),ISBLANK(DESTINATIONS!S117),SETTINGS!F$15&gt;=DESTINATIONS!O117)</f>
        <v>0</v>
      </c>
      <c r="AJ118" s="1" t="b">
        <f>AND(ISNUMBER(DESTINATIONS!O117),ISBLANK(DESTINATIONS!P117),ISBLANK(DESTINATIONS!Q117),ISNUMBER(DESTINATIONS!R117),ISBLANK(DESTINATIONS!S117),SETTINGS!F$15&gt;=DESTINATIONS!O117,SETTINGS!F$13&gt;=DESTINATIONS!R117)</f>
        <v>0</v>
      </c>
      <c r="AK118" s="5" t="b">
        <f t="shared" ref="AK118" si="69">OR(AG118,AH118,AI118,AJ118)</f>
        <v>1</v>
      </c>
      <c r="AL118" s="5" t="b">
        <f>AND(SETTINGS!B$21="IELTS",AF118)</f>
        <v>0</v>
      </c>
      <c r="AM118" s="5" t="b">
        <f>AND(SETTINGS!B$21="TOEFL",AK118)</f>
        <v>0</v>
      </c>
      <c r="AN118" s="5" t="b">
        <f>AND(SETTINGS!B$21="Other",OR(AB118,AG118))</f>
        <v>0</v>
      </c>
      <c r="AO118" s="1" t="b">
        <f>AND(SETTINGS!B$21="NO",_xlfn.IFS(SETTINGS!B$19="English",FALSE,OR(SETTINGS!B$19="Spanish",SETTINGS!B$19="English and Spanish"),DESTINATIONS!F117="Spanish",OR(SETTINGS!B$19="French",SETTINGS!B$19="English and French"),DESTINATIONS!F117="French",OR(SETTINGS!B$19="Portuguese",SETTINGS!B$19="English and Portuguese"),DESTINATIONS!F117="Portuguese",OR(SETTINGS!B$19="German",SETTINGS!B$19="English and German"),DESTINATIONS!F117="German",SETTINGS!B$19="All",OR(DESTINATIONS!F117="Spanish",DESTINATIONS!F117="French",DESTINATIONS!F117="Portuguese",DESTINATIONS!F117="German"),SETTINGS!B$19="",FALSE))</f>
        <v>0</v>
      </c>
      <c r="AP118" s="5" t="b">
        <f t="shared" ref="AP118:AP123" si="70">OR(AL118,AM118,AN118,AO118)</f>
        <v>0</v>
      </c>
      <c r="AQ118" s="5" t="b">
        <f>OR(ISBLANK(DESTINATIONS!T117),AND(ISNUMBER(DESTINATIONS!T117),SETTINGS!I$5&gt;=DESTINATIONS!T117))</f>
        <v>1</v>
      </c>
      <c r="AS118" s="45" t="b">
        <f t="shared" si="60"/>
        <v>1</v>
      </c>
      <c r="AT118" s="5" t="b">
        <f t="shared" si="61"/>
        <v>0</v>
      </c>
      <c r="AU118" s="5" t="b">
        <f t="shared" si="62"/>
        <v>0</v>
      </c>
      <c r="AV118" s="5" t="b">
        <f t="shared" si="63"/>
        <v>0</v>
      </c>
      <c r="AW118" s="5" t="b">
        <f t="shared" si="64"/>
        <v>0</v>
      </c>
      <c r="AX118" s="5" t="b">
        <f t="shared" si="65"/>
        <v>0</v>
      </c>
    </row>
    <row r="119" spans="1:50" ht="20" customHeight="1" x14ac:dyDescent="0.35">
      <c r="A119" s="50" t="s">
        <v>313</v>
      </c>
      <c r="B119" s="50" t="s">
        <v>336</v>
      </c>
      <c r="C119" s="50" t="s">
        <v>652</v>
      </c>
      <c r="D119" s="48">
        <v>2</v>
      </c>
      <c r="E119" s="49">
        <v>30.030999999999999</v>
      </c>
      <c r="F119" s="49">
        <v>29.314</v>
      </c>
      <c r="G119" s="43" t="str">
        <f>IF(OR(SETTINGS!I$8=0,F119="X",F119="?"),"N/A",SETTINGS!I$8-F119)</f>
        <v>N/A</v>
      </c>
      <c r="H119" s="46" t="str">
        <f t="shared" si="58"/>
        <v>Language + Score + English</v>
      </c>
      <c r="J119" s="5" t="b">
        <f>DESTINATIONS!D118="YES"</f>
        <v>1</v>
      </c>
      <c r="K119" s="5" t="b">
        <f>AND(SETTINGS!B$19="English",DESTINATIONS!F118="English")</f>
        <v>0</v>
      </c>
      <c r="L119" s="5" t="b">
        <f>AND(SETTINGS!B$19="Spanish",DESTINATIONS!F118="Spanish")</f>
        <v>0</v>
      </c>
      <c r="M119" s="5" t="b">
        <f>AND(SETTINGS!B$19="French",DESTINATIONS!F118="French")</f>
        <v>0</v>
      </c>
      <c r="N119" s="1" t="b">
        <f>AND(SETTINGS!B$19="Portuguese",DESTINATIONS!F118="Portuguese")</f>
        <v>0</v>
      </c>
      <c r="O119" s="5" t="b">
        <f>AND(SETTINGS!B$19="German",DESTINATIONS!F118="German")</f>
        <v>0</v>
      </c>
      <c r="P119" s="45" t="b">
        <f>AND(SETTINGS!B$19="English and Spanish",OR(DESTINATIONS!F118="English",DESTINATIONS!F118="Spanish"))</f>
        <v>0</v>
      </c>
      <c r="Q119" s="5" t="b">
        <f>AND(SETTINGS!B$19="English and French",OR(DESTINATIONS!F118="English",DESTINATIONS!F118="French"))</f>
        <v>0</v>
      </c>
      <c r="R119" s="5" t="b">
        <f>AND(SETTINGS!B$19="English and Portuguese",OR(DESTINATIONS!F118="English",DESTINATIONS!F118="Portuguese"))</f>
        <v>0</v>
      </c>
      <c r="S119" s="5" t="b">
        <f>AND(SETTINGS!B$19="English and German",OR(DESTINATIONS!F118="English",DESTINATIONS!F118="German"))</f>
        <v>0</v>
      </c>
      <c r="T119" s="5" t="b">
        <f>SETTINGS!B$19="All"</f>
        <v>0</v>
      </c>
      <c r="U119" s="5" t="b">
        <f t="shared" ref="U119:U121" si="71">OR(K119,L119,M119,N119,O119,P119,Q119,R119,S119,T119)</f>
        <v>0</v>
      </c>
      <c r="V119" s="5" t="b">
        <f>AND(SETTINGS!I$8&lt;F119,NOT(OR(E119="?",F119="?",E119="X",F119="X")))</f>
        <v>1</v>
      </c>
      <c r="W119" s="5" t="b">
        <f>AND(SETTINGS!I$8=F119,NOT(OR(E119="?",F119="?",E119="X",F119="X")))</f>
        <v>0</v>
      </c>
      <c r="X119" s="5" t="b">
        <f>AND(SETTINGS!I$8&gt;F119,SETTINGS!I$8&lt;E119,NOT(OR(E119="?",F119="?",E119="X",F119="X")))</f>
        <v>0</v>
      </c>
      <c r="Y119" s="5" t="b">
        <f>AND(SETTINGS!I$8=E119,NOT(OR(E119="?",F119="?",E119="X",F119="X")))</f>
        <v>0</v>
      </c>
      <c r="Z119" s="5" t="b">
        <f>AND(SETTINGS!I$8&gt;E119,NOT(OR(E119="?",F119="?",E119="X",F119="X")))</f>
        <v>0</v>
      </c>
      <c r="AA119" s="5" t="b">
        <f t="shared" ref="AA119:AA121" si="72">OR(E119="?",F119="?",E119="X",F119="X")</f>
        <v>0</v>
      </c>
      <c r="AB119" s="5" t="b">
        <f>AND(ISBLANK(DESTINATIONS!J118),ISBLANK(DESTINATIONS!K118),ISBLANK(DESTINATIONS!L118),ISBLANK(DESTINATIONS!M118),ISBLANK(DESTINATIONS!N118))</f>
        <v>1</v>
      </c>
      <c r="AC119" s="5" t="b">
        <f>AND(ISNUMBER(DESTINATIONS!J118),ISNUMBER(DESTINATIONS!K118),ISNUMBER(DESTINATIONS!L118),ISNUMBER(DESTINATIONS!M118),ISNUMBER(DESTINATIONS!N118),SETTINGS!F$3&gt;=DESTINATIONS!K118,SETTINGS!F$4&gt;=DESTINATIONS!L118,SETTINGS!F$5&gt;=DESTINATIONS!M118,SETTINGS!F$6&gt;=DESTINATIONS!N118,SETTINGS!F$7&gt;=DESTINATIONS!J118)</f>
        <v>0</v>
      </c>
      <c r="AD119" s="5" t="b">
        <f>AND(ISNUMBER(DESTINATIONS!J118),ISBLANK(DESTINATIONS!K118),ISBLANK(DESTINATIONS!L118),ISBLANK(DESTINATIONS!M118),ISBLANK(DESTINATIONS!N118),SETTINGS!F$7&gt;=DESTINATIONS!J118)</f>
        <v>0</v>
      </c>
      <c r="AE119" s="1" t="b">
        <f>AND(ISNUMBER(DESTINATIONS!J118),ISBLANK(DESTINATIONS!K118),ISBLANK(DESTINATIONS!L118),ISNUMBER(DESTINATIONS!M118),ISBLANK(DESTINATIONS!N118),SETTINGS!F$7&gt;=DESTINATIONS!J118,SETTINGS!F$5&gt;=DESTINATIONS!M118)</f>
        <v>0</v>
      </c>
      <c r="AF119" s="5" t="b">
        <f t="shared" ref="AF119:AF121" si="73">OR(AB119,AC119,AD119,AE119)</f>
        <v>1</v>
      </c>
      <c r="AG119" s="5" t="b">
        <f>AND(ISBLANK(DESTINATIONS!O118),ISBLANK(DESTINATIONS!P118),ISBLANK(DESTINATIONS!Q118),ISBLANK(DESTINATIONS!R118),ISBLANK(DESTINATIONS!S118))</f>
        <v>1</v>
      </c>
      <c r="AH119" s="5" t="b">
        <f>AND(ISNUMBER(DESTINATIONS!O118),ISNUMBER(DESTINATIONS!P118),ISNUMBER(DESTINATIONS!Q118),ISNUMBER(DESTINATIONS!R118),ISNUMBER(DESTINATIONS!S118),SETTINGS!F$11&gt;=DESTINATIONS!P118,SETTINGS!F$12&gt;=DESTINATIONS!Q118,SETTINGS!F$13&gt;=DESTINATIONS!R118,SETTINGS!F$14&gt;=DESTINATIONS!S118,SETTINGS!F$15&gt;=DESTINATIONS!O118)</f>
        <v>0</v>
      </c>
      <c r="AI119" s="5" t="b">
        <f>AND(ISNUMBER(DESTINATIONS!O118),ISBLANK(DESTINATIONS!P118),ISBLANK(DESTINATIONS!Q118),ISBLANK(DESTINATIONS!R118),ISBLANK(DESTINATIONS!S118),SETTINGS!F$15&gt;=DESTINATIONS!O118)</f>
        <v>0</v>
      </c>
      <c r="AJ119" s="1" t="b">
        <f>AND(ISNUMBER(DESTINATIONS!O118),ISBLANK(DESTINATIONS!P118),ISBLANK(DESTINATIONS!Q118),ISNUMBER(DESTINATIONS!R118),ISBLANK(DESTINATIONS!S118),SETTINGS!F$15&gt;=DESTINATIONS!O118,SETTINGS!F$13&gt;=DESTINATIONS!R118)</f>
        <v>0</v>
      </c>
      <c r="AK119" s="5" t="b">
        <f t="shared" ref="AK119:AK121" si="74">OR(AG119,AH119,AI119,AJ119)</f>
        <v>1</v>
      </c>
      <c r="AL119" s="5" t="b">
        <f>AND(SETTINGS!B$21="IELTS",AF119)</f>
        <v>0</v>
      </c>
      <c r="AM119" s="5" t="b">
        <f>AND(SETTINGS!B$21="TOEFL",AK119)</f>
        <v>0</v>
      </c>
      <c r="AN119" s="5" t="b">
        <f>AND(SETTINGS!B$21="Other",OR(AB119,AG119))</f>
        <v>0</v>
      </c>
      <c r="AO119" s="1" t="b">
        <f>AND(SETTINGS!B$21="NO",_xlfn.IFS(SETTINGS!B$19="English",FALSE,OR(SETTINGS!B$19="Spanish",SETTINGS!B$19="English and Spanish"),DESTINATIONS!F118="Spanish",OR(SETTINGS!B$19="French",SETTINGS!B$19="English and French"),DESTINATIONS!F118="French",OR(SETTINGS!B$19="Portuguese",SETTINGS!B$19="English and Portuguese"),DESTINATIONS!F118="Portuguese",OR(SETTINGS!B$19="German",SETTINGS!B$19="English and German"),DESTINATIONS!F118="German",SETTINGS!B$19="All",OR(DESTINATIONS!F118="Spanish",DESTINATIONS!F118="French",DESTINATIONS!F118="Portuguese",DESTINATIONS!F118="German"),SETTINGS!B$19="",FALSE))</f>
        <v>0</v>
      </c>
      <c r="AP119" s="5" t="b">
        <f t="shared" si="70"/>
        <v>0</v>
      </c>
      <c r="AQ119" s="5" t="b">
        <f>OR(ISBLANK(DESTINATIONS!T118),AND(ISNUMBER(DESTINATIONS!T118),SETTINGS!I$5&gt;=DESTINATIONS!T118))</f>
        <v>1</v>
      </c>
      <c r="AS119" s="45" t="b">
        <f t="shared" si="60"/>
        <v>1</v>
      </c>
      <c r="AT119" s="5" t="b">
        <f t="shared" si="61"/>
        <v>0</v>
      </c>
      <c r="AU119" s="5" t="b">
        <f t="shared" si="62"/>
        <v>0</v>
      </c>
      <c r="AV119" s="5" t="b">
        <f t="shared" si="63"/>
        <v>0</v>
      </c>
      <c r="AW119" s="5" t="b">
        <f t="shared" si="64"/>
        <v>0</v>
      </c>
      <c r="AX119" s="5" t="b">
        <f t="shared" si="65"/>
        <v>0</v>
      </c>
    </row>
    <row r="120" spans="1:50" ht="20" customHeight="1" x14ac:dyDescent="0.35">
      <c r="A120" s="50" t="s">
        <v>313</v>
      </c>
      <c r="B120" s="50" t="s">
        <v>316</v>
      </c>
      <c r="C120" s="50" t="s">
        <v>322</v>
      </c>
      <c r="D120" s="48">
        <v>2</v>
      </c>
      <c r="E120" s="49">
        <v>30.315000000000001</v>
      </c>
      <c r="F120" s="49">
        <v>28.841999999999999</v>
      </c>
      <c r="G120" s="43" t="str">
        <f>IF(OR(SETTINGS!I$8=0,F120="X",F120="?"),"N/A",SETTINGS!I$8-F120)</f>
        <v>N/A</v>
      </c>
      <c r="H120" s="46" t="str">
        <f t="shared" si="58"/>
        <v>Language + Score + English</v>
      </c>
      <c r="J120" s="5" t="b">
        <f>DESTINATIONS!D119="YES"</f>
        <v>1</v>
      </c>
      <c r="K120" s="5" t="b">
        <f>AND(SETTINGS!B$19="English",DESTINATIONS!F119="English")</f>
        <v>0</v>
      </c>
      <c r="L120" s="5" t="b">
        <f>AND(SETTINGS!B$19="Spanish",DESTINATIONS!F119="Spanish")</f>
        <v>0</v>
      </c>
      <c r="M120" s="5" t="b">
        <f>AND(SETTINGS!B$19="French",DESTINATIONS!F119="French")</f>
        <v>0</v>
      </c>
      <c r="N120" s="1" t="b">
        <f>AND(SETTINGS!B$19="Portuguese",DESTINATIONS!F119="Portuguese")</f>
        <v>0</v>
      </c>
      <c r="O120" s="5" t="b">
        <f>AND(SETTINGS!B$19="German",DESTINATIONS!F119="German")</f>
        <v>0</v>
      </c>
      <c r="P120" s="45" t="b">
        <f>AND(SETTINGS!B$19="English and Spanish",OR(DESTINATIONS!F119="English",DESTINATIONS!F119="Spanish"))</f>
        <v>0</v>
      </c>
      <c r="Q120" s="5" t="b">
        <f>AND(SETTINGS!B$19="English and French",OR(DESTINATIONS!F119="English",DESTINATIONS!F119="French"))</f>
        <v>0</v>
      </c>
      <c r="R120" s="5" t="b">
        <f>AND(SETTINGS!B$19="English and Portuguese",OR(DESTINATIONS!F119="English",DESTINATIONS!F119="Portuguese"))</f>
        <v>0</v>
      </c>
      <c r="S120" s="5" t="b">
        <f>AND(SETTINGS!B$19="English and German",OR(DESTINATIONS!F119="English",DESTINATIONS!F119="German"))</f>
        <v>0</v>
      </c>
      <c r="T120" s="5" t="b">
        <f>SETTINGS!B$19="All"</f>
        <v>0</v>
      </c>
      <c r="U120" s="5" t="b">
        <f t="shared" si="71"/>
        <v>0</v>
      </c>
      <c r="V120" s="5" t="b">
        <f>AND(SETTINGS!I$8&lt;F120,NOT(OR(E120="?",F120="?",E120="X",F120="X")))</f>
        <v>1</v>
      </c>
      <c r="W120" s="5" t="b">
        <f>AND(SETTINGS!I$8=F120,NOT(OR(E120="?",F120="?",E120="X",F120="X")))</f>
        <v>0</v>
      </c>
      <c r="X120" s="5" t="b">
        <f>AND(SETTINGS!I$8&gt;F120,SETTINGS!I$8&lt;E120,NOT(OR(E120="?",F120="?",E120="X",F120="X")))</f>
        <v>0</v>
      </c>
      <c r="Y120" s="5" t="b">
        <f>AND(SETTINGS!I$8=E120,NOT(OR(E120="?",F120="?",E120="X",F120="X")))</f>
        <v>0</v>
      </c>
      <c r="Z120" s="5" t="b">
        <f>AND(SETTINGS!I$8&gt;E120,NOT(OR(E120="?",F120="?",E120="X",F120="X")))</f>
        <v>0</v>
      </c>
      <c r="AA120" s="5" t="b">
        <f t="shared" si="72"/>
        <v>0</v>
      </c>
      <c r="AB120" s="5" t="b">
        <f>AND(ISBLANK(DESTINATIONS!J119),ISBLANK(DESTINATIONS!K119),ISBLANK(DESTINATIONS!L119),ISBLANK(DESTINATIONS!M119),ISBLANK(DESTINATIONS!N119))</f>
        <v>1</v>
      </c>
      <c r="AC120" s="5" t="b">
        <f>AND(ISNUMBER(DESTINATIONS!J119),ISNUMBER(DESTINATIONS!K119),ISNUMBER(DESTINATIONS!L119),ISNUMBER(DESTINATIONS!M119),ISNUMBER(DESTINATIONS!N119),SETTINGS!F$3&gt;=DESTINATIONS!K119,SETTINGS!F$4&gt;=DESTINATIONS!L119,SETTINGS!F$5&gt;=DESTINATIONS!M119,SETTINGS!F$6&gt;=DESTINATIONS!N119,SETTINGS!F$7&gt;=DESTINATIONS!J119)</f>
        <v>0</v>
      </c>
      <c r="AD120" s="5" t="b">
        <f>AND(ISNUMBER(DESTINATIONS!J119),ISBLANK(DESTINATIONS!K119),ISBLANK(DESTINATIONS!L119),ISBLANK(DESTINATIONS!M119),ISBLANK(DESTINATIONS!N119),SETTINGS!F$7&gt;=DESTINATIONS!J119)</f>
        <v>0</v>
      </c>
      <c r="AE120" s="1" t="b">
        <f>AND(ISNUMBER(DESTINATIONS!J119),ISBLANK(DESTINATIONS!K119),ISBLANK(DESTINATIONS!L119),ISNUMBER(DESTINATIONS!M119),ISBLANK(DESTINATIONS!N119),SETTINGS!F$7&gt;=DESTINATIONS!J119,SETTINGS!F$5&gt;=DESTINATIONS!M119)</f>
        <v>0</v>
      </c>
      <c r="AF120" s="5" t="b">
        <f t="shared" si="73"/>
        <v>1</v>
      </c>
      <c r="AG120" s="5" t="b">
        <f>AND(ISBLANK(DESTINATIONS!O119),ISBLANK(DESTINATIONS!P119),ISBLANK(DESTINATIONS!Q119),ISBLANK(DESTINATIONS!R119),ISBLANK(DESTINATIONS!S119))</f>
        <v>1</v>
      </c>
      <c r="AH120" s="5" t="b">
        <f>AND(ISNUMBER(DESTINATIONS!O119),ISNUMBER(DESTINATIONS!P119),ISNUMBER(DESTINATIONS!Q119),ISNUMBER(DESTINATIONS!R119),ISNUMBER(DESTINATIONS!S119),SETTINGS!F$11&gt;=DESTINATIONS!P119,SETTINGS!F$12&gt;=DESTINATIONS!Q119,SETTINGS!F$13&gt;=DESTINATIONS!R119,SETTINGS!F$14&gt;=DESTINATIONS!S119,SETTINGS!F$15&gt;=DESTINATIONS!O119)</f>
        <v>0</v>
      </c>
      <c r="AI120" s="5" t="b">
        <f>AND(ISNUMBER(DESTINATIONS!O119),ISBLANK(DESTINATIONS!P119),ISBLANK(DESTINATIONS!Q119),ISBLANK(DESTINATIONS!R119),ISBLANK(DESTINATIONS!S119),SETTINGS!F$15&gt;=DESTINATIONS!O119)</f>
        <v>0</v>
      </c>
      <c r="AJ120" s="1" t="b">
        <f>AND(ISNUMBER(DESTINATIONS!O119),ISBLANK(DESTINATIONS!P119),ISBLANK(DESTINATIONS!Q119),ISNUMBER(DESTINATIONS!R119),ISBLANK(DESTINATIONS!S119),SETTINGS!F$15&gt;=DESTINATIONS!O119,SETTINGS!F$13&gt;=DESTINATIONS!R119)</f>
        <v>0</v>
      </c>
      <c r="AK120" s="5" t="b">
        <f t="shared" si="74"/>
        <v>1</v>
      </c>
      <c r="AL120" s="5" t="b">
        <f>AND(SETTINGS!B$21="IELTS",AF120)</f>
        <v>0</v>
      </c>
      <c r="AM120" s="5" t="b">
        <f>AND(SETTINGS!B$21="TOEFL",AK120)</f>
        <v>0</v>
      </c>
      <c r="AN120" s="5" t="b">
        <f>AND(SETTINGS!B$21="Other",OR(AB120,AG120))</f>
        <v>0</v>
      </c>
      <c r="AO120" s="1" t="b">
        <f>AND(SETTINGS!B$21="NO",_xlfn.IFS(SETTINGS!B$19="English",FALSE,OR(SETTINGS!B$19="Spanish",SETTINGS!B$19="English and Spanish"),DESTINATIONS!F119="Spanish",OR(SETTINGS!B$19="French",SETTINGS!B$19="English and French"),DESTINATIONS!F119="French",OR(SETTINGS!B$19="Portuguese",SETTINGS!B$19="English and Portuguese"),DESTINATIONS!F119="Portuguese",OR(SETTINGS!B$19="German",SETTINGS!B$19="English and German"),DESTINATIONS!F119="German",SETTINGS!B$19="All",OR(DESTINATIONS!F119="Spanish",DESTINATIONS!F119="French",DESTINATIONS!F119="Portuguese",DESTINATIONS!F119="German"),SETTINGS!B$19="",FALSE))</f>
        <v>0</v>
      </c>
      <c r="AP120" s="5" t="b">
        <f t="shared" si="70"/>
        <v>0</v>
      </c>
      <c r="AQ120" s="5" t="b">
        <f>OR(ISBLANK(DESTINATIONS!T119),AND(ISNUMBER(DESTINATIONS!T119),SETTINGS!I$5&gt;=DESTINATIONS!T119))</f>
        <v>1</v>
      </c>
      <c r="AS120" s="45" t="b">
        <f t="shared" si="60"/>
        <v>1</v>
      </c>
      <c r="AT120" s="5" t="b">
        <f t="shared" si="61"/>
        <v>0</v>
      </c>
      <c r="AU120" s="5" t="b">
        <f t="shared" si="62"/>
        <v>0</v>
      </c>
      <c r="AV120" s="5" t="b">
        <f t="shared" si="63"/>
        <v>0</v>
      </c>
      <c r="AW120" s="5" t="b">
        <f t="shared" si="64"/>
        <v>0</v>
      </c>
      <c r="AX120" s="5" t="b">
        <f t="shared" si="65"/>
        <v>0</v>
      </c>
    </row>
    <row r="121" spans="1:50" ht="20" customHeight="1" x14ac:dyDescent="0.35">
      <c r="A121" s="50" t="s">
        <v>313</v>
      </c>
      <c r="B121" s="50" t="s">
        <v>314</v>
      </c>
      <c r="C121" s="50" t="s">
        <v>315</v>
      </c>
      <c r="D121" s="48">
        <v>3</v>
      </c>
      <c r="E121" s="49">
        <v>28.808</v>
      </c>
      <c r="F121" s="49">
        <v>28.17</v>
      </c>
      <c r="G121" s="43" t="str">
        <f>IF(OR(SETTINGS!I$8=0,F121="X",F121="?"),"N/A",SETTINGS!I$8-F121)</f>
        <v>N/A</v>
      </c>
      <c r="H121" s="46" t="str">
        <f t="shared" si="58"/>
        <v>Language + Score + English</v>
      </c>
      <c r="J121" s="5" t="b">
        <f>DESTINATIONS!D120="YES"</f>
        <v>1</v>
      </c>
      <c r="K121" s="5" t="b">
        <f>AND(SETTINGS!B$19="English",DESTINATIONS!F120="English")</f>
        <v>0</v>
      </c>
      <c r="L121" s="5" t="b">
        <f>AND(SETTINGS!B$19="Spanish",DESTINATIONS!F120="Spanish")</f>
        <v>0</v>
      </c>
      <c r="M121" s="5" t="b">
        <f>AND(SETTINGS!B$19="French",DESTINATIONS!F120="French")</f>
        <v>0</v>
      </c>
      <c r="N121" s="1" t="b">
        <f>AND(SETTINGS!B$19="Portuguese",DESTINATIONS!F120="Portuguese")</f>
        <v>0</v>
      </c>
      <c r="O121" s="5" t="b">
        <f>AND(SETTINGS!B$19="German",DESTINATIONS!F120="German")</f>
        <v>0</v>
      </c>
      <c r="P121" s="45" t="b">
        <f>AND(SETTINGS!B$19="English and Spanish",OR(DESTINATIONS!F120="English",DESTINATIONS!F120="Spanish"))</f>
        <v>0</v>
      </c>
      <c r="Q121" s="5" t="b">
        <f>AND(SETTINGS!B$19="English and French",OR(DESTINATIONS!F120="English",DESTINATIONS!F120="French"))</f>
        <v>0</v>
      </c>
      <c r="R121" s="5" t="b">
        <f>AND(SETTINGS!B$19="English and Portuguese",OR(DESTINATIONS!F120="English",DESTINATIONS!F120="Portuguese"))</f>
        <v>0</v>
      </c>
      <c r="S121" s="5" t="b">
        <f>AND(SETTINGS!B$19="English and German",OR(DESTINATIONS!F120="English",DESTINATIONS!F120="German"))</f>
        <v>0</v>
      </c>
      <c r="T121" s="5" t="b">
        <f>SETTINGS!B$19="All"</f>
        <v>0</v>
      </c>
      <c r="U121" s="5" t="b">
        <f t="shared" si="71"/>
        <v>0</v>
      </c>
      <c r="V121" s="5" t="b">
        <f>AND(SETTINGS!I$8&lt;F121,NOT(OR(E121="?",F121="?",E121="X",F121="X")))</f>
        <v>1</v>
      </c>
      <c r="W121" s="5" t="b">
        <f>AND(SETTINGS!I$8=F121,NOT(OR(E121="?",F121="?",E121="X",F121="X")))</f>
        <v>0</v>
      </c>
      <c r="X121" s="5" t="b">
        <f>AND(SETTINGS!I$8&gt;F121,SETTINGS!I$8&lt;E121,NOT(OR(E121="?",F121="?",E121="X",F121="X")))</f>
        <v>0</v>
      </c>
      <c r="Y121" s="5" t="b">
        <f>AND(SETTINGS!I$8=E121,NOT(OR(E121="?",F121="?",E121="X",F121="X")))</f>
        <v>0</v>
      </c>
      <c r="Z121" s="5" t="b">
        <f>AND(SETTINGS!I$8&gt;E121,NOT(OR(E121="?",F121="?",E121="X",F121="X")))</f>
        <v>0</v>
      </c>
      <c r="AA121" s="5" t="b">
        <f t="shared" si="72"/>
        <v>0</v>
      </c>
      <c r="AB121" s="5" t="b">
        <f>AND(ISBLANK(DESTINATIONS!J120),ISBLANK(DESTINATIONS!K120),ISBLANK(DESTINATIONS!L120),ISBLANK(DESTINATIONS!M120),ISBLANK(DESTINATIONS!N120))</f>
        <v>1</v>
      </c>
      <c r="AC121" s="5" t="b">
        <f>AND(ISNUMBER(DESTINATIONS!J120),ISNUMBER(DESTINATIONS!K120),ISNUMBER(DESTINATIONS!L120),ISNUMBER(DESTINATIONS!M120),ISNUMBER(DESTINATIONS!N120),SETTINGS!F$3&gt;=DESTINATIONS!K120,SETTINGS!F$4&gt;=DESTINATIONS!L120,SETTINGS!F$5&gt;=DESTINATIONS!M120,SETTINGS!F$6&gt;=DESTINATIONS!N120,SETTINGS!F$7&gt;=DESTINATIONS!J120)</f>
        <v>0</v>
      </c>
      <c r="AD121" s="5" t="b">
        <f>AND(ISNUMBER(DESTINATIONS!J120),ISBLANK(DESTINATIONS!K120),ISBLANK(DESTINATIONS!L120),ISBLANK(DESTINATIONS!M120),ISBLANK(DESTINATIONS!N120),SETTINGS!F$7&gt;=DESTINATIONS!J120)</f>
        <v>0</v>
      </c>
      <c r="AE121" s="1" t="b">
        <f>AND(ISNUMBER(DESTINATIONS!J120),ISBLANK(DESTINATIONS!K120),ISBLANK(DESTINATIONS!L120),ISNUMBER(DESTINATIONS!M120),ISBLANK(DESTINATIONS!N120),SETTINGS!F$7&gt;=DESTINATIONS!J120,SETTINGS!F$5&gt;=DESTINATIONS!M120)</f>
        <v>0</v>
      </c>
      <c r="AF121" s="5" t="b">
        <f t="shared" si="73"/>
        <v>1</v>
      </c>
      <c r="AG121" s="5" t="b">
        <f>AND(ISBLANK(DESTINATIONS!O120),ISBLANK(DESTINATIONS!P120),ISBLANK(DESTINATIONS!Q120),ISBLANK(DESTINATIONS!R120),ISBLANK(DESTINATIONS!S120))</f>
        <v>1</v>
      </c>
      <c r="AH121" s="5" t="b">
        <f>AND(ISNUMBER(DESTINATIONS!O120),ISNUMBER(DESTINATIONS!P120),ISNUMBER(DESTINATIONS!Q120),ISNUMBER(DESTINATIONS!R120),ISNUMBER(DESTINATIONS!S120),SETTINGS!F$11&gt;=DESTINATIONS!P120,SETTINGS!F$12&gt;=DESTINATIONS!Q120,SETTINGS!F$13&gt;=DESTINATIONS!R120,SETTINGS!F$14&gt;=DESTINATIONS!S120,SETTINGS!F$15&gt;=DESTINATIONS!O120)</f>
        <v>0</v>
      </c>
      <c r="AI121" s="5" t="b">
        <f>AND(ISNUMBER(DESTINATIONS!O120),ISBLANK(DESTINATIONS!P120),ISBLANK(DESTINATIONS!Q120),ISBLANK(DESTINATIONS!R120),ISBLANK(DESTINATIONS!S120),SETTINGS!F$15&gt;=DESTINATIONS!O120)</f>
        <v>0</v>
      </c>
      <c r="AJ121" s="1" t="b">
        <f>AND(ISNUMBER(DESTINATIONS!O120),ISBLANK(DESTINATIONS!P120),ISBLANK(DESTINATIONS!Q120),ISNUMBER(DESTINATIONS!R120),ISBLANK(DESTINATIONS!S120),SETTINGS!F$15&gt;=DESTINATIONS!O120,SETTINGS!F$13&gt;=DESTINATIONS!R120)</f>
        <v>0</v>
      </c>
      <c r="AK121" s="5" t="b">
        <f t="shared" si="74"/>
        <v>1</v>
      </c>
      <c r="AL121" s="5" t="b">
        <f>AND(SETTINGS!B$21="IELTS",AF121)</f>
        <v>0</v>
      </c>
      <c r="AM121" s="5" t="b">
        <f>AND(SETTINGS!B$21="TOEFL",AK121)</f>
        <v>0</v>
      </c>
      <c r="AN121" s="5" t="b">
        <f>AND(SETTINGS!B$21="Other",OR(AB121,AG121))</f>
        <v>0</v>
      </c>
      <c r="AO121" s="1" t="b">
        <f>AND(SETTINGS!B$21="NO",_xlfn.IFS(SETTINGS!B$19="English",FALSE,OR(SETTINGS!B$19="Spanish",SETTINGS!B$19="English and Spanish"),DESTINATIONS!F120="Spanish",OR(SETTINGS!B$19="French",SETTINGS!B$19="English and French"),DESTINATIONS!F120="French",OR(SETTINGS!B$19="Portuguese",SETTINGS!B$19="English and Portuguese"),DESTINATIONS!F120="Portuguese",OR(SETTINGS!B$19="German",SETTINGS!B$19="English and German"),DESTINATIONS!F120="German",SETTINGS!B$19="All",OR(DESTINATIONS!F120="Spanish",DESTINATIONS!F120="French",DESTINATIONS!F120="Portuguese",DESTINATIONS!F120="German"),SETTINGS!B$19="",FALSE))</f>
        <v>0</v>
      </c>
      <c r="AP121" s="5" t="b">
        <f t="shared" si="70"/>
        <v>0</v>
      </c>
      <c r="AQ121" s="5" t="b">
        <f>OR(ISBLANK(DESTINATIONS!T120),AND(ISNUMBER(DESTINATIONS!T120),SETTINGS!I$5&gt;=DESTINATIONS!T120))</f>
        <v>1</v>
      </c>
      <c r="AS121" s="45" t="b">
        <f t="shared" si="60"/>
        <v>1</v>
      </c>
      <c r="AT121" s="5" t="b">
        <f t="shared" si="61"/>
        <v>0</v>
      </c>
      <c r="AU121" s="5" t="b">
        <f t="shared" si="62"/>
        <v>0</v>
      </c>
      <c r="AV121" s="5" t="b">
        <f t="shared" si="63"/>
        <v>0</v>
      </c>
      <c r="AW121" s="5" t="b">
        <f t="shared" si="64"/>
        <v>0</v>
      </c>
      <c r="AX121" s="5" t="b">
        <f t="shared" si="65"/>
        <v>0</v>
      </c>
    </row>
    <row r="122" spans="1:50" ht="20" customHeight="1" x14ac:dyDescent="0.35">
      <c r="A122" s="50" t="s">
        <v>313</v>
      </c>
      <c r="B122" s="50" t="s">
        <v>316</v>
      </c>
      <c r="C122" s="50" t="s">
        <v>321</v>
      </c>
      <c r="D122" s="48" t="s">
        <v>200</v>
      </c>
      <c r="E122" s="49" t="s">
        <v>192</v>
      </c>
      <c r="F122" s="49" t="s">
        <v>192</v>
      </c>
      <c r="G122" s="43" t="str">
        <f>IF(OR(SETTINGS!I$8=0,F122="X",F122="?"),"N/A",SETTINGS!I$8-F122)</f>
        <v>N/A</v>
      </c>
      <c r="H122" s="46" t="str">
        <f t="shared" si="58"/>
        <v>Course + Language + English</v>
      </c>
      <c r="J122" s="5" t="b">
        <f>DESTINATIONS!D121="YES"</f>
        <v>0</v>
      </c>
      <c r="K122" s="5" t="b">
        <f>AND(SETTINGS!B$19="English",DESTINATIONS!F121="English")</f>
        <v>0</v>
      </c>
      <c r="L122" s="5" t="b">
        <f>AND(SETTINGS!B$19="Spanish",DESTINATIONS!F121="Spanish")</f>
        <v>0</v>
      </c>
      <c r="M122" s="5" t="b">
        <f>AND(SETTINGS!B$19="French",DESTINATIONS!F121="French")</f>
        <v>0</v>
      </c>
      <c r="N122" s="1" t="b">
        <f>AND(SETTINGS!B$19="Portuguese",DESTINATIONS!F121="Portuguese")</f>
        <v>0</v>
      </c>
      <c r="O122" s="5" t="b">
        <f>AND(SETTINGS!B$19="German",DESTINATIONS!F121="German")</f>
        <v>0</v>
      </c>
      <c r="P122" s="45" t="b">
        <f>AND(SETTINGS!B$19="English and Spanish",OR(DESTINATIONS!F121="English",DESTINATIONS!F121="Spanish"))</f>
        <v>0</v>
      </c>
      <c r="Q122" s="5" t="b">
        <f>AND(SETTINGS!B$19="English and French",OR(DESTINATIONS!F121="English",DESTINATIONS!F121="French"))</f>
        <v>0</v>
      </c>
      <c r="R122" s="5" t="b">
        <f>AND(SETTINGS!B$19="English and Portuguese",OR(DESTINATIONS!F121="English",DESTINATIONS!F121="Portuguese"))</f>
        <v>0</v>
      </c>
      <c r="S122" s="5" t="b">
        <f>AND(SETTINGS!B$19="English and German",OR(DESTINATIONS!F121="English",DESTINATIONS!F121="German"))</f>
        <v>0</v>
      </c>
      <c r="T122" s="5" t="b">
        <f>SETTINGS!B$19="All"</f>
        <v>0</v>
      </c>
      <c r="U122" s="5" t="b">
        <f>OR(K122,L122,M122,N122,O122,P122,Q122,R122,S122,T122)</f>
        <v>0</v>
      </c>
      <c r="V122" s="5" t="b">
        <f>AND(SETTINGS!I$8&lt;F122,NOT(OR(E122="?",F122="?",E122="X",F122="X")))</f>
        <v>0</v>
      </c>
      <c r="W122" s="5" t="b">
        <f>AND(SETTINGS!I$8=F122,NOT(OR(E122="?",F122="?",E122="X",F122="X")))</f>
        <v>0</v>
      </c>
      <c r="X122" s="5" t="b">
        <f>AND(SETTINGS!I$8&gt;F122,SETTINGS!I$8&lt;E122,NOT(OR(E122="?",F122="?",E122="X",F122="X")))</f>
        <v>0</v>
      </c>
      <c r="Y122" s="5" t="b">
        <f>AND(SETTINGS!I$8=E122,NOT(OR(E122="?",F122="?",E122="X",F122="X")))</f>
        <v>0</v>
      </c>
      <c r="Z122" s="5" t="b">
        <f>AND(SETTINGS!I$8&gt;E122,NOT(OR(E122="?",F122="?",E122="X",F122="X")))</f>
        <v>0</v>
      </c>
      <c r="AA122" s="5" t="b">
        <f>OR(E122="?",F122="?",E122="X",F122="X")</f>
        <v>1</v>
      </c>
      <c r="AB122" s="5" t="b">
        <f>AND(ISBLANK(DESTINATIONS!J121),ISBLANK(DESTINATIONS!K121),ISBLANK(DESTINATIONS!L121),ISBLANK(DESTINATIONS!M121),ISBLANK(DESTINATIONS!N121))</f>
        <v>1</v>
      </c>
      <c r="AC122" s="5" t="b">
        <f>AND(ISNUMBER(DESTINATIONS!J121),ISNUMBER(DESTINATIONS!K121),ISNUMBER(DESTINATIONS!L121),ISNUMBER(DESTINATIONS!M121),ISNUMBER(DESTINATIONS!N121),SETTINGS!F$3&gt;=DESTINATIONS!K121,SETTINGS!F$4&gt;=DESTINATIONS!L121,SETTINGS!F$5&gt;=DESTINATIONS!M121,SETTINGS!F$6&gt;=DESTINATIONS!N121,SETTINGS!F$7&gt;=DESTINATIONS!J121)</f>
        <v>0</v>
      </c>
      <c r="AD122" s="5" t="b">
        <f>AND(ISNUMBER(DESTINATIONS!J121),ISBLANK(DESTINATIONS!K121),ISBLANK(DESTINATIONS!L121),ISBLANK(DESTINATIONS!M121),ISBLANK(DESTINATIONS!N121),SETTINGS!F$7&gt;=DESTINATIONS!J121)</f>
        <v>0</v>
      </c>
      <c r="AE122" s="1" t="b">
        <f>AND(ISNUMBER(DESTINATIONS!J121),ISBLANK(DESTINATIONS!K121),ISBLANK(DESTINATIONS!L121),ISNUMBER(DESTINATIONS!M121),ISBLANK(DESTINATIONS!N121),SETTINGS!F$7&gt;=DESTINATIONS!J121,SETTINGS!F$5&gt;=DESTINATIONS!M121)</f>
        <v>0</v>
      </c>
      <c r="AF122" s="5" t="b">
        <f>OR(AB122,AC122,AD122,AE122)</f>
        <v>1</v>
      </c>
      <c r="AG122" s="5" t="b">
        <f>AND(ISBLANK(DESTINATIONS!O121),ISBLANK(DESTINATIONS!P121),ISBLANK(DESTINATIONS!Q121),ISBLANK(DESTINATIONS!R121),ISBLANK(DESTINATIONS!S121))</f>
        <v>1</v>
      </c>
      <c r="AH122" s="5" t="b">
        <f>AND(ISNUMBER(DESTINATIONS!O121),ISNUMBER(DESTINATIONS!P121),ISNUMBER(DESTINATIONS!Q121),ISNUMBER(DESTINATIONS!R121),ISNUMBER(DESTINATIONS!S121),SETTINGS!F$11&gt;=DESTINATIONS!P121,SETTINGS!F$12&gt;=DESTINATIONS!Q121,SETTINGS!F$13&gt;=DESTINATIONS!R121,SETTINGS!F$14&gt;=DESTINATIONS!S121,SETTINGS!F$15&gt;=DESTINATIONS!O121)</f>
        <v>0</v>
      </c>
      <c r="AI122" s="5" t="b">
        <f>AND(ISNUMBER(DESTINATIONS!O121),ISBLANK(DESTINATIONS!P121),ISBLANK(DESTINATIONS!Q121),ISBLANK(DESTINATIONS!R121),ISBLANK(DESTINATIONS!S121),SETTINGS!F$15&gt;=DESTINATIONS!O121)</f>
        <v>0</v>
      </c>
      <c r="AJ122" s="1" t="b">
        <f>AND(ISNUMBER(DESTINATIONS!O121),ISBLANK(DESTINATIONS!P121),ISBLANK(DESTINATIONS!Q121),ISNUMBER(DESTINATIONS!R121),ISBLANK(DESTINATIONS!S121),SETTINGS!F$15&gt;=DESTINATIONS!O121,SETTINGS!F$13&gt;=DESTINATIONS!R121)</f>
        <v>0</v>
      </c>
      <c r="AK122" s="5" t="b">
        <f>OR(AG122,AH122,AI122,AJ122)</f>
        <v>1</v>
      </c>
      <c r="AL122" s="5" t="b">
        <f>AND(SETTINGS!B$21="IELTS",AF122)</f>
        <v>0</v>
      </c>
      <c r="AM122" s="5" t="b">
        <f>AND(SETTINGS!B$21="TOEFL",AK122)</f>
        <v>0</v>
      </c>
      <c r="AN122" s="5" t="b">
        <f>AND(SETTINGS!B$21="Other",OR(AB122,AG122))</f>
        <v>0</v>
      </c>
      <c r="AO122" s="1" t="b">
        <f>AND(SETTINGS!B$21="NO",_xlfn.IFS(SETTINGS!B$19="English",FALSE,OR(SETTINGS!B$19="Spanish",SETTINGS!B$19="English and Spanish"),DESTINATIONS!F121="Spanish",OR(SETTINGS!B$19="French",SETTINGS!B$19="English and French"),DESTINATIONS!F121="French",OR(SETTINGS!B$19="Portuguese",SETTINGS!B$19="English and Portuguese"),DESTINATIONS!F121="Portuguese",OR(SETTINGS!B$19="German",SETTINGS!B$19="English and German"),DESTINATIONS!F121="German",SETTINGS!B$19="All",OR(DESTINATIONS!F121="Spanish",DESTINATIONS!F121="French",DESTINATIONS!F121="Portuguese",DESTINATIONS!F121="German"),SETTINGS!B$19="",FALSE))</f>
        <v>0</v>
      </c>
      <c r="AP122" s="5" t="b">
        <f t="shared" si="70"/>
        <v>0</v>
      </c>
      <c r="AQ122" s="5" t="b">
        <f>OR(ISBLANK(DESTINATIONS!T121),AND(ISNUMBER(DESTINATIONS!T121),SETTINGS!I$5&gt;=DESTINATIONS!T121))</f>
        <v>1</v>
      </c>
      <c r="AS122" s="45" t="b">
        <f t="shared" si="60"/>
        <v>1</v>
      </c>
      <c r="AT122" s="5" t="b">
        <f t="shared" si="61"/>
        <v>0</v>
      </c>
      <c r="AU122" s="5" t="b">
        <f t="shared" si="62"/>
        <v>0</v>
      </c>
      <c r="AV122" s="5" t="b">
        <f t="shared" si="63"/>
        <v>0</v>
      </c>
      <c r="AW122" s="5" t="b">
        <f t="shared" si="64"/>
        <v>0</v>
      </c>
      <c r="AX122" s="5" t="b">
        <f t="shared" si="65"/>
        <v>0</v>
      </c>
    </row>
    <row r="123" spans="1:50" ht="20" customHeight="1" x14ac:dyDescent="0.35">
      <c r="A123" s="50" t="s">
        <v>313</v>
      </c>
      <c r="B123" s="50" t="s">
        <v>337</v>
      </c>
      <c r="C123" s="50" t="s">
        <v>320</v>
      </c>
      <c r="D123" s="48" t="s">
        <v>200</v>
      </c>
      <c r="E123" s="49" t="s">
        <v>192</v>
      </c>
      <c r="F123" s="49" t="s">
        <v>192</v>
      </c>
      <c r="G123" s="43" t="str">
        <f>IF(OR(SETTINGS!I$8=0,F123="X",F123="?"),"N/A",SETTINGS!I$8-F123)</f>
        <v>N/A</v>
      </c>
      <c r="H123" s="46" t="str">
        <f t="shared" si="58"/>
        <v>Language + English + GPA</v>
      </c>
      <c r="J123" s="5" t="b">
        <f>DESTINATIONS!D122="YES"</f>
        <v>1</v>
      </c>
      <c r="K123" s="5" t="b">
        <f>AND(SETTINGS!B$19="English",DESTINATIONS!F122="English")</f>
        <v>0</v>
      </c>
      <c r="L123" s="5" t="b">
        <f>AND(SETTINGS!B$19="Spanish",DESTINATIONS!F122="Spanish")</f>
        <v>0</v>
      </c>
      <c r="M123" s="5" t="b">
        <f>AND(SETTINGS!B$19="French",DESTINATIONS!F122="French")</f>
        <v>0</v>
      </c>
      <c r="N123" s="1" t="b">
        <f>AND(SETTINGS!B$19="Portuguese",DESTINATIONS!F122="Portuguese")</f>
        <v>0</v>
      </c>
      <c r="O123" s="5" t="b">
        <f>AND(SETTINGS!B$19="German",DESTINATIONS!F122="German")</f>
        <v>0</v>
      </c>
      <c r="P123" s="45" t="b">
        <f>AND(SETTINGS!B$19="English and Spanish",OR(DESTINATIONS!F122="English",DESTINATIONS!F122="Spanish"))</f>
        <v>0</v>
      </c>
      <c r="Q123" s="5" t="b">
        <f>AND(SETTINGS!B$19="English and French",OR(DESTINATIONS!F122="English",DESTINATIONS!F122="French"))</f>
        <v>0</v>
      </c>
      <c r="R123" s="5" t="b">
        <f>AND(SETTINGS!B$19="English and Portuguese",OR(DESTINATIONS!F122="English",DESTINATIONS!F122="Portuguese"))</f>
        <v>0</v>
      </c>
      <c r="S123" s="5" t="b">
        <f>AND(SETTINGS!B$19="English and German",OR(DESTINATIONS!F122="English",DESTINATIONS!F122="German"))</f>
        <v>0</v>
      </c>
      <c r="T123" s="5" t="b">
        <f>SETTINGS!B$19="All"</f>
        <v>0</v>
      </c>
      <c r="U123" s="5" t="b">
        <f>OR(K123,L123,M123,N123,O123,P123,Q123,R123,S123,T123)</f>
        <v>0</v>
      </c>
      <c r="V123" s="5" t="b">
        <f>AND(SETTINGS!I$8&lt;F123,NOT(OR(E123="?",F123="?",E123="X",F123="X")))</f>
        <v>0</v>
      </c>
      <c r="W123" s="5" t="b">
        <f>AND(SETTINGS!I$8=F123,NOT(OR(E123="?",F123="?",E123="X",F123="X")))</f>
        <v>0</v>
      </c>
      <c r="X123" s="5" t="b">
        <f>AND(SETTINGS!I$8&gt;F123,SETTINGS!I$8&lt;E123,NOT(OR(E123="?",F123="?",E123="X",F123="X")))</f>
        <v>0</v>
      </c>
      <c r="Y123" s="5" t="b">
        <f>AND(SETTINGS!I$8=E123,NOT(OR(E123="?",F123="?",E123="X",F123="X")))</f>
        <v>0</v>
      </c>
      <c r="Z123" s="5" t="b">
        <f>AND(SETTINGS!I$8&gt;E123,NOT(OR(E123="?",F123="?",E123="X",F123="X")))</f>
        <v>0</v>
      </c>
      <c r="AA123" s="5" t="b">
        <f>OR(E123="?",F123="?",E123="X",F123="X")</f>
        <v>1</v>
      </c>
      <c r="AB123" s="5" t="b">
        <f>AND(ISBLANK(DESTINATIONS!J122),ISBLANK(DESTINATIONS!K122),ISBLANK(DESTINATIONS!L122),ISBLANK(DESTINATIONS!M122),ISBLANK(DESTINATIONS!N122))</f>
        <v>1</v>
      </c>
      <c r="AC123" s="5" t="b">
        <f>AND(ISNUMBER(DESTINATIONS!J122),ISNUMBER(DESTINATIONS!K122),ISNUMBER(DESTINATIONS!L122),ISNUMBER(DESTINATIONS!M122),ISNUMBER(DESTINATIONS!N122),SETTINGS!F$3&gt;=DESTINATIONS!K122,SETTINGS!F$4&gt;=DESTINATIONS!L122,SETTINGS!F$5&gt;=DESTINATIONS!M122,SETTINGS!F$6&gt;=DESTINATIONS!N122,SETTINGS!F$7&gt;=DESTINATIONS!J122)</f>
        <v>0</v>
      </c>
      <c r="AD123" s="5" t="b">
        <f>AND(ISNUMBER(DESTINATIONS!J122),ISBLANK(DESTINATIONS!K122),ISBLANK(DESTINATIONS!L122),ISBLANK(DESTINATIONS!M122),ISBLANK(DESTINATIONS!N122),SETTINGS!F$7&gt;=DESTINATIONS!J122)</f>
        <v>0</v>
      </c>
      <c r="AE123" s="1" t="b">
        <f>AND(ISNUMBER(DESTINATIONS!J122),ISBLANK(DESTINATIONS!K122),ISBLANK(DESTINATIONS!L122),ISNUMBER(DESTINATIONS!M122),ISBLANK(DESTINATIONS!N122),SETTINGS!F$7&gt;=DESTINATIONS!J122,SETTINGS!F$5&gt;=DESTINATIONS!M122)</f>
        <v>0</v>
      </c>
      <c r="AF123" s="5" t="b">
        <f>OR(AB123,AC123,AD123,AE123)</f>
        <v>1</v>
      </c>
      <c r="AG123" s="5" t="b">
        <f>AND(ISBLANK(DESTINATIONS!O122),ISBLANK(DESTINATIONS!P122),ISBLANK(DESTINATIONS!Q122),ISBLANK(DESTINATIONS!R122),ISBLANK(DESTINATIONS!S122))</f>
        <v>1</v>
      </c>
      <c r="AH123" s="5" t="b">
        <f>AND(ISNUMBER(DESTINATIONS!O122),ISNUMBER(DESTINATIONS!P122),ISNUMBER(DESTINATIONS!Q122),ISNUMBER(DESTINATIONS!R122),ISNUMBER(DESTINATIONS!S122),SETTINGS!F$11&gt;=DESTINATIONS!P122,SETTINGS!F$12&gt;=DESTINATIONS!Q122,SETTINGS!F$13&gt;=DESTINATIONS!R122,SETTINGS!F$14&gt;=DESTINATIONS!S122,SETTINGS!F$15&gt;=DESTINATIONS!O122)</f>
        <v>0</v>
      </c>
      <c r="AI123" s="5" t="b">
        <f>AND(ISNUMBER(DESTINATIONS!O122),ISBLANK(DESTINATIONS!P122),ISBLANK(DESTINATIONS!Q122),ISBLANK(DESTINATIONS!R122),ISBLANK(DESTINATIONS!S122),SETTINGS!F$15&gt;=DESTINATIONS!O122)</f>
        <v>0</v>
      </c>
      <c r="AJ123" s="1" t="b">
        <f>AND(ISNUMBER(DESTINATIONS!O122),ISBLANK(DESTINATIONS!P122),ISBLANK(DESTINATIONS!Q122),ISNUMBER(DESTINATIONS!R122),ISBLANK(DESTINATIONS!S122),SETTINGS!F$15&gt;=DESTINATIONS!O122,SETTINGS!F$13&gt;=DESTINATIONS!R122)</f>
        <v>0</v>
      </c>
      <c r="AK123" s="5" t="b">
        <f>OR(AG123,AH123,AI123,AJ123)</f>
        <v>1</v>
      </c>
      <c r="AL123" s="5" t="b">
        <f>AND(SETTINGS!B$21="IELTS",AF123)</f>
        <v>0</v>
      </c>
      <c r="AM123" s="5" t="b">
        <f>AND(SETTINGS!B$21="TOEFL",AK123)</f>
        <v>0</v>
      </c>
      <c r="AN123" s="5" t="b">
        <f>AND(SETTINGS!B$21="Other",OR(AB123,AG123))</f>
        <v>0</v>
      </c>
      <c r="AO123" s="1" t="b">
        <f>AND(SETTINGS!B$21="NO",_xlfn.IFS(SETTINGS!B$19="English",FALSE,OR(SETTINGS!B$19="Spanish",SETTINGS!B$19="English and Spanish"),DESTINATIONS!F122="Spanish",OR(SETTINGS!B$19="French",SETTINGS!B$19="English and French"),DESTINATIONS!F122="French",OR(SETTINGS!B$19="Portuguese",SETTINGS!B$19="English and Portuguese"),DESTINATIONS!F122="Portuguese",OR(SETTINGS!B$19="German",SETTINGS!B$19="English and German"),DESTINATIONS!F122="German",SETTINGS!B$19="All",OR(DESTINATIONS!F122="Spanish",DESTINATIONS!F122="French",DESTINATIONS!F122="Portuguese",DESTINATIONS!F122="German"),SETTINGS!B$19="",FALSE))</f>
        <v>0</v>
      </c>
      <c r="AP123" s="5" t="b">
        <f t="shared" si="70"/>
        <v>0</v>
      </c>
      <c r="AQ123" s="5" t="b">
        <f>OR(ISBLANK(DESTINATIONS!T122),AND(ISNUMBER(DESTINATIONS!T122),SETTINGS!I$5&gt;=DESTINATIONS!T122))</f>
        <v>0</v>
      </c>
      <c r="AS123" s="45" t="b">
        <f t="shared" si="60"/>
        <v>1</v>
      </c>
      <c r="AT123" s="5" t="b">
        <f t="shared" si="61"/>
        <v>0</v>
      </c>
      <c r="AU123" s="5" t="b">
        <f t="shared" si="62"/>
        <v>0</v>
      </c>
      <c r="AV123" s="5" t="b">
        <f t="shared" si="63"/>
        <v>0</v>
      </c>
      <c r="AW123" s="5" t="b">
        <f t="shared" si="64"/>
        <v>0</v>
      </c>
      <c r="AX123" s="5" t="b">
        <f t="shared" si="65"/>
        <v>0</v>
      </c>
    </row>
    <row r="124" spans="1:50" ht="20" customHeight="1" thickBot="1" x14ac:dyDescent="0.4">
      <c r="AL124" s="5"/>
      <c r="AM124" s="5"/>
      <c r="AN124" s="5"/>
      <c r="AP124" s="5"/>
    </row>
    <row r="125" spans="1:50" ht="20" customHeight="1" x14ac:dyDescent="0.35">
      <c r="A125" s="163" t="s">
        <v>323</v>
      </c>
      <c r="B125" s="164"/>
      <c r="C125" s="164"/>
      <c r="D125" s="164"/>
      <c r="E125" s="164"/>
      <c r="F125" s="164"/>
      <c r="G125" s="164"/>
      <c r="H125" s="165"/>
      <c r="N125" s="5"/>
      <c r="R125" s="5"/>
      <c r="AE125" s="5"/>
      <c r="AJ125" s="5"/>
      <c r="AL125" s="5"/>
      <c r="AM125" s="5"/>
      <c r="AN125" s="5"/>
      <c r="AP125" s="5"/>
    </row>
    <row r="126" spans="1:50" ht="20" customHeight="1" thickBot="1" x14ac:dyDescent="0.4">
      <c r="A126" s="166"/>
      <c r="B126" s="167"/>
      <c r="C126" s="167"/>
      <c r="D126" s="167"/>
      <c r="E126" s="167"/>
      <c r="F126" s="167"/>
      <c r="G126" s="167"/>
      <c r="H126" s="168"/>
      <c r="N126" s="5"/>
      <c r="R126" s="5"/>
      <c r="AE126" s="5"/>
      <c r="AJ126" s="5"/>
      <c r="AL126" s="5"/>
      <c r="AM126" s="5"/>
      <c r="AN126" s="5"/>
      <c r="AP126" s="5"/>
    </row>
    <row r="127" spans="1:50" ht="20" customHeight="1" x14ac:dyDescent="0.35">
      <c r="N127" s="5"/>
      <c r="R127" s="5"/>
      <c r="AE127" s="5"/>
      <c r="AJ127" s="5"/>
      <c r="AL127" s="5"/>
      <c r="AM127" s="5"/>
      <c r="AN127" s="5"/>
      <c r="AP127" s="5"/>
    </row>
    <row r="128" spans="1:50" ht="20" customHeight="1" x14ac:dyDescent="0.35">
      <c r="A128" s="50" t="s">
        <v>324</v>
      </c>
      <c r="B128" s="50" t="s">
        <v>333</v>
      </c>
      <c r="C128" s="50" t="s">
        <v>392</v>
      </c>
      <c r="D128" s="48">
        <v>2</v>
      </c>
      <c r="E128" s="49">
        <v>36.223999999999997</v>
      </c>
      <c r="F128" s="49">
        <v>35.783999999999999</v>
      </c>
      <c r="G128" s="43" t="str">
        <f>IF(OR(SETTINGS!I$8=0,F128="X",F128="?"),"N/A",SETTINGS!I$8-F128)</f>
        <v>N/A</v>
      </c>
      <c r="H128" s="46" t="str">
        <f t="shared" ref="H128:H159" si="75">_xlfn.TEXTJOIN(" + ",TRUE,IF(NOT(J128),"Course",""),IF(NOT(U128),"Language",""),IF(V128,"Score",""),IF(NOT(AP128),"English",""),IF(NOT(AQ128),"GPA",""))</f>
        <v>Course + Language + Score + English</v>
      </c>
      <c r="J128" s="5" t="b">
        <f>DESTINATIONS!D128="YES"</f>
        <v>0</v>
      </c>
      <c r="K128" s="5" t="b">
        <f>AND(SETTINGS!B$19="English",DESTINATIONS!F128="English")</f>
        <v>0</v>
      </c>
      <c r="L128" s="5" t="b">
        <f>AND(SETTINGS!B$19="Spanish",DESTINATIONS!F128="Spanish")</f>
        <v>0</v>
      </c>
      <c r="M128" s="5" t="b">
        <f>AND(SETTINGS!B$19="French",DESTINATIONS!F128="French")</f>
        <v>0</v>
      </c>
      <c r="N128" s="1" t="b">
        <f>AND(SETTINGS!B$19="Portuguese",DESTINATIONS!F128="Portuguese")</f>
        <v>0</v>
      </c>
      <c r="O128" s="5" t="b">
        <f>AND(SETTINGS!B$19="German",DESTINATIONS!F128="German")</f>
        <v>0</v>
      </c>
      <c r="P128" s="45" t="b">
        <f>AND(SETTINGS!B$19="English and Spanish",OR(DESTINATIONS!F128="English",DESTINATIONS!F128="Spanish"))</f>
        <v>0</v>
      </c>
      <c r="Q128" s="5" t="b">
        <f>AND(SETTINGS!B$19="English and French",OR(DESTINATIONS!F128="English",DESTINATIONS!F128="French"))</f>
        <v>0</v>
      </c>
      <c r="R128" s="5" t="b">
        <f>AND(SETTINGS!B$19="English and Portuguese",OR(DESTINATIONS!F128="English",DESTINATIONS!F128="Portuguese"))</f>
        <v>0</v>
      </c>
      <c r="S128" s="5" t="b">
        <f>AND(SETTINGS!B$19="English and German",OR(DESTINATIONS!F128="English",DESTINATIONS!F128="German"))</f>
        <v>0</v>
      </c>
      <c r="T128" s="5" t="b">
        <f>SETTINGS!B$19="All"</f>
        <v>0</v>
      </c>
      <c r="U128" s="5" t="b">
        <f t="shared" ref="U128" si="76">OR(K128,L128,M128,N128,O128,P128,Q128,R128,S128,T128)</f>
        <v>0</v>
      </c>
      <c r="V128" s="5" t="b">
        <f>AND(SETTINGS!I$8&lt;F128,NOT(OR(E128="?",F128="?",E128="X",F128="X")))</f>
        <v>1</v>
      </c>
      <c r="W128" s="5" t="b">
        <f>AND(SETTINGS!I$8=F128,NOT(OR(E128="?",F128="?",E128="X",F128="X")))</f>
        <v>0</v>
      </c>
      <c r="X128" s="5" t="b">
        <f>AND(SETTINGS!I$8&gt;F128,SETTINGS!I$8&lt;E128,NOT(OR(E128="?",F128="?",E128="X",F128="X")))</f>
        <v>0</v>
      </c>
      <c r="Y128" s="5" t="b">
        <f>AND(SETTINGS!I$8=E128,NOT(OR(E128="?",F128="?",E128="X",F128="X")))</f>
        <v>0</v>
      </c>
      <c r="Z128" s="5" t="b">
        <f>AND(SETTINGS!I$8&gt;E128,NOT(OR(E128="?",F128="?",E128="X",F128="X")))</f>
        <v>0</v>
      </c>
      <c r="AA128" s="5" t="b">
        <f t="shared" ref="AA128" si="77">OR(E128="?",F128="?",E128="X",F128="X")</f>
        <v>0</v>
      </c>
      <c r="AB128" s="5" t="b">
        <f>AND(ISBLANK(DESTINATIONS!J128),ISBLANK(DESTINATIONS!K128),ISBLANK(DESTINATIONS!L128),ISBLANK(DESTINATIONS!M128),ISBLANK(DESTINATIONS!N128))</f>
        <v>1</v>
      </c>
      <c r="AC128" s="5" t="b">
        <f>AND(ISNUMBER(DESTINATIONS!J128),ISNUMBER(DESTINATIONS!K128),ISNUMBER(DESTINATIONS!L128),ISNUMBER(DESTINATIONS!M128),ISNUMBER(DESTINATIONS!N128),SETTINGS!F$3&gt;=DESTINATIONS!K128,SETTINGS!F$4&gt;=DESTINATIONS!L128,SETTINGS!F$5&gt;=DESTINATIONS!M128,SETTINGS!F$6&gt;=DESTINATIONS!N128,SETTINGS!F$7&gt;=DESTINATIONS!J128)</f>
        <v>0</v>
      </c>
      <c r="AD128" s="5" t="b">
        <f>AND(ISNUMBER(DESTINATIONS!J128),ISBLANK(DESTINATIONS!K128),ISBLANK(DESTINATIONS!L128),ISBLANK(DESTINATIONS!M128),ISBLANK(DESTINATIONS!N128),SETTINGS!F$7&gt;=DESTINATIONS!J128)</f>
        <v>0</v>
      </c>
      <c r="AE128" s="1" t="b">
        <f>AND(ISNUMBER(DESTINATIONS!J128),ISBLANK(DESTINATIONS!K128),ISBLANK(DESTINATIONS!L128),ISNUMBER(DESTINATIONS!M128),ISBLANK(DESTINATIONS!N128),SETTINGS!F$7&gt;=DESTINATIONS!J128,SETTINGS!F$5&gt;=DESTINATIONS!M128)</f>
        <v>0</v>
      </c>
      <c r="AF128" s="5" t="b">
        <f t="shared" ref="AF128" si="78">OR(AB128,AC128,AD128,AE128)</f>
        <v>1</v>
      </c>
      <c r="AG128" s="5" t="b">
        <f>AND(ISBLANK(DESTINATIONS!O128),ISBLANK(DESTINATIONS!P128),ISBLANK(DESTINATIONS!Q128),ISBLANK(DESTINATIONS!R128),ISBLANK(DESTINATIONS!S128))</f>
        <v>1</v>
      </c>
      <c r="AH128" s="5" t="b">
        <f>AND(ISNUMBER(DESTINATIONS!O128),ISNUMBER(DESTINATIONS!P128),ISNUMBER(DESTINATIONS!Q128),ISNUMBER(DESTINATIONS!R128),ISNUMBER(DESTINATIONS!S128),SETTINGS!F$11&gt;=DESTINATIONS!P128,SETTINGS!F$12&gt;=DESTINATIONS!Q128,SETTINGS!F$13&gt;=DESTINATIONS!R128,SETTINGS!F$14&gt;=DESTINATIONS!S128,SETTINGS!F$15&gt;=DESTINATIONS!O128)</f>
        <v>0</v>
      </c>
      <c r="AI128" s="5" t="b">
        <f>AND(ISNUMBER(DESTINATIONS!O128),ISBLANK(DESTINATIONS!P128),ISBLANK(DESTINATIONS!Q128),ISBLANK(DESTINATIONS!R128),ISBLANK(DESTINATIONS!S128),SETTINGS!F$15&gt;=DESTINATIONS!O128)</f>
        <v>0</v>
      </c>
      <c r="AJ128" s="1" t="b">
        <f>AND(ISNUMBER(DESTINATIONS!O128),ISBLANK(DESTINATIONS!P128),ISBLANK(DESTINATIONS!Q128),ISNUMBER(DESTINATIONS!R128),ISBLANK(DESTINATIONS!S128),SETTINGS!F$15&gt;=DESTINATIONS!O128,SETTINGS!F$13&gt;=DESTINATIONS!R128)</f>
        <v>0</v>
      </c>
      <c r="AK128" s="5" t="b">
        <f t="shared" ref="AK128" si="79">OR(AG128,AH128,AI128,AJ128)</f>
        <v>1</v>
      </c>
      <c r="AL128" s="5" t="b">
        <f>AND(SETTINGS!B$21="IELTS",AF128)</f>
        <v>0</v>
      </c>
      <c r="AM128" s="5" t="b">
        <f>AND(SETTINGS!B$21="TOEFL",AK128)</f>
        <v>0</v>
      </c>
      <c r="AN128" s="5" t="b">
        <f>AND(SETTINGS!B$21="Other",OR(AB128,AG128))</f>
        <v>0</v>
      </c>
      <c r="AO128" s="1" t="b">
        <f>AND(SETTINGS!B$21="NO",_xlfn.IFS(SETTINGS!B$19="English",FALSE,OR(SETTINGS!B$19="Spanish",SETTINGS!B$19="English and Spanish"),DESTINATIONS!F128="Spanish",OR(SETTINGS!B$19="French",SETTINGS!B$19="English and French"),DESTINATIONS!F128="French",OR(SETTINGS!B$19="Portuguese",SETTINGS!B$19="English and Portuguese"),DESTINATIONS!F128="Portuguese",OR(SETTINGS!B$19="German",SETTINGS!B$19="English and German"),DESTINATIONS!F128="German",SETTINGS!B$19="All",OR(DESTINATIONS!F128="Spanish",DESTINATIONS!F128="French",DESTINATIONS!F128="Portuguese",DESTINATIONS!F128="German"),SETTINGS!B$19="",FALSE))</f>
        <v>0</v>
      </c>
      <c r="AP128" s="5" t="b">
        <f t="shared" ref="AP128" si="80">OR(AL128,AM128,AN128,AO128)</f>
        <v>0</v>
      </c>
      <c r="AQ128" s="5" t="b">
        <f>OR(ISBLANK(DESTINATIONS!T128),AND(ISNUMBER(DESTINATIONS!T128),SETTINGS!I$5&gt;=DESTINATIONS!T128))</f>
        <v>1</v>
      </c>
      <c r="AS128" s="45" t="b">
        <f t="shared" ref="AS128:AS159" si="81">OR(NOT(J128),NOT(U128),V128,NOT(AP128),NOT(AQ128))</f>
        <v>1</v>
      </c>
      <c r="AT128" s="5" t="b">
        <f t="shared" ref="AT128:AT159" si="82">AND(J128,U128,W128,AP128,AQ128)</f>
        <v>0</v>
      </c>
      <c r="AU128" s="5" t="b">
        <f t="shared" ref="AU128:AU159" si="83">AND(J128,U128,X128,AP128,AQ128)</f>
        <v>0</v>
      </c>
      <c r="AV128" s="5" t="b">
        <f t="shared" ref="AV128:AV159" si="84">AND(J128,U128,Y128,AP128,AQ128)</f>
        <v>0</v>
      </c>
      <c r="AW128" s="5" t="b">
        <f t="shared" ref="AW128:AW159" si="85">AND(J128,U128,Z128,AP128,AQ128)</f>
        <v>0</v>
      </c>
      <c r="AX128" s="5" t="b">
        <f t="shared" ref="AX128:AX159" si="86">AND(J128,U128,AA128,AP128,AQ128)</f>
        <v>0</v>
      </c>
    </row>
    <row r="129" spans="1:50" ht="20" customHeight="1" x14ac:dyDescent="0.35">
      <c r="A129" s="50" t="s">
        <v>325</v>
      </c>
      <c r="B129" s="50" t="s">
        <v>346</v>
      </c>
      <c r="C129" s="50" t="s">
        <v>405</v>
      </c>
      <c r="D129" s="48" t="s">
        <v>478</v>
      </c>
      <c r="E129" s="49">
        <v>35.755000000000003</v>
      </c>
      <c r="F129" s="49">
        <v>35.755000000000003</v>
      </c>
      <c r="G129" s="43" t="str">
        <f>IF(OR(SETTINGS!I$8=0,F129="X",F129="?"),"N/A",SETTINGS!I$8-F129)</f>
        <v>N/A</v>
      </c>
      <c r="H129" s="46" t="str">
        <f t="shared" si="75"/>
        <v>Language + Score + English</v>
      </c>
      <c r="J129" s="5" t="b">
        <f>DESTINATIONS!D147="YES"</f>
        <v>1</v>
      </c>
      <c r="K129" s="5" t="b">
        <f>AND(SETTINGS!B$19="English",DESTINATIONS!F147="English")</f>
        <v>0</v>
      </c>
      <c r="L129" s="5" t="b">
        <f>AND(SETTINGS!B$19="Spanish",DESTINATIONS!F147="Spanish")</f>
        <v>0</v>
      </c>
      <c r="M129" s="5" t="b">
        <f>AND(SETTINGS!B$19="French",DESTINATIONS!F147="French")</f>
        <v>0</v>
      </c>
      <c r="N129" s="1" t="b">
        <f>AND(SETTINGS!B$19="Portuguese",DESTINATIONS!F147="Portuguese")</f>
        <v>0</v>
      </c>
      <c r="O129" s="5" t="b">
        <f>AND(SETTINGS!B$19="German",DESTINATIONS!F147="German")</f>
        <v>0</v>
      </c>
      <c r="P129" s="45" t="b">
        <f>AND(SETTINGS!B$19="English and Spanish",OR(DESTINATIONS!F147="English",DESTINATIONS!F147="Spanish"))</f>
        <v>0</v>
      </c>
      <c r="Q129" s="5" t="b">
        <f>AND(SETTINGS!B$19="English and French",OR(DESTINATIONS!F147="English",DESTINATIONS!F147="French"))</f>
        <v>0</v>
      </c>
      <c r="R129" s="5" t="b">
        <f>AND(SETTINGS!B$19="English and Portuguese",OR(DESTINATIONS!F147="English",DESTINATIONS!F147="Portuguese"))</f>
        <v>0</v>
      </c>
      <c r="S129" s="5" t="b">
        <f>AND(SETTINGS!B$19="English and German",OR(DESTINATIONS!F147="English",DESTINATIONS!F147="German"))</f>
        <v>0</v>
      </c>
      <c r="T129" s="5" t="b">
        <f>SETTINGS!B$19="All"</f>
        <v>0</v>
      </c>
      <c r="U129" s="5" t="b">
        <f t="shared" ref="U129:U160" si="87">OR(K129,L129,M129,N129,O129,P129,Q129,R129,S129,T129)</f>
        <v>0</v>
      </c>
      <c r="V129" s="5" t="b">
        <f>AND(SETTINGS!I$8&lt;F129,NOT(OR(E129="?",F129="?",E129="X",F129="X")))</f>
        <v>1</v>
      </c>
      <c r="W129" s="5" t="b">
        <f>AND(SETTINGS!I$8=F129,NOT(OR(E129="?",F129="?",E129="X",F129="X")))</f>
        <v>0</v>
      </c>
      <c r="X129" s="5" t="b">
        <f>AND(SETTINGS!I$8&gt;F129,SETTINGS!I$8&lt;E129,NOT(OR(E129="?",F129="?",E129="X",F129="X")))</f>
        <v>0</v>
      </c>
      <c r="Y129" s="5" t="b">
        <f>AND(SETTINGS!I$8=E129,NOT(OR(E129="?",F129="?",E129="X",F129="X")))</f>
        <v>0</v>
      </c>
      <c r="Z129" s="5" t="b">
        <f>AND(SETTINGS!I$8&gt;E129,NOT(OR(E129="?",F129="?",E129="X",F129="X")))</f>
        <v>0</v>
      </c>
      <c r="AA129" s="5" t="b">
        <f t="shared" ref="AA129:AA160" si="88">OR(E129="?",F129="?",E129="X",F129="X")</f>
        <v>0</v>
      </c>
      <c r="AB129" s="5" t="b">
        <f>AND(ISBLANK(DESTINATIONS!J147),ISBLANK(DESTINATIONS!K147),ISBLANK(DESTINATIONS!L147),ISBLANK(DESTINATIONS!M147),ISBLANK(DESTINATIONS!N147))</f>
        <v>0</v>
      </c>
      <c r="AC129" s="5" t="b">
        <f>AND(ISNUMBER(DESTINATIONS!J147),ISNUMBER(DESTINATIONS!K147),ISNUMBER(DESTINATIONS!L147),ISNUMBER(DESTINATIONS!M147),ISNUMBER(DESTINATIONS!N147),SETTINGS!F$3&gt;=DESTINATIONS!K147,SETTINGS!F$4&gt;=DESTINATIONS!L147,SETTINGS!F$5&gt;=DESTINATIONS!M147,SETTINGS!F$6&gt;=DESTINATIONS!N147,SETTINGS!F$7&gt;=DESTINATIONS!J147)</f>
        <v>0</v>
      </c>
      <c r="AD129" s="5" t="b">
        <f>AND(ISNUMBER(DESTINATIONS!J147),ISBLANK(DESTINATIONS!K147),ISBLANK(DESTINATIONS!L147),ISBLANK(DESTINATIONS!M147),ISBLANK(DESTINATIONS!N147),SETTINGS!F$7&gt;=DESTINATIONS!J147)</f>
        <v>0</v>
      </c>
      <c r="AE129" s="1" t="b">
        <f>AND(ISNUMBER(DESTINATIONS!J147),ISBLANK(DESTINATIONS!K147),ISBLANK(DESTINATIONS!L147),ISNUMBER(DESTINATIONS!M147),ISBLANK(DESTINATIONS!N147),SETTINGS!F$7&gt;=DESTINATIONS!J147,SETTINGS!F$5&gt;=DESTINATIONS!M147)</f>
        <v>0</v>
      </c>
      <c r="AF129" s="5" t="b">
        <f t="shared" ref="AF129:AF160" si="89">OR(AB129,AC129,AD129,AE129)</f>
        <v>0</v>
      </c>
      <c r="AG129" s="5" t="b">
        <f>AND(ISBLANK(DESTINATIONS!O147),ISBLANK(DESTINATIONS!P147),ISBLANK(DESTINATIONS!Q147),ISBLANK(DESTINATIONS!R147),ISBLANK(DESTINATIONS!S147))</f>
        <v>0</v>
      </c>
      <c r="AH129" s="5" t="b">
        <f>AND(ISNUMBER(DESTINATIONS!O147),ISNUMBER(DESTINATIONS!P147),ISNUMBER(DESTINATIONS!Q147),ISNUMBER(DESTINATIONS!R147),ISNUMBER(DESTINATIONS!S147),SETTINGS!F$11&gt;=DESTINATIONS!P147,SETTINGS!F$12&gt;=DESTINATIONS!Q147,SETTINGS!F$13&gt;=DESTINATIONS!R147,SETTINGS!F$14&gt;=DESTINATIONS!S147,SETTINGS!F$15&gt;=DESTINATIONS!O147)</f>
        <v>0</v>
      </c>
      <c r="AI129" s="5" t="b">
        <f>AND(ISNUMBER(DESTINATIONS!O147),ISBLANK(DESTINATIONS!P147),ISBLANK(DESTINATIONS!Q147),ISBLANK(DESTINATIONS!R147),ISBLANK(DESTINATIONS!S147),SETTINGS!F$15&gt;=DESTINATIONS!O147)</f>
        <v>0</v>
      </c>
      <c r="AJ129" s="1" t="b">
        <f>AND(ISNUMBER(DESTINATIONS!O147),ISBLANK(DESTINATIONS!P147),ISBLANK(DESTINATIONS!Q147),ISNUMBER(DESTINATIONS!R147),ISBLANK(DESTINATIONS!S147),SETTINGS!F$15&gt;=DESTINATIONS!O147,SETTINGS!F$13&gt;=DESTINATIONS!R147)</f>
        <v>0</v>
      </c>
      <c r="AK129" s="5" t="b">
        <f t="shared" ref="AK129:AK160" si="90">OR(AG129,AH129,AI129,AJ129)</f>
        <v>0</v>
      </c>
      <c r="AL129" s="5" t="b">
        <f>AND(SETTINGS!B$21="IELTS",AF129)</f>
        <v>0</v>
      </c>
      <c r="AM129" s="5" t="b">
        <f>AND(SETTINGS!B$21="TOEFL",AK129)</f>
        <v>0</v>
      </c>
      <c r="AN129" s="5" t="b">
        <f>AND(SETTINGS!B$21="Other",OR(AB129,AG129))</f>
        <v>0</v>
      </c>
      <c r="AO129" s="1" t="b">
        <f>AND(SETTINGS!B$21="NO",_xlfn.IFS(SETTINGS!B$19="English",FALSE,OR(SETTINGS!B$19="Spanish",SETTINGS!B$19="English and Spanish"),DESTINATIONS!F147="Spanish",OR(SETTINGS!B$19="French",SETTINGS!B$19="English and French"),DESTINATIONS!F147="French",OR(SETTINGS!B$19="Portuguese",SETTINGS!B$19="English and Portuguese"),DESTINATIONS!F147="Portuguese",OR(SETTINGS!B$19="German",SETTINGS!B$19="English and German"),DESTINATIONS!F147="German",SETTINGS!B$19="All",OR(DESTINATIONS!F147="Spanish",DESTINATIONS!F147="French",DESTINATIONS!F147="Portuguese",DESTINATIONS!F147="German"),SETTINGS!B$19="",FALSE))</f>
        <v>0</v>
      </c>
      <c r="AP129" s="5" t="b">
        <f t="shared" ref="AP129:AP192" si="91">OR(AL129,AM129,AN129,AO129)</f>
        <v>0</v>
      </c>
      <c r="AQ129" s="5" t="b">
        <f>OR(ISBLANK(DESTINATIONS!T147),AND(ISNUMBER(DESTINATIONS!T147),SETTINGS!I$5&gt;=DESTINATIONS!T147))</f>
        <v>1</v>
      </c>
      <c r="AS129" s="45" t="b">
        <f t="shared" si="81"/>
        <v>1</v>
      </c>
      <c r="AT129" s="5" t="b">
        <f t="shared" si="82"/>
        <v>0</v>
      </c>
      <c r="AU129" s="5" t="b">
        <f t="shared" si="83"/>
        <v>0</v>
      </c>
      <c r="AV129" s="5" t="b">
        <f t="shared" si="84"/>
        <v>0</v>
      </c>
      <c r="AW129" s="5" t="b">
        <f t="shared" si="85"/>
        <v>0</v>
      </c>
      <c r="AX129" s="5" t="b">
        <f t="shared" si="86"/>
        <v>0</v>
      </c>
    </row>
    <row r="130" spans="1:50" ht="20" customHeight="1" x14ac:dyDescent="0.35">
      <c r="A130" s="50" t="s">
        <v>325</v>
      </c>
      <c r="B130" s="50" t="s">
        <v>367</v>
      </c>
      <c r="C130" s="50" t="s">
        <v>430</v>
      </c>
      <c r="D130" s="48">
        <v>4</v>
      </c>
      <c r="E130" s="49">
        <v>35.673999999999999</v>
      </c>
      <c r="F130" s="49">
        <v>35.505000000000003</v>
      </c>
      <c r="G130" s="43" t="str">
        <f>IF(OR(SETTINGS!I$8=0,F130="X",F130="?"),"N/A",SETTINGS!I$8-F130)</f>
        <v>N/A</v>
      </c>
      <c r="H130" s="46" t="str">
        <f t="shared" si="75"/>
        <v>Course + Language + Score + English + GPA</v>
      </c>
      <c r="J130" s="5" t="b">
        <f>DESTINATIONS!D148="YES"</f>
        <v>0</v>
      </c>
      <c r="K130" s="5" t="b">
        <f>AND(SETTINGS!B$19="English",DESTINATIONS!F148="English")</f>
        <v>0</v>
      </c>
      <c r="L130" s="5" t="b">
        <f>AND(SETTINGS!B$19="Spanish",DESTINATIONS!F148="Spanish")</f>
        <v>0</v>
      </c>
      <c r="M130" s="5" t="b">
        <f>AND(SETTINGS!B$19="French",DESTINATIONS!F148="French")</f>
        <v>0</v>
      </c>
      <c r="N130" s="1" t="b">
        <f>AND(SETTINGS!B$19="Portuguese",DESTINATIONS!F148="Portuguese")</f>
        <v>0</v>
      </c>
      <c r="O130" s="5" t="b">
        <f>AND(SETTINGS!B$19="German",DESTINATIONS!F148="German")</f>
        <v>0</v>
      </c>
      <c r="P130" s="45" t="b">
        <f>AND(SETTINGS!B$19="English and Spanish",OR(DESTINATIONS!F148="English",DESTINATIONS!F148="Spanish"))</f>
        <v>0</v>
      </c>
      <c r="Q130" s="5" t="b">
        <f>AND(SETTINGS!B$19="English and French",OR(DESTINATIONS!F148="English",DESTINATIONS!F148="French"))</f>
        <v>0</v>
      </c>
      <c r="R130" s="5" t="b">
        <f>AND(SETTINGS!B$19="English and Portuguese",OR(DESTINATIONS!F148="English",DESTINATIONS!F148="Portuguese"))</f>
        <v>0</v>
      </c>
      <c r="S130" s="5" t="b">
        <f>AND(SETTINGS!B$19="English and German",OR(DESTINATIONS!F148="English",DESTINATIONS!F148="German"))</f>
        <v>0</v>
      </c>
      <c r="T130" s="5" t="b">
        <f>SETTINGS!B$19="All"</f>
        <v>0</v>
      </c>
      <c r="U130" s="5" t="b">
        <f t="shared" si="87"/>
        <v>0</v>
      </c>
      <c r="V130" s="5" t="b">
        <f>AND(SETTINGS!I$8&lt;F130,NOT(OR(E130="?",F130="?",E130="X",F130="X")))</f>
        <v>1</v>
      </c>
      <c r="W130" s="5" t="b">
        <f>AND(SETTINGS!I$8=F130,NOT(OR(E130="?",F130="?",E130="X",F130="X")))</f>
        <v>0</v>
      </c>
      <c r="X130" s="5" t="b">
        <f>AND(SETTINGS!I$8&gt;F130,SETTINGS!I$8&lt;E130,NOT(OR(E130="?",F130="?",E130="X",F130="X")))</f>
        <v>0</v>
      </c>
      <c r="Y130" s="5" t="b">
        <f>AND(SETTINGS!I$8=E130,NOT(OR(E130="?",F130="?",E130="X",F130="X")))</f>
        <v>0</v>
      </c>
      <c r="Z130" s="5" t="b">
        <f>AND(SETTINGS!I$8&gt;E130,NOT(OR(E130="?",F130="?",E130="X",F130="X")))</f>
        <v>0</v>
      </c>
      <c r="AA130" s="5" t="b">
        <f t="shared" si="88"/>
        <v>0</v>
      </c>
      <c r="AB130" s="5" t="b">
        <f>AND(ISBLANK(DESTINATIONS!J148),ISBLANK(DESTINATIONS!K148),ISBLANK(DESTINATIONS!L148),ISBLANK(DESTINATIONS!M148),ISBLANK(DESTINATIONS!N148))</f>
        <v>1</v>
      </c>
      <c r="AC130" s="5" t="b">
        <f>AND(ISNUMBER(DESTINATIONS!J148),ISNUMBER(DESTINATIONS!K148),ISNUMBER(DESTINATIONS!L148),ISNUMBER(DESTINATIONS!M148),ISNUMBER(DESTINATIONS!N148),SETTINGS!F$3&gt;=DESTINATIONS!K148,SETTINGS!F$4&gt;=DESTINATIONS!L148,SETTINGS!F$5&gt;=DESTINATIONS!M148,SETTINGS!F$6&gt;=DESTINATIONS!N148,SETTINGS!F$7&gt;=DESTINATIONS!J148)</f>
        <v>0</v>
      </c>
      <c r="AD130" s="5" t="b">
        <f>AND(ISNUMBER(DESTINATIONS!J148),ISBLANK(DESTINATIONS!K148),ISBLANK(DESTINATIONS!L148),ISBLANK(DESTINATIONS!M148),ISBLANK(DESTINATIONS!N148),SETTINGS!F$7&gt;=DESTINATIONS!J148)</f>
        <v>0</v>
      </c>
      <c r="AE130" s="1" t="b">
        <f>AND(ISNUMBER(DESTINATIONS!J148),ISBLANK(DESTINATIONS!K148),ISBLANK(DESTINATIONS!L148),ISNUMBER(DESTINATIONS!M148),ISBLANK(DESTINATIONS!N148),SETTINGS!F$7&gt;=DESTINATIONS!J148,SETTINGS!F$5&gt;=DESTINATIONS!M148)</f>
        <v>0</v>
      </c>
      <c r="AF130" s="5" t="b">
        <f t="shared" si="89"/>
        <v>1</v>
      </c>
      <c r="AG130" s="5" t="b">
        <f>AND(ISBLANK(DESTINATIONS!O148),ISBLANK(DESTINATIONS!P148),ISBLANK(DESTINATIONS!Q148),ISBLANK(DESTINATIONS!R148),ISBLANK(DESTINATIONS!S148))</f>
        <v>1</v>
      </c>
      <c r="AH130" s="5" t="b">
        <f>AND(ISNUMBER(DESTINATIONS!O148),ISNUMBER(DESTINATIONS!P148),ISNUMBER(DESTINATIONS!Q148),ISNUMBER(DESTINATIONS!R148),ISNUMBER(DESTINATIONS!S148),SETTINGS!F$11&gt;=DESTINATIONS!P148,SETTINGS!F$12&gt;=DESTINATIONS!Q148,SETTINGS!F$13&gt;=DESTINATIONS!R148,SETTINGS!F$14&gt;=DESTINATIONS!S148,SETTINGS!F$15&gt;=DESTINATIONS!O148)</f>
        <v>0</v>
      </c>
      <c r="AI130" s="5" t="b">
        <f>AND(ISNUMBER(DESTINATIONS!O148),ISBLANK(DESTINATIONS!P148),ISBLANK(DESTINATIONS!Q148),ISBLANK(DESTINATIONS!R148),ISBLANK(DESTINATIONS!S148),SETTINGS!F$15&gt;=DESTINATIONS!O148)</f>
        <v>0</v>
      </c>
      <c r="AJ130" s="1" t="b">
        <f>AND(ISNUMBER(DESTINATIONS!O148),ISBLANK(DESTINATIONS!P148),ISBLANK(DESTINATIONS!Q148),ISNUMBER(DESTINATIONS!R148),ISBLANK(DESTINATIONS!S148),SETTINGS!F$15&gt;=DESTINATIONS!O148,SETTINGS!F$13&gt;=DESTINATIONS!R148)</f>
        <v>0</v>
      </c>
      <c r="AK130" s="5" t="b">
        <f t="shared" si="90"/>
        <v>1</v>
      </c>
      <c r="AL130" s="5" t="b">
        <f>AND(SETTINGS!B$21="IELTS",AF130)</f>
        <v>0</v>
      </c>
      <c r="AM130" s="5" t="b">
        <f>AND(SETTINGS!B$21="TOEFL",AK130)</f>
        <v>0</v>
      </c>
      <c r="AN130" s="5" t="b">
        <f>AND(SETTINGS!B$21="Other",OR(AB130,AG130))</f>
        <v>0</v>
      </c>
      <c r="AO130" s="1" t="b">
        <f>AND(SETTINGS!B$21="NO",_xlfn.IFS(SETTINGS!B$19="English",FALSE,OR(SETTINGS!B$19="Spanish",SETTINGS!B$19="English and Spanish"),DESTINATIONS!F148="Spanish",OR(SETTINGS!B$19="French",SETTINGS!B$19="English and French"),DESTINATIONS!F148="French",OR(SETTINGS!B$19="Portuguese",SETTINGS!B$19="English and Portuguese"),DESTINATIONS!F148="Portuguese",OR(SETTINGS!B$19="German",SETTINGS!B$19="English and German"),DESTINATIONS!F148="German",SETTINGS!B$19="All",OR(DESTINATIONS!F148="Spanish",DESTINATIONS!F148="French",DESTINATIONS!F148="Portuguese",DESTINATIONS!F148="German"),SETTINGS!B$19="",FALSE))</f>
        <v>0</v>
      </c>
      <c r="AP130" s="5" t="b">
        <f t="shared" si="91"/>
        <v>0</v>
      </c>
      <c r="AQ130" s="5" t="b">
        <f>OR(ISBLANK(DESTINATIONS!T148),AND(ISNUMBER(DESTINATIONS!T148),SETTINGS!I$5&gt;=DESTINATIONS!T148))</f>
        <v>0</v>
      </c>
      <c r="AS130" s="45" t="b">
        <f t="shared" si="81"/>
        <v>1</v>
      </c>
      <c r="AT130" s="5" t="b">
        <f t="shared" si="82"/>
        <v>0</v>
      </c>
      <c r="AU130" s="5" t="b">
        <f t="shared" si="83"/>
        <v>0</v>
      </c>
      <c r="AV130" s="5" t="b">
        <f t="shared" si="84"/>
        <v>0</v>
      </c>
      <c r="AW130" s="5" t="b">
        <f t="shared" si="85"/>
        <v>0</v>
      </c>
      <c r="AX130" s="5" t="b">
        <f t="shared" si="86"/>
        <v>0</v>
      </c>
    </row>
    <row r="131" spans="1:50" ht="20" customHeight="1" x14ac:dyDescent="0.35">
      <c r="A131" s="50" t="s">
        <v>325</v>
      </c>
      <c r="B131" s="50" t="s">
        <v>350</v>
      </c>
      <c r="C131" s="50" t="s">
        <v>410</v>
      </c>
      <c r="D131" s="48">
        <v>2</v>
      </c>
      <c r="E131" s="49">
        <v>35.640999999999998</v>
      </c>
      <c r="F131" s="49">
        <v>35.404000000000003</v>
      </c>
      <c r="G131" s="43" t="str">
        <f>IF(OR(SETTINGS!I$8=0,F131="X",F131="?"),"N/A",SETTINGS!I$8-F131)</f>
        <v>N/A</v>
      </c>
      <c r="H131" s="46" t="str">
        <f t="shared" si="75"/>
        <v>Course + Language + Score + English + GPA</v>
      </c>
      <c r="J131" s="5" t="b">
        <f>DESTINATIONS!D149="YES"</f>
        <v>0</v>
      </c>
      <c r="K131" s="5" t="b">
        <f>AND(SETTINGS!B$19="English",DESTINATIONS!F149="English")</f>
        <v>0</v>
      </c>
      <c r="L131" s="5" t="b">
        <f>AND(SETTINGS!B$19="Spanish",DESTINATIONS!F149="Spanish")</f>
        <v>0</v>
      </c>
      <c r="M131" s="5" t="b">
        <f>AND(SETTINGS!B$19="French",DESTINATIONS!F149="French")</f>
        <v>0</v>
      </c>
      <c r="N131" s="1" t="b">
        <f>AND(SETTINGS!B$19="Portuguese",DESTINATIONS!F149="Portuguese")</f>
        <v>0</v>
      </c>
      <c r="O131" s="5" t="b">
        <f>AND(SETTINGS!B$19="German",DESTINATIONS!F149="German")</f>
        <v>0</v>
      </c>
      <c r="P131" s="45" t="b">
        <f>AND(SETTINGS!B$19="English and Spanish",OR(DESTINATIONS!F149="English",DESTINATIONS!F149="Spanish"))</f>
        <v>0</v>
      </c>
      <c r="Q131" s="5" t="b">
        <f>AND(SETTINGS!B$19="English and French",OR(DESTINATIONS!F149="English",DESTINATIONS!F149="French"))</f>
        <v>0</v>
      </c>
      <c r="R131" s="5" t="b">
        <f>AND(SETTINGS!B$19="English and Portuguese",OR(DESTINATIONS!F149="English",DESTINATIONS!F149="Portuguese"))</f>
        <v>0</v>
      </c>
      <c r="S131" s="5" t="b">
        <f>AND(SETTINGS!B$19="English and German",OR(DESTINATIONS!F149="English",DESTINATIONS!F149="German"))</f>
        <v>0</v>
      </c>
      <c r="T131" s="5" t="b">
        <f>SETTINGS!B$19="All"</f>
        <v>0</v>
      </c>
      <c r="U131" s="5" t="b">
        <f t="shared" si="87"/>
        <v>0</v>
      </c>
      <c r="V131" s="5" t="b">
        <f>AND(SETTINGS!I$8&lt;F131,NOT(OR(E131="?",F131="?",E131="X",F131="X")))</f>
        <v>1</v>
      </c>
      <c r="W131" s="5" t="b">
        <f>AND(SETTINGS!I$8=F131,NOT(OR(E131="?",F131="?",E131="X",F131="X")))</f>
        <v>0</v>
      </c>
      <c r="X131" s="5" t="b">
        <f>AND(SETTINGS!I$8&gt;F131,SETTINGS!I$8&lt;E131,NOT(OR(E131="?",F131="?",E131="X",F131="X")))</f>
        <v>0</v>
      </c>
      <c r="Y131" s="5" t="b">
        <f>AND(SETTINGS!I$8=E131,NOT(OR(E131="?",F131="?",E131="X",F131="X")))</f>
        <v>0</v>
      </c>
      <c r="Z131" s="5" t="b">
        <f>AND(SETTINGS!I$8&gt;E131,NOT(OR(E131="?",F131="?",E131="X",F131="X")))</f>
        <v>0</v>
      </c>
      <c r="AA131" s="5" t="b">
        <f t="shared" si="88"/>
        <v>0</v>
      </c>
      <c r="AB131" s="5" t="b">
        <f>AND(ISBLANK(DESTINATIONS!J149),ISBLANK(DESTINATIONS!K149),ISBLANK(DESTINATIONS!L149),ISBLANK(DESTINATIONS!M149),ISBLANK(DESTINATIONS!N149))</f>
        <v>1</v>
      </c>
      <c r="AC131" s="5" t="b">
        <f>AND(ISNUMBER(DESTINATIONS!J149),ISNUMBER(DESTINATIONS!K149),ISNUMBER(DESTINATIONS!L149),ISNUMBER(DESTINATIONS!M149),ISNUMBER(DESTINATIONS!N149),SETTINGS!F$3&gt;=DESTINATIONS!K149,SETTINGS!F$4&gt;=DESTINATIONS!L149,SETTINGS!F$5&gt;=DESTINATIONS!M149,SETTINGS!F$6&gt;=DESTINATIONS!N149,SETTINGS!F$7&gt;=DESTINATIONS!J149)</f>
        <v>0</v>
      </c>
      <c r="AD131" s="5" t="b">
        <f>AND(ISNUMBER(DESTINATIONS!J149),ISBLANK(DESTINATIONS!K149),ISBLANK(DESTINATIONS!L149),ISBLANK(DESTINATIONS!M149),ISBLANK(DESTINATIONS!N149),SETTINGS!F$7&gt;=DESTINATIONS!J149)</f>
        <v>0</v>
      </c>
      <c r="AE131" s="1" t="b">
        <f>AND(ISNUMBER(DESTINATIONS!J149),ISBLANK(DESTINATIONS!K149),ISBLANK(DESTINATIONS!L149),ISNUMBER(DESTINATIONS!M149),ISBLANK(DESTINATIONS!N149),SETTINGS!F$7&gt;=DESTINATIONS!J149,SETTINGS!F$5&gt;=DESTINATIONS!M149)</f>
        <v>0</v>
      </c>
      <c r="AF131" s="5" t="b">
        <f t="shared" si="89"/>
        <v>1</v>
      </c>
      <c r="AG131" s="5" t="b">
        <f>AND(ISBLANK(DESTINATIONS!O149),ISBLANK(DESTINATIONS!P149),ISBLANK(DESTINATIONS!Q149),ISBLANK(DESTINATIONS!R149),ISBLANK(DESTINATIONS!S149))</f>
        <v>1</v>
      </c>
      <c r="AH131" s="5" t="b">
        <f>AND(ISNUMBER(DESTINATIONS!O149),ISNUMBER(DESTINATIONS!P149),ISNUMBER(DESTINATIONS!Q149),ISNUMBER(DESTINATIONS!R149),ISNUMBER(DESTINATIONS!S149),SETTINGS!F$11&gt;=DESTINATIONS!P149,SETTINGS!F$12&gt;=DESTINATIONS!Q149,SETTINGS!F$13&gt;=DESTINATIONS!R149,SETTINGS!F$14&gt;=DESTINATIONS!S149,SETTINGS!F$15&gt;=DESTINATIONS!O149)</f>
        <v>0</v>
      </c>
      <c r="AI131" s="5" t="b">
        <f>AND(ISNUMBER(DESTINATIONS!O149),ISBLANK(DESTINATIONS!P149),ISBLANK(DESTINATIONS!Q149),ISBLANK(DESTINATIONS!R149),ISBLANK(DESTINATIONS!S149),SETTINGS!F$15&gt;=DESTINATIONS!O149)</f>
        <v>0</v>
      </c>
      <c r="AJ131" s="1" t="b">
        <f>AND(ISNUMBER(DESTINATIONS!O149),ISBLANK(DESTINATIONS!P149),ISBLANK(DESTINATIONS!Q149),ISNUMBER(DESTINATIONS!R149),ISBLANK(DESTINATIONS!S149),SETTINGS!F$15&gt;=DESTINATIONS!O149,SETTINGS!F$13&gt;=DESTINATIONS!R149)</f>
        <v>0</v>
      </c>
      <c r="AK131" s="5" t="b">
        <f t="shared" si="90"/>
        <v>1</v>
      </c>
      <c r="AL131" s="5" t="b">
        <f>AND(SETTINGS!B$21="IELTS",AF131)</f>
        <v>0</v>
      </c>
      <c r="AM131" s="5" t="b">
        <f>AND(SETTINGS!B$21="TOEFL",AK131)</f>
        <v>0</v>
      </c>
      <c r="AN131" s="5" t="b">
        <f>AND(SETTINGS!B$21="Other",OR(AB131,AG131))</f>
        <v>0</v>
      </c>
      <c r="AO131" s="1" t="b">
        <f>AND(SETTINGS!B$21="NO",_xlfn.IFS(SETTINGS!B$19="English",FALSE,OR(SETTINGS!B$19="Spanish",SETTINGS!B$19="English and Spanish"),DESTINATIONS!F149="Spanish",OR(SETTINGS!B$19="French",SETTINGS!B$19="English and French"),DESTINATIONS!F149="French",OR(SETTINGS!B$19="Portuguese",SETTINGS!B$19="English and Portuguese"),DESTINATIONS!F149="Portuguese",OR(SETTINGS!B$19="German",SETTINGS!B$19="English and German"),DESTINATIONS!F149="German",SETTINGS!B$19="All",OR(DESTINATIONS!F149="Spanish",DESTINATIONS!F149="French",DESTINATIONS!F149="Portuguese",DESTINATIONS!F149="German"),SETTINGS!B$19="",FALSE))</f>
        <v>0</v>
      </c>
      <c r="AP131" s="5" t="b">
        <f t="shared" si="91"/>
        <v>0</v>
      </c>
      <c r="AQ131" s="5" t="b">
        <f>OR(ISBLANK(DESTINATIONS!T149),AND(ISNUMBER(DESTINATIONS!T149),SETTINGS!I$5&gt;=DESTINATIONS!T149))</f>
        <v>0</v>
      </c>
      <c r="AS131" s="45" t="b">
        <f t="shared" si="81"/>
        <v>1</v>
      </c>
      <c r="AT131" s="5" t="b">
        <f t="shared" si="82"/>
        <v>0</v>
      </c>
      <c r="AU131" s="5" t="b">
        <f t="shared" si="83"/>
        <v>0</v>
      </c>
      <c r="AV131" s="5" t="b">
        <f t="shared" si="84"/>
        <v>0</v>
      </c>
      <c r="AW131" s="5" t="b">
        <f t="shared" si="85"/>
        <v>0</v>
      </c>
      <c r="AX131" s="5" t="b">
        <f t="shared" si="86"/>
        <v>0</v>
      </c>
    </row>
    <row r="132" spans="1:50" ht="20" customHeight="1" x14ac:dyDescent="0.35">
      <c r="A132" s="50" t="s">
        <v>325</v>
      </c>
      <c r="B132" s="50" t="s">
        <v>366</v>
      </c>
      <c r="C132" s="50" t="s">
        <v>428</v>
      </c>
      <c r="D132" s="48">
        <v>1</v>
      </c>
      <c r="E132" s="49">
        <v>35.393000000000001</v>
      </c>
      <c r="F132" s="49">
        <v>35.393000000000001</v>
      </c>
      <c r="G132" s="43" t="str">
        <f>IF(OR(SETTINGS!I$8=0,F132="X",F132="?"),"N/A",SETTINGS!I$8-F132)</f>
        <v>N/A</v>
      </c>
      <c r="H132" s="46" t="str">
        <f t="shared" si="75"/>
        <v>Course + Language + Score + English + GPA</v>
      </c>
      <c r="J132" s="5" t="b">
        <f>DESTINATIONS!D150="YES"</f>
        <v>0</v>
      </c>
      <c r="K132" s="5" t="b">
        <f>AND(SETTINGS!B$19="English",DESTINATIONS!F150="English")</f>
        <v>0</v>
      </c>
      <c r="L132" s="5" t="b">
        <f>AND(SETTINGS!B$19="Spanish",DESTINATIONS!F150="Spanish")</f>
        <v>0</v>
      </c>
      <c r="M132" s="5" t="b">
        <f>AND(SETTINGS!B$19="French",DESTINATIONS!F150="French")</f>
        <v>0</v>
      </c>
      <c r="N132" s="1" t="b">
        <f>AND(SETTINGS!B$19="Portuguese",DESTINATIONS!F150="Portuguese")</f>
        <v>0</v>
      </c>
      <c r="O132" s="5" t="b">
        <f>AND(SETTINGS!B$19="German",DESTINATIONS!F150="German")</f>
        <v>0</v>
      </c>
      <c r="P132" s="45" t="b">
        <f>AND(SETTINGS!B$19="English and Spanish",OR(DESTINATIONS!F150="English",DESTINATIONS!F150="Spanish"))</f>
        <v>0</v>
      </c>
      <c r="Q132" s="5" t="b">
        <f>AND(SETTINGS!B$19="English and French",OR(DESTINATIONS!F150="English",DESTINATIONS!F150="French"))</f>
        <v>0</v>
      </c>
      <c r="R132" s="5" t="b">
        <f>AND(SETTINGS!B$19="English and Portuguese",OR(DESTINATIONS!F150="English",DESTINATIONS!F150="Portuguese"))</f>
        <v>0</v>
      </c>
      <c r="S132" s="5" t="b">
        <f>AND(SETTINGS!B$19="English and German",OR(DESTINATIONS!F150="English",DESTINATIONS!F150="German"))</f>
        <v>0</v>
      </c>
      <c r="T132" s="5" t="b">
        <f>SETTINGS!B$19="All"</f>
        <v>0</v>
      </c>
      <c r="U132" s="5" t="b">
        <f t="shared" si="87"/>
        <v>0</v>
      </c>
      <c r="V132" s="5" t="b">
        <f>AND(SETTINGS!I$8&lt;F132,NOT(OR(E132="?",F132="?",E132="X",F132="X")))</f>
        <v>1</v>
      </c>
      <c r="W132" s="5" t="b">
        <f>AND(SETTINGS!I$8=F132,NOT(OR(E132="?",F132="?",E132="X",F132="X")))</f>
        <v>0</v>
      </c>
      <c r="X132" s="5" t="b">
        <f>AND(SETTINGS!I$8&gt;F132,SETTINGS!I$8&lt;E132,NOT(OR(E132="?",F132="?",E132="X",F132="X")))</f>
        <v>0</v>
      </c>
      <c r="Y132" s="5" t="b">
        <f>AND(SETTINGS!I$8=E132,NOT(OR(E132="?",F132="?",E132="X",F132="X")))</f>
        <v>0</v>
      </c>
      <c r="Z132" s="5" t="b">
        <f>AND(SETTINGS!I$8&gt;E132,NOT(OR(E132="?",F132="?",E132="X",F132="X")))</f>
        <v>0</v>
      </c>
      <c r="AA132" s="5" t="b">
        <f t="shared" si="88"/>
        <v>0</v>
      </c>
      <c r="AB132" s="5" t="b">
        <f>AND(ISBLANK(DESTINATIONS!J150),ISBLANK(DESTINATIONS!K150),ISBLANK(DESTINATIONS!L150),ISBLANK(DESTINATIONS!M150),ISBLANK(DESTINATIONS!N150))</f>
        <v>0</v>
      </c>
      <c r="AC132" s="5" t="b">
        <f>AND(ISNUMBER(DESTINATIONS!J150),ISNUMBER(DESTINATIONS!K150),ISNUMBER(DESTINATIONS!L150),ISNUMBER(DESTINATIONS!M150),ISNUMBER(DESTINATIONS!N150),SETTINGS!F$3&gt;=DESTINATIONS!K150,SETTINGS!F$4&gt;=DESTINATIONS!L150,SETTINGS!F$5&gt;=DESTINATIONS!M150,SETTINGS!F$6&gt;=DESTINATIONS!N150,SETTINGS!F$7&gt;=DESTINATIONS!J150)</f>
        <v>0</v>
      </c>
      <c r="AD132" s="5" t="b">
        <f>AND(ISNUMBER(DESTINATIONS!J150),ISBLANK(DESTINATIONS!K150),ISBLANK(DESTINATIONS!L150),ISBLANK(DESTINATIONS!M150),ISBLANK(DESTINATIONS!N150),SETTINGS!F$7&gt;=DESTINATIONS!J150)</f>
        <v>0</v>
      </c>
      <c r="AE132" s="1" t="b">
        <f>AND(ISNUMBER(DESTINATIONS!J150),ISBLANK(DESTINATIONS!K150),ISBLANK(DESTINATIONS!L150),ISNUMBER(DESTINATIONS!M150),ISBLANK(DESTINATIONS!N150),SETTINGS!F$7&gt;=DESTINATIONS!J150,SETTINGS!F$5&gt;=DESTINATIONS!M150)</f>
        <v>0</v>
      </c>
      <c r="AF132" s="5" t="b">
        <f t="shared" si="89"/>
        <v>0</v>
      </c>
      <c r="AG132" s="5" t="b">
        <f>AND(ISBLANK(DESTINATIONS!O150),ISBLANK(DESTINATIONS!P150),ISBLANK(DESTINATIONS!Q150),ISBLANK(DESTINATIONS!R150),ISBLANK(DESTINATIONS!S150))</f>
        <v>0</v>
      </c>
      <c r="AH132" s="5" t="b">
        <f>AND(ISNUMBER(DESTINATIONS!O150),ISNUMBER(DESTINATIONS!P150),ISNUMBER(DESTINATIONS!Q150),ISNUMBER(DESTINATIONS!R150),ISNUMBER(DESTINATIONS!S150),SETTINGS!F$11&gt;=DESTINATIONS!P150,SETTINGS!F$12&gt;=DESTINATIONS!Q150,SETTINGS!F$13&gt;=DESTINATIONS!R150,SETTINGS!F$14&gt;=DESTINATIONS!S150,SETTINGS!F$15&gt;=DESTINATIONS!O150)</f>
        <v>0</v>
      </c>
      <c r="AI132" s="5" t="b">
        <f>AND(ISNUMBER(DESTINATIONS!O150),ISBLANK(DESTINATIONS!P150),ISBLANK(DESTINATIONS!Q150),ISBLANK(DESTINATIONS!R150),ISBLANK(DESTINATIONS!S150),SETTINGS!F$15&gt;=DESTINATIONS!O150)</f>
        <v>0</v>
      </c>
      <c r="AJ132" s="1" t="b">
        <f>AND(ISNUMBER(DESTINATIONS!O150),ISBLANK(DESTINATIONS!P150),ISBLANK(DESTINATIONS!Q150),ISNUMBER(DESTINATIONS!R150),ISBLANK(DESTINATIONS!S150),SETTINGS!F$15&gt;=DESTINATIONS!O150,SETTINGS!F$13&gt;=DESTINATIONS!R150)</f>
        <v>0</v>
      </c>
      <c r="AK132" s="5" t="b">
        <f t="shared" si="90"/>
        <v>0</v>
      </c>
      <c r="AL132" s="5" t="b">
        <f>AND(SETTINGS!B$21="IELTS",AF132)</f>
        <v>0</v>
      </c>
      <c r="AM132" s="5" t="b">
        <f>AND(SETTINGS!B$21="TOEFL",AK132)</f>
        <v>0</v>
      </c>
      <c r="AN132" s="5" t="b">
        <f>AND(SETTINGS!B$21="Other",OR(AB132,AG132))</f>
        <v>0</v>
      </c>
      <c r="AO132" s="1" t="b">
        <f>AND(SETTINGS!B$21="NO",_xlfn.IFS(SETTINGS!B$19="English",FALSE,OR(SETTINGS!B$19="Spanish",SETTINGS!B$19="English and Spanish"),DESTINATIONS!F150="Spanish",OR(SETTINGS!B$19="French",SETTINGS!B$19="English and French"),DESTINATIONS!F150="French",OR(SETTINGS!B$19="Portuguese",SETTINGS!B$19="English and Portuguese"),DESTINATIONS!F150="Portuguese",OR(SETTINGS!B$19="German",SETTINGS!B$19="English and German"),DESTINATIONS!F150="German",SETTINGS!B$19="All",OR(DESTINATIONS!F150="Spanish",DESTINATIONS!F150="French",DESTINATIONS!F150="Portuguese",DESTINATIONS!F150="German"),SETTINGS!B$19="",FALSE))</f>
        <v>0</v>
      </c>
      <c r="AP132" s="5" t="b">
        <f t="shared" si="91"/>
        <v>0</v>
      </c>
      <c r="AQ132" s="5" t="b">
        <f>OR(ISBLANK(DESTINATIONS!T150),AND(ISNUMBER(DESTINATIONS!T150),SETTINGS!I$5&gt;=DESTINATIONS!T150))</f>
        <v>0</v>
      </c>
      <c r="AS132" s="45" t="b">
        <f t="shared" si="81"/>
        <v>1</v>
      </c>
      <c r="AT132" s="5" t="b">
        <f t="shared" si="82"/>
        <v>0</v>
      </c>
      <c r="AU132" s="5" t="b">
        <f t="shared" si="83"/>
        <v>0</v>
      </c>
      <c r="AV132" s="5" t="b">
        <f t="shared" si="84"/>
        <v>0</v>
      </c>
      <c r="AW132" s="5" t="b">
        <f t="shared" si="85"/>
        <v>0</v>
      </c>
      <c r="AX132" s="5" t="b">
        <f t="shared" si="86"/>
        <v>0</v>
      </c>
    </row>
    <row r="133" spans="1:50" ht="20" customHeight="1" x14ac:dyDescent="0.35">
      <c r="A133" s="50" t="s">
        <v>325</v>
      </c>
      <c r="B133" s="50" t="s">
        <v>366</v>
      </c>
      <c r="C133" s="50" t="s">
        <v>429</v>
      </c>
      <c r="D133" s="48">
        <v>16</v>
      </c>
      <c r="E133" s="49">
        <v>36.011000000000003</v>
      </c>
      <c r="F133" s="49">
        <v>35.347999999999999</v>
      </c>
      <c r="G133" s="43" t="str">
        <f>IF(OR(SETTINGS!I$8=0,F133="X",F133="?"),"N/A",SETTINGS!I$8-F133)</f>
        <v>N/A</v>
      </c>
      <c r="H133" s="46" t="str">
        <f t="shared" si="75"/>
        <v>Language + Score + English + GPA</v>
      </c>
      <c r="J133" s="5" t="b">
        <f>DESTINATIONS!D151="YES"</f>
        <v>1</v>
      </c>
      <c r="K133" s="5" t="b">
        <f>AND(SETTINGS!B$19="English",DESTINATIONS!F151="English")</f>
        <v>0</v>
      </c>
      <c r="L133" s="5" t="b">
        <f>AND(SETTINGS!B$19="Spanish",DESTINATIONS!F151="Spanish")</f>
        <v>0</v>
      </c>
      <c r="M133" s="5" t="b">
        <f>AND(SETTINGS!B$19="French",DESTINATIONS!F151="French")</f>
        <v>0</v>
      </c>
      <c r="N133" s="1" t="b">
        <f>AND(SETTINGS!B$19="Portuguese",DESTINATIONS!F151="Portuguese")</f>
        <v>0</v>
      </c>
      <c r="O133" s="5" t="b">
        <f>AND(SETTINGS!B$19="German",DESTINATIONS!F151="German")</f>
        <v>0</v>
      </c>
      <c r="P133" s="45" t="b">
        <f>AND(SETTINGS!B$19="English and Spanish",OR(DESTINATIONS!F151="English",DESTINATIONS!F151="Spanish"))</f>
        <v>0</v>
      </c>
      <c r="Q133" s="5" t="b">
        <f>AND(SETTINGS!B$19="English and French",OR(DESTINATIONS!F151="English",DESTINATIONS!F151="French"))</f>
        <v>0</v>
      </c>
      <c r="R133" s="5" t="b">
        <f>AND(SETTINGS!B$19="English and Portuguese",OR(DESTINATIONS!F151="English",DESTINATIONS!F151="Portuguese"))</f>
        <v>0</v>
      </c>
      <c r="S133" s="5" t="b">
        <f>AND(SETTINGS!B$19="English and German",OR(DESTINATIONS!F151="English",DESTINATIONS!F151="German"))</f>
        <v>0</v>
      </c>
      <c r="T133" s="5" t="b">
        <f>SETTINGS!B$19="All"</f>
        <v>0</v>
      </c>
      <c r="U133" s="5" t="b">
        <f t="shared" si="87"/>
        <v>0</v>
      </c>
      <c r="V133" s="5" t="b">
        <f>AND(SETTINGS!I$8&lt;F133,NOT(OR(E133="?",F133="?",E133="X",F133="X")))</f>
        <v>1</v>
      </c>
      <c r="W133" s="5" t="b">
        <f>AND(SETTINGS!I$8=F133,NOT(OR(E133="?",F133="?",E133="X",F133="X")))</f>
        <v>0</v>
      </c>
      <c r="X133" s="5" t="b">
        <f>AND(SETTINGS!I$8&gt;F133,SETTINGS!I$8&lt;E133,NOT(OR(E133="?",F133="?",E133="X",F133="X")))</f>
        <v>0</v>
      </c>
      <c r="Y133" s="5" t="b">
        <f>AND(SETTINGS!I$8=E133,NOT(OR(E133="?",F133="?",E133="X",F133="X")))</f>
        <v>0</v>
      </c>
      <c r="Z133" s="5" t="b">
        <f>AND(SETTINGS!I$8&gt;E133,NOT(OR(E133="?",F133="?",E133="X",F133="X")))</f>
        <v>0</v>
      </c>
      <c r="AA133" s="5" t="b">
        <f t="shared" si="88"/>
        <v>0</v>
      </c>
      <c r="AB133" s="5" t="b">
        <f>AND(ISBLANK(DESTINATIONS!J151),ISBLANK(DESTINATIONS!K151),ISBLANK(DESTINATIONS!L151),ISBLANK(DESTINATIONS!M151),ISBLANK(DESTINATIONS!N151))</f>
        <v>0</v>
      </c>
      <c r="AC133" s="5" t="b">
        <f>AND(ISNUMBER(DESTINATIONS!J151),ISNUMBER(DESTINATIONS!K151),ISNUMBER(DESTINATIONS!L151),ISNUMBER(DESTINATIONS!M151),ISNUMBER(DESTINATIONS!N151),SETTINGS!F$3&gt;=DESTINATIONS!K151,SETTINGS!F$4&gt;=DESTINATIONS!L151,SETTINGS!F$5&gt;=DESTINATIONS!M151,SETTINGS!F$6&gt;=DESTINATIONS!N151,SETTINGS!F$7&gt;=DESTINATIONS!J151)</f>
        <v>0</v>
      </c>
      <c r="AD133" s="5" t="b">
        <f>AND(ISNUMBER(DESTINATIONS!J151),ISBLANK(DESTINATIONS!K151),ISBLANK(DESTINATIONS!L151),ISBLANK(DESTINATIONS!M151),ISBLANK(DESTINATIONS!N151),SETTINGS!F$7&gt;=DESTINATIONS!J151)</f>
        <v>0</v>
      </c>
      <c r="AE133" s="1" t="b">
        <f>AND(ISNUMBER(DESTINATIONS!J151),ISBLANK(DESTINATIONS!K151),ISBLANK(DESTINATIONS!L151),ISNUMBER(DESTINATIONS!M151),ISBLANK(DESTINATIONS!N151),SETTINGS!F$7&gt;=DESTINATIONS!J151,SETTINGS!F$5&gt;=DESTINATIONS!M151)</f>
        <v>0</v>
      </c>
      <c r="AF133" s="5" t="b">
        <f t="shared" si="89"/>
        <v>0</v>
      </c>
      <c r="AG133" s="5" t="b">
        <f>AND(ISBLANK(DESTINATIONS!O151),ISBLANK(DESTINATIONS!P151),ISBLANK(DESTINATIONS!Q151),ISBLANK(DESTINATIONS!R151),ISBLANK(DESTINATIONS!S151))</f>
        <v>0</v>
      </c>
      <c r="AH133" s="5" t="b">
        <f>AND(ISNUMBER(DESTINATIONS!O151),ISNUMBER(DESTINATIONS!P151),ISNUMBER(DESTINATIONS!Q151),ISNUMBER(DESTINATIONS!R151),ISNUMBER(DESTINATIONS!S151),SETTINGS!F$11&gt;=DESTINATIONS!P151,SETTINGS!F$12&gt;=DESTINATIONS!Q151,SETTINGS!F$13&gt;=DESTINATIONS!R151,SETTINGS!F$14&gt;=DESTINATIONS!S151,SETTINGS!F$15&gt;=DESTINATIONS!O151)</f>
        <v>0</v>
      </c>
      <c r="AI133" s="5" t="b">
        <f>AND(ISNUMBER(DESTINATIONS!O151),ISBLANK(DESTINATIONS!P151),ISBLANK(DESTINATIONS!Q151),ISBLANK(DESTINATIONS!R151),ISBLANK(DESTINATIONS!S151),SETTINGS!F$15&gt;=DESTINATIONS!O151)</f>
        <v>0</v>
      </c>
      <c r="AJ133" s="1" t="b">
        <f>AND(ISNUMBER(DESTINATIONS!O151),ISBLANK(DESTINATIONS!P151),ISBLANK(DESTINATIONS!Q151),ISNUMBER(DESTINATIONS!R151),ISBLANK(DESTINATIONS!S151),SETTINGS!F$15&gt;=DESTINATIONS!O151,SETTINGS!F$13&gt;=DESTINATIONS!R151)</f>
        <v>0</v>
      </c>
      <c r="AK133" s="5" t="b">
        <f t="shared" si="90"/>
        <v>0</v>
      </c>
      <c r="AL133" s="5" t="b">
        <f>AND(SETTINGS!B$21="IELTS",AF133)</f>
        <v>0</v>
      </c>
      <c r="AM133" s="5" t="b">
        <f>AND(SETTINGS!B$21="TOEFL",AK133)</f>
        <v>0</v>
      </c>
      <c r="AN133" s="5" t="b">
        <f>AND(SETTINGS!B$21="Other",OR(AB133,AG133))</f>
        <v>0</v>
      </c>
      <c r="AO133" s="1" t="b">
        <f>AND(SETTINGS!B$21="NO",_xlfn.IFS(SETTINGS!B$19="English",FALSE,OR(SETTINGS!B$19="Spanish",SETTINGS!B$19="English and Spanish"),DESTINATIONS!F151="Spanish",OR(SETTINGS!B$19="French",SETTINGS!B$19="English and French"),DESTINATIONS!F151="French",OR(SETTINGS!B$19="Portuguese",SETTINGS!B$19="English and Portuguese"),DESTINATIONS!F151="Portuguese",OR(SETTINGS!B$19="German",SETTINGS!B$19="English and German"),DESTINATIONS!F151="German",SETTINGS!B$19="All",OR(DESTINATIONS!F151="Spanish",DESTINATIONS!F151="French",DESTINATIONS!F151="Portuguese",DESTINATIONS!F151="German"),SETTINGS!B$19="",FALSE))</f>
        <v>0</v>
      </c>
      <c r="AP133" s="5" t="b">
        <f t="shared" si="91"/>
        <v>0</v>
      </c>
      <c r="AQ133" s="5" t="b">
        <f>OR(ISBLANK(DESTINATIONS!T151),AND(ISNUMBER(DESTINATIONS!T151),SETTINGS!I$5&gt;=DESTINATIONS!T151))</f>
        <v>0</v>
      </c>
      <c r="AS133" s="45" t="b">
        <f t="shared" si="81"/>
        <v>1</v>
      </c>
      <c r="AT133" s="5" t="b">
        <f t="shared" si="82"/>
        <v>0</v>
      </c>
      <c r="AU133" s="5" t="b">
        <f t="shared" si="83"/>
        <v>0</v>
      </c>
      <c r="AV133" s="5" t="b">
        <f t="shared" si="84"/>
        <v>0</v>
      </c>
      <c r="AW133" s="5" t="b">
        <f t="shared" si="85"/>
        <v>0</v>
      </c>
      <c r="AX133" s="5" t="b">
        <f t="shared" si="86"/>
        <v>0</v>
      </c>
    </row>
    <row r="134" spans="1:50" ht="20" customHeight="1" x14ac:dyDescent="0.35">
      <c r="A134" s="50" t="s">
        <v>325</v>
      </c>
      <c r="B134" s="50" t="s">
        <v>348</v>
      </c>
      <c r="C134" s="50" t="s">
        <v>408</v>
      </c>
      <c r="D134" s="48">
        <v>2</v>
      </c>
      <c r="E134" s="49">
        <v>35.4</v>
      </c>
      <c r="F134" s="49">
        <v>35.314</v>
      </c>
      <c r="G134" s="43" t="str">
        <f>IF(OR(SETTINGS!I$8=0,F134="X",F134="?"),"N/A",SETTINGS!I$8-F134)</f>
        <v>N/A</v>
      </c>
      <c r="H134" s="46" t="str">
        <f t="shared" si="75"/>
        <v>Course + Language + Score + English + GPA</v>
      </c>
      <c r="J134" s="5" t="b">
        <f>DESTINATIONS!D152="YES"</f>
        <v>0</v>
      </c>
      <c r="K134" s="5" t="b">
        <f>AND(SETTINGS!B$19="English",DESTINATIONS!F152="English")</f>
        <v>0</v>
      </c>
      <c r="L134" s="5" t="b">
        <f>AND(SETTINGS!B$19="Spanish",DESTINATIONS!F152="Spanish")</f>
        <v>0</v>
      </c>
      <c r="M134" s="5" t="b">
        <f>AND(SETTINGS!B$19="French",DESTINATIONS!F152="French")</f>
        <v>0</v>
      </c>
      <c r="N134" s="1" t="b">
        <f>AND(SETTINGS!B$19="Portuguese",DESTINATIONS!F152="Portuguese")</f>
        <v>0</v>
      </c>
      <c r="O134" s="5" t="b">
        <f>AND(SETTINGS!B$19="German",DESTINATIONS!F152="German")</f>
        <v>0</v>
      </c>
      <c r="P134" s="45" t="b">
        <f>AND(SETTINGS!B$19="English and Spanish",OR(DESTINATIONS!F152="English",DESTINATIONS!F152="Spanish"))</f>
        <v>0</v>
      </c>
      <c r="Q134" s="5" t="b">
        <f>AND(SETTINGS!B$19="English and French",OR(DESTINATIONS!F152="English",DESTINATIONS!F152="French"))</f>
        <v>0</v>
      </c>
      <c r="R134" s="5" t="b">
        <f>AND(SETTINGS!B$19="English and Portuguese",OR(DESTINATIONS!F152="English",DESTINATIONS!F152="Portuguese"))</f>
        <v>0</v>
      </c>
      <c r="S134" s="5" t="b">
        <f>AND(SETTINGS!B$19="English and German",OR(DESTINATIONS!F152="English",DESTINATIONS!F152="German"))</f>
        <v>0</v>
      </c>
      <c r="T134" s="5" t="b">
        <f>SETTINGS!B$19="All"</f>
        <v>0</v>
      </c>
      <c r="U134" s="5" t="b">
        <f t="shared" si="87"/>
        <v>0</v>
      </c>
      <c r="V134" s="5" t="b">
        <f>AND(SETTINGS!I$8&lt;F134,NOT(OR(E134="?",F134="?",E134="X",F134="X")))</f>
        <v>1</v>
      </c>
      <c r="W134" s="5" t="b">
        <f>AND(SETTINGS!I$8=F134,NOT(OR(E134="?",F134="?",E134="X",F134="X")))</f>
        <v>0</v>
      </c>
      <c r="X134" s="5" t="b">
        <f>AND(SETTINGS!I$8&gt;F134,SETTINGS!I$8&lt;E134,NOT(OR(E134="?",F134="?",E134="X",F134="X")))</f>
        <v>0</v>
      </c>
      <c r="Y134" s="5" t="b">
        <f>AND(SETTINGS!I$8=E134,NOT(OR(E134="?",F134="?",E134="X",F134="X")))</f>
        <v>0</v>
      </c>
      <c r="Z134" s="5" t="b">
        <f>AND(SETTINGS!I$8&gt;E134,NOT(OR(E134="?",F134="?",E134="X",F134="X")))</f>
        <v>0</v>
      </c>
      <c r="AA134" s="5" t="b">
        <f t="shared" si="88"/>
        <v>0</v>
      </c>
      <c r="AB134" s="5" t="b">
        <f>AND(ISBLANK(DESTINATIONS!J152),ISBLANK(DESTINATIONS!K152),ISBLANK(DESTINATIONS!L152),ISBLANK(DESTINATIONS!M152),ISBLANK(DESTINATIONS!N152))</f>
        <v>1</v>
      </c>
      <c r="AC134" s="5" t="b">
        <f>AND(ISNUMBER(DESTINATIONS!J152),ISNUMBER(DESTINATIONS!K152),ISNUMBER(DESTINATIONS!L152),ISNUMBER(DESTINATIONS!M152),ISNUMBER(DESTINATIONS!N152),SETTINGS!F$3&gt;=DESTINATIONS!K152,SETTINGS!F$4&gt;=DESTINATIONS!L152,SETTINGS!F$5&gt;=DESTINATIONS!M152,SETTINGS!F$6&gt;=DESTINATIONS!N152,SETTINGS!F$7&gt;=DESTINATIONS!J152)</f>
        <v>0</v>
      </c>
      <c r="AD134" s="5" t="b">
        <f>AND(ISNUMBER(DESTINATIONS!J152),ISBLANK(DESTINATIONS!K152),ISBLANK(DESTINATIONS!L152),ISBLANK(DESTINATIONS!M152),ISBLANK(DESTINATIONS!N152),SETTINGS!F$7&gt;=DESTINATIONS!J152)</f>
        <v>0</v>
      </c>
      <c r="AE134" s="1" t="b">
        <f>AND(ISNUMBER(DESTINATIONS!J152),ISBLANK(DESTINATIONS!K152),ISBLANK(DESTINATIONS!L152),ISNUMBER(DESTINATIONS!M152),ISBLANK(DESTINATIONS!N152),SETTINGS!F$7&gt;=DESTINATIONS!J152,SETTINGS!F$5&gt;=DESTINATIONS!M152)</f>
        <v>0</v>
      </c>
      <c r="AF134" s="5" t="b">
        <f t="shared" si="89"/>
        <v>1</v>
      </c>
      <c r="AG134" s="5" t="b">
        <f>AND(ISBLANK(DESTINATIONS!O152),ISBLANK(DESTINATIONS!P152),ISBLANK(DESTINATIONS!Q152),ISBLANK(DESTINATIONS!R152),ISBLANK(DESTINATIONS!S152))</f>
        <v>1</v>
      </c>
      <c r="AH134" s="5" t="b">
        <f>AND(ISNUMBER(DESTINATIONS!O152),ISNUMBER(DESTINATIONS!P152),ISNUMBER(DESTINATIONS!Q152),ISNUMBER(DESTINATIONS!R152),ISNUMBER(DESTINATIONS!S152),SETTINGS!F$11&gt;=DESTINATIONS!P152,SETTINGS!F$12&gt;=DESTINATIONS!Q152,SETTINGS!F$13&gt;=DESTINATIONS!R152,SETTINGS!F$14&gt;=DESTINATIONS!S152,SETTINGS!F$15&gt;=DESTINATIONS!O152)</f>
        <v>0</v>
      </c>
      <c r="AI134" s="5" t="b">
        <f>AND(ISNUMBER(DESTINATIONS!O152),ISBLANK(DESTINATIONS!P152),ISBLANK(DESTINATIONS!Q152),ISBLANK(DESTINATIONS!R152),ISBLANK(DESTINATIONS!S152),SETTINGS!F$15&gt;=DESTINATIONS!O152)</f>
        <v>0</v>
      </c>
      <c r="AJ134" s="1" t="b">
        <f>AND(ISNUMBER(DESTINATIONS!O152),ISBLANK(DESTINATIONS!P152),ISBLANK(DESTINATIONS!Q152),ISNUMBER(DESTINATIONS!R152),ISBLANK(DESTINATIONS!S152),SETTINGS!F$15&gt;=DESTINATIONS!O152,SETTINGS!F$13&gt;=DESTINATIONS!R152)</f>
        <v>0</v>
      </c>
      <c r="AK134" s="5" t="b">
        <f t="shared" si="90"/>
        <v>1</v>
      </c>
      <c r="AL134" s="5" t="b">
        <f>AND(SETTINGS!B$21="IELTS",AF134)</f>
        <v>0</v>
      </c>
      <c r="AM134" s="5" t="b">
        <f>AND(SETTINGS!B$21="TOEFL",AK134)</f>
        <v>0</v>
      </c>
      <c r="AN134" s="5" t="b">
        <f>AND(SETTINGS!B$21="Other",OR(AB134,AG134))</f>
        <v>0</v>
      </c>
      <c r="AO134" s="1" t="b">
        <f>AND(SETTINGS!B$21="NO",_xlfn.IFS(SETTINGS!B$19="English",FALSE,OR(SETTINGS!B$19="Spanish",SETTINGS!B$19="English and Spanish"),DESTINATIONS!F152="Spanish",OR(SETTINGS!B$19="French",SETTINGS!B$19="English and French"),DESTINATIONS!F152="French",OR(SETTINGS!B$19="Portuguese",SETTINGS!B$19="English and Portuguese"),DESTINATIONS!F152="Portuguese",OR(SETTINGS!B$19="German",SETTINGS!B$19="English and German"),DESTINATIONS!F152="German",SETTINGS!B$19="All",OR(DESTINATIONS!F152="Spanish",DESTINATIONS!F152="French",DESTINATIONS!F152="Portuguese",DESTINATIONS!F152="German"),SETTINGS!B$19="",FALSE))</f>
        <v>0</v>
      </c>
      <c r="AP134" s="5" t="b">
        <f t="shared" si="91"/>
        <v>0</v>
      </c>
      <c r="AQ134" s="5" t="b">
        <f>OR(ISBLANK(DESTINATIONS!T152),AND(ISNUMBER(DESTINATIONS!T152),SETTINGS!I$5&gt;=DESTINATIONS!T152))</f>
        <v>0</v>
      </c>
      <c r="AS134" s="45" t="b">
        <f t="shared" si="81"/>
        <v>1</v>
      </c>
      <c r="AT134" s="5" t="b">
        <f t="shared" si="82"/>
        <v>0</v>
      </c>
      <c r="AU134" s="5" t="b">
        <f t="shared" si="83"/>
        <v>0</v>
      </c>
      <c r="AV134" s="5" t="b">
        <f t="shared" si="84"/>
        <v>0</v>
      </c>
      <c r="AW134" s="5" t="b">
        <f t="shared" si="85"/>
        <v>0</v>
      </c>
      <c r="AX134" s="5" t="b">
        <f t="shared" si="86"/>
        <v>0</v>
      </c>
    </row>
    <row r="135" spans="1:50" ht="20" customHeight="1" x14ac:dyDescent="0.35">
      <c r="A135" s="50" t="s">
        <v>325</v>
      </c>
      <c r="B135" s="50" t="s">
        <v>350</v>
      </c>
      <c r="C135" s="50" t="s">
        <v>423</v>
      </c>
      <c r="D135" s="48">
        <v>8</v>
      </c>
      <c r="E135" s="49">
        <v>35.729999999999997</v>
      </c>
      <c r="F135" s="49">
        <v>35.201000000000001</v>
      </c>
      <c r="G135" s="43" t="str">
        <f>IF(OR(SETTINGS!I$8=0,F135="X",F135="?"),"N/A",SETTINGS!I$8-F135)</f>
        <v>N/A</v>
      </c>
      <c r="H135" s="46" t="str">
        <f t="shared" si="75"/>
        <v>Language + Score + English</v>
      </c>
      <c r="J135" s="5" t="b">
        <f>DESTINATIONS!D153="YES"</f>
        <v>1</v>
      </c>
      <c r="K135" s="5" t="b">
        <f>AND(SETTINGS!B$19="English",DESTINATIONS!F153="English")</f>
        <v>0</v>
      </c>
      <c r="L135" s="5" t="b">
        <f>AND(SETTINGS!B$19="Spanish",DESTINATIONS!F153="Spanish")</f>
        <v>0</v>
      </c>
      <c r="M135" s="5" t="b">
        <f>AND(SETTINGS!B$19="French",DESTINATIONS!F153="French")</f>
        <v>0</v>
      </c>
      <c r="N135" s="1" t="b">
        <f>AND(SETTINGS!B$19="Portuguese",DESTINATIONS!F153="Portuguese")</f>
        <v>0</v>
      </c>
      <c r="O135" s="5" t="b">
        <f>AND(SETTINGS!B$19="German",DESTINATIONS!F153="German")</f>
        <v>0</v>
      </c>
      <c r="P135" s="45" t="b">
        <f>AND(SETTINGS!B$19="English and Spanish",OR(DESTINATIONS!F153="English",DESTINATIONS!F153="Spanish"))</f>
        <v>0</v>
      </c>
      <c r="Q135" s="5" t="b">
        <f>AND(SETTINGS!B$19="English and French",OR(DESTINATIONS!F153="English",DESTINATIONS!F153="French"))</f>
        <v>0</v>
      </c>
      <c r="R135" s="5" t="b">
        <f>AND(SETTINGS!B$19="English and Portuguese",OR(DESTINATIONS!F153="English",DESTINATIONS!F153="Portuguese"))</f>
        <v>0</v>
      </c>
      <c r="S135" s="5" t="b">
        <f>AND(SETTINGS!B$19="English and German",OR(DESTINATIONS!F153="English",DESTINATIONS!F153="German"))</f>
        <v>0</v>
      </c>
      <c r="T135" s="5" t="b">
        <f>SETTINGS!B$19="All"</f>
        <v>0</v>
      </c>
      <c r="U135" s="5" t="b">
        <f t="shared" si="87"/>
        <v>0</v>
      </c>
      <c r="V135" s="5" t="b">
        <f>AND(SETTINGS!I$8&lt;F135,NOT(OR(E135="?",F135="?",E135="X",F135="X")))</f>
        <v>1</v>
      </c>
      <c r="W135" s="5" t="b">
        <f>AND(SETTINGS!I$8=F135,NOT(OR(E135="?",F135="?",E135="X",F135="X")))</f>
        <v>0</v>
      </c>
      <c r="X135" s="5" t="b">
        <f>AND(SETTINGS!I$8&gt;F135,SETTINGS!I$8&lt;E135,NOT(OR(E135="?",F135="?",E135="X",F135="X")))</f>
        <v>0</v>
      </c>
      <c r="Y135" s="5" t="b">
        <f>AND(SETTINGS!I$8=E135,NOT(OR(E135="?",F135="?",E135="X",F135="X")))</f>
        <v>0</v>
      </c>
      <c r="Z135" s="5" t="b">
        <f>AND(SETTINGS!I$8&gt;E135,NOT(OR(E135="?",F135="?",E135="X",F135="X")))</f>
        <v>0</v>
      </c>
      <c r="AA135" s="5" t="b">
        <f t="shared" si="88"/>
        <v>0</v>
      </c>
      <c r="AB135" s="5" t="b">
        <f>AND(ISBLANK(DESTINATIONS!J153),ISBLANK(DESTINATIONS!K153),ISBLANK(DESTINATIONS!L153),ISBLANK(DESTINATIONS!M153),ISBLANK(DESTINATIONS!N153))</f>
        <v>0</v>
      </c>
      <c r="AC135" s="5" t="b">
        <f>AND(ISNUMBER(DESTINATIONS!J153),ISNUMBER(DESTINATIONS!K153),ISNUMBER(DESTINATIONS!L153),ISNUMBER(DESTINATIONS!M153),ISNUMBER(DESTINATIONS!N153),SETTINGS!F$3&gt;=DESTINATIONS!K153,SETTINGS!F$4&gt;=DESTINATIONS!L153,SETTINGS!F$5&gt;=DESTINATIONS!M153,SETTINGS!F$6&gt;=DESTINATIONS!N153,SETTINGS!F$7&gt;=DESTINATIONS!J153)</f>
        <v>0</v>
      </c>
      <c r="AD135" s="5" t="b">
        <f>AND(ISNUMBER(DESTINATIONS!J153),ISBLANK(DESTINATIONS!K153),ISBLANK(DESTINATIONS!L153),ISBLANK(DESTINATIONS!M153),ISBLANK(DESTINATIONS!N153),SETTINGS!F$7&gt;=DESTINATIONS!J153)</f>
        <v>0</v>
      </c>
      <c r="AE135" s="1" t="b">
        <f>AND(ISNUMBER(DESTINATIONS!J153),ISBLANK(DESTINATIONS!K153),ISBLANK(DESTINATIONS!L153),ISNUMBER(DESTINATIONS!M153),ISBLANK(DESTINATIONS!N153),SETTINGS!F$7&gt;=DESTINATIONS!J153,SETTINGS!F$5&gt;=DESTINATIONS!M153)</f>
        <v>0</v>
      </c>
      <c r="AF135" s="5" t="b">
        <f t="shared" si="89"/>
        <v>0</v>
      </c>
      <c r="AG135" s="5" t="b">
        <f>AND(ISBLANK(DESTINATIONS!O153),ISBLANK(DESTINATIONS!P153),ISBLANK(DESTINATIONS!Q153),ISBLANK(DESTINATIONS!R153),ISBLANK(DESTINATIONS!S153))</f>
        <v>0</v>
      </c>
      <c r="AH135" s="5" t="b">
        <f>AND(ISNUMBER(DESTINATIONS!O153),ISNUMBER(DESTINATIONS!P153),ISNUMBER(DESTINATIONS!Q153),ISNUMBER(DESTINATIONS!R153),ISNUMBER(DESTINATIONS!S153),SETTINGS!F$11&gt;=DESTINATIONS!P153,SETTINGS!F$12&gt;=DESTINATIONS!Q153,SETTINGS!F$13&gt;=DESTINATIONS!R153,SETTINGS!F$14&gt;=DESTINATIONS!S153,SETTINGS!F$15&gt;=DESTINATIONS!O153)</f>
        <v>0</v>
      </c>
      <c r="AI135" s="5" t="b">
        <f>AND(ISNUMBER(DESTINATIONS!O153),ISBLANK(DESTINATIONS!P153),ISBLANK(DESTINATIONS!Q153),ISBLANK(DESTINATIONS!R153),ISBLANK(DESTINATIONS!S153),SETTINGS!F$15&gt;=DESTINATIONS!O153)</f>
        <v>0</v>
      </c>
      <c r="AJ135" s="1" t="b">
        <f>AND(ISNUMBER(DESTINATIONS!O153),ISBLANK(DESTINATIONS!P153),ISBLANK(DESTINATIONS!Q153),ISNUMBER(DESTINATIONS!R153),ISBLANK(DESTINATIONS!S153),SETTINGS!F$15&gt;=DESTINATIONS!O153,SETTINGS!F$13&gt;=DESTINATIONS!R153)</f>
        <v>0</v>
      </c>
      <c r="AK135" s="5" t="b">
        <f t="shared" si="90"/>
        <v>0</v>
      </c>
      <c r="AL135" s="5" t="b">
        <f>AND(SETTINGS!B$21="IELTS",AF135)</f>
        <v>0</v>
      </c>
      <c r="AM135" s="5" t="b">
        <f>AND(SETTINGS!B$21="TOEFL",AK135)</f>
        <v>0</v>
      </c>
      <c r="AN135" s="5" t="b">
        <f>AND(SETTINGS!B$21="Other",OR(AB135,AG135))</f>
        <v>0</v>
      </c>
      <c r="AO135" s="1" t="b">
        <f>AND(SETTINGS!B$21="NO",_xlfn.IFS(SETTINGS!B$19="English",FALSE,OR(SETTINGS!B$19="Spanish",SETTINGS!B$19="English and Spanish"),DESTINATIONS!F153="Spanish",OR(SETTINGS!B$19="French",SETTINGS!B$19="English and French"),DESTINATIONS!F153="French",OR(SETTINGS!B$19="Portuguese",SETTINGS!B$19="English and Portuguese"),DESTINATIONS!F153="Portuguese",OR(SETTINGS!B$19="German",SETTINGS!B$19="English and German"),DESTINATIONS!F153="German",SETTINGS!B$19="All",OR(DESTINATIONS!F153="Spanish",DESTINATIONS!F153="French",DESTINATIONS!F153="Portuguese",DESTINATIONS!F153="German"),SETTINGS!B$19="",FALSE))</f>
        <v>0</v>
      </c>
      <c r="AP135" s="5" t="b">
        <f t="shared" si="91"/>
        <v>0</v>
      </c>
      <c r="AQ135" s="5" t="b">
        <f>OR(ISBLANK(DESTINATIONS!T153),AND(ISNUMBER(DESTINATIONS!T153),SETTINGS!I$5&gt;=DESTINATIONS!T153))</f>
        <v>1</v>
      </c>
      <c r="AS135" s="45" t="b">
        <f t="shared" si="81"/>
        <v>1</v>
      </c>
      <c r="AT135" s="5" t="b">
        <f t="shared" si="82"/>
        <v>0</v>
      </c>
      <c r="AU135" s="5" t="b">
        <f t="shared" si="83"/>
        <v>0</v>
      </c>
      <c r="AV135" s="5" t="b">
        <f t="shared" si="84"/>
        <v>0</v>
      </c>
      <c r="AW135" s="5" t="b">
        <f t="shared" si="85"/>
        <v>0</v>
      </c>
      <c r="AX135" s="5" t="b">
        <f t="shared" si="86"/>
        <v>0</v>
      </c>
    </row>
    <row r="136" spans="1:50" ht="20" customHeight="1" x14ac:dyDescent="0.35">
      <c r="A136" s="50" t="s">
        <v>325</v>
      </c>
      <c r="B136" s="50" t="s">
        <v>350</v>
      </c>
      <c r="C136" s="50" t="s">
        <v>422</v>
      </c>
      <c r="D136" s="48">
        <v>1</v>
      </c>
      <c r="E136" s="49">
        <v>35.159999999999997</v>
      </c>
      <c r="F136" s="49">
        <v>35.159999999999997</v>
      </c>
      <c r="G136" s="43" t="str">
        <f>IF(OR(SETTINGS!I$8=0,F136="X",F136="?"),"N/A",SETTINGS!I$8-F136)</f>
        <v>N/A</v>
      </c>
      <c r="H136" s="46" t="str">
        <f t="shared" si="75"/>
        <v>Course + Language + Score + English + GPA</v>
      </c>
      <c r="J136" s="5" t="b">
        <f>DESTINATIONS!D154="YES"</f>
        <v>0</v>
      </c>
      <c r="K136" s="5" t="b">
        <f>AND(SETTINGS!B$19="English",DESTINATIONS!F154="English")</f>
        <v>0</v>
      </c>
      <c r="L136" s="5" t="b">
        <f>AND(SETTINGS!B$19="Spanish",DESTINATIONS!F154="Spanish")</f>
        <v>0</v>
      </c>
      <c r="M136" s="5" t="b">
        <f>AND(SETTINGS!B$19="French",DESTINATIONS!F154="French")</f>
        <v>0</v>
      </c>
      <c r="N136" s="1" t="b">
        <f>AND(SETTINGS!B$19="Portuguese",DESTINATIONS!F154="Portuguese")</f>
        <v>0</v>
      </c>
      <c r="O136" s="5" t="b">
        <f>AND(SETTINGS!B$19="German",DESTINATIONS!F154="German")</f>
        <v>0</v>
      </c>
      <c r="P136" s="45" t="b">
        <f>AND(SETTINGS!B$19="English and Spanish",OR(DESTINATIONS!F154="English",DESTINATIONS!F154="Spanish"))</f>
        <v>0</v>
      </c>
      <c r="Q136" s="5" t="b">
        <f>AND(SETTINGS!B$19="English and French",OR(DESTINATIONS!F154="English",DESTINATIONS!F154="French"))</f>
        <v>0</v>
      </c>
      <c r="R136" s="5" t="b">
        <f>AND(SETTINGS!B$19="English and Portuguese",OR(DESTINATIONS!F154="English",DESTINATIONS!F154="Portuguese"))</f>
        <v>0</v>
      </c>
      <c r="S136" s="5" t="b">
        <f>AND(SETTINGS!B$19="English and German",OR(DESTINATIONS!F154="English",DESTINATIONS!F154="German"))</f>
        <v>0</v>
      </c>
      <c r="T136" s="5" t="b">
        <f>SETTINGS!B$19="All"</f>
        <v>0</v>
      </c>
      <c r="U136" s="5" t="b">
        <f t="shared" si="87"/>
        <v>0</v>
      </c>
      <c r="V136" s="5" t="b">
        <f>AND(SETTINGS!I$8&lt;F136,NOT(OR(E136="?",F136="?",E136="X",F136="X")))</f>
        <v>1</v>
      </c>
      <c r="W136" s="5" t="b">
        <f>AND(SETTINGS!I$8=F136,NOT(OR(E136="?",F136="?",E136="X",F136="X")))</f>
        <v>0</v>
      </c>
      <c r="X136" s="5" t="b">
        <f>AND(SETTINGS!I$8&gt;F136,SETTINGS!I$8&lt;E136,NOT(OR(E136="?",F136="?",E136="X",F136="X")))</f>
        <v>0</v>
      </c>
      <c r="Y136" s="5" t="b">
        <f>AND(SETTINGS!I$8=E136,NOT(OR(E136="?",F136="?",E136="X",F136="X")))</f>
        <v>0</v>
      </c>
      <c r="Z136" s="5" t="b">
        <f>AND(SETTINGS!I$8&gt;E136,NOT(OR(E136="?",F136="?",E136="X",F136="X")))</f>
        <v>0</v>
      </c>
      <c r="AA136" s="5" t="b">
        <f t="shared" si="88"/>
        <v>0</v>
      </c>
      <c r="AB136" s="5" t="b">
        <f>AND(ISBLANK(DESTINATIONS!J154),ISBLANK(DESTINATIONS!K154),ISBLANK(DESTINATIONS!L154),ISBLANK(DESTINATIONS!M154),ISBLANK(DESTINATIONS!N154))</f>
        <v>1</v>
      </c>
      <c r="AC136" s="5" t="b">
        <f>AND(ISNUMBER(DESTINATIONS!J154),ISNUMBER(DESTINATIONS!K154),ISNUMBER(DESTINATIONS!L154),ISNUMBER(DESTINATIONS!M154),ISNUMBER(DESTINATIONS!N154),SETTINGS!F$3&gt;=DESTINATIONS!K154,SETTINGS!F$4&gt;=DESTINATIONS!L154,SETTINGS!F$5&gt;=DESTINATIONS!M154,SETTINGS!F$6&gt;=DESTINATIONS!N154,SETTINGS!F$7&gt;=DESTINATIONS!J154)</f>
        <v>0</v>
      </c>
      <c r="AD136" s="5" t="b">
        <f>AND(ISNUMBER(DESTINATIONS!J154),ISBLANK(DESTINATIONS!K154),ISBLANK(DESTINATIONS!L154),ISBLANK(DESTINATIONS!M154),ISBLANK(DESTINATIONS!N154),SETTINGS!F$7&gt;=DESTINATIONS!J154)</f>
        <v>0</v>
      </c>
      <c r="AE136" s="1" t="b">
        <f>AND(ISNUMBER(DESTINATIONS!J154),ISBLANK(DESTINATIONS!K154),ISBLANK(DESTINATIONS!L154),ISNUMBER(DESTINATIONS!M154),ISBLANK(DESTINATIONS!N154),SETTINGS!F$7&gt;=DESTINATIONS!J154,SETTINGS!F$5&gt;=DESTINATIONS!M154)</f>
        <v>0</v>
      </c>
      <c r="AF136" s="5" t="b">
        <f t="shared" si="89"/>
        <v>1</v>
      </c>
      <c r="AG136" s="5" t="b">
        <f>AND(ISBLANK(DESTINATIONS!O154),ISBLANK(DESTINATIONS!P154),ISBLANK(DESTINATIONS!Q154),ISBLANK(DESTINATIONS!R154),ISBLANK(DESTINATIONS!S154))</f>
        <v>1</v>
      </c>
      <c r="AH136" s="5" t="b">
        <f>AND(ISNUMBER(DESTINATIONS!O154),ISNUMBER(DESTINATIONS!P154),ISNUMBER(DESTINATIONS!Q154),ISNUMBER(DESTINATIONS!R154),ISNUMBER(DESTINATIONS!S154),SETTINGS!F$11&gt;=DESTINATIONS!P154,SETTINGS!F$12&gt;=DESTINATIONS!Q154,SETTINGS!F$13&gt;=DESTINATIONS!R154,SETTINGS!F$14&gt;=DESTINATIONS!S154,SETTINGS!F$15&gt;=DESTINATIONS!O154)</f>
        <v>0</v>
      </c>
      <c r="AI136" s="5" t="b">
        <f>AND(ISNUMBER(DESTINATIONS!O154),ISBLANK(DESTINATIONS!P154),ISBLANK(DESTINATIONS!Q154),ISBLANK(DESTINATIONS!R154),ISBLANK(DESTINATIONS!S154),SETTINGS!F$15&gt;=DESTINATIONS!O154)</f>
        <v>0</v>
      </c>
      <c r="AJ136" s="1" t="b">
        <f>AND(ISNUMBER(DESTINATIONS!O154),ISBLANK(DESTINATIONS!P154),ISBLANK(DESTINATIONS!Q154),ISNUMBER(DESTINATIONS!R154),ISBLANK(DESTINATIONS!S154),SETTINGS!F$15&gt;=DESTINATIONS!O154,SETTINGS!F$13&gt;=DESTINATIONS!R154)</f>
        <v>0</v>
      </c>
      <c r="AK136" s="5" t="b">
        <f t="shared" si="90"/>
        <v>1</v>
      </c>
      <c r="AL136" s="5" t="b">
        <f>AND(SETTINGS!B$21="IELTS",AF136)</f>
        <v>0</v>
      </c>
      <c r="AM136" s="5" t="b">
        <f>AND(SETTINGS!B$21="TOEFL",AK136)</f>
        <v>0</v>
      </c>
      <c r="AN136" s="5" t="b">
        <f>AND(SETTINGS!B$21="Other",OR(AB136,AG136))</f>
        <v>0</v>
      </c>
      <c r="AO136" s="1" t="b">
        <f>AND(SETTINGS!B$21="NO",_xlfn.IFS(SETTINGS!B$19="English",FALSE,OR(SETTINGS!B$19="Spanish",SETTINGS!B$19="English and Spanish"),DESTINATIONS!F154="Spanish",OR(SETTINGS!B$19="French",SETTINGS!B$19="English and French"),DESTINATIONS!F154="French",OR(SETTINGS!B$19="Portuguese",SETTINGS!B$19="English and Portuguese"),DESTINATIONS!F154="Portuguese",OR(SETTINGS!B$19="German",SETTINGS!B$19="English and German"),DESTINATIONS!F154="German",SETTINGS!B$19="All",OR(DESTINATIONS!F154="Spanish",DESTINATIONS!F154="French",DESTINATIONS!F154="Portuguese",DESTINATIONS!F154="German"),SETTINGS!B$19="",FALSE))</f>
        <v>0</v>
      </c>
      <c r="AP136" s="5" t="b">
        <f t="shared" si="91"/>
        <v>0</v>
      </c>
      <c r="AQ136" s="5" t="b">
        <f>OR(ISBLANK(DESTINATIONS!T154),AND(ISNUMBER(DESTINATIONS!T154),SETTINGS!I$5&gt;=DESTINATIONS!T154))</f>
        <v>0</v>
      </c>
      <c r="AS136" s="45" t="b">
        <f t="shared" si="81"/>
        <v>1</v>
      </c>
      <c r="AT136" s="5" t="b">
        <f t="shared" si="82"/>
        <v>0</v>
      </c>
      <c r="AU136" s="5" t="b">
        <f t="shared" si="83"/>
        <v>0</v>
      </c>
      <c r="AV136" s="5" t="b">
        <f t="shared" si="84"/>
        <v>0</v>
      </c>
      <c r="AW136" s="5" t="b">
        <f t="shared" si="85"/>
        <v>0</v>
      </c>
      <c r="AX136" s="5" t="b">
        <f t="shared" si="86"/>
        <v>0</v>
      </c>
    </row>
    <row r="137" spans="1:50" ht="20" customHeight="1" x14ac:dyDescent="0.35">
      <c r="A137" s="50" t="s">
        <v>325</v>
      </c>
      <c r="B137" s="50" t="s">
        <v>351</v>
      </c>
      <c r="C137" s="50" t="s">
        <v>449</v>
      </c>
      <c r="D137" s="48">
        <v>5</v>
      </c>
      <c r="E137" s="49">
        <v>35.359000000000002</v>
      </c>
      <c r="F137" s="49">
        <v>35.067</v>
      </c>
      <c r="G137" s="43" t="str">
        <f>IF(OR(SETTINGS!I$8=0,F137="X",F137="?"),"N/A",SETTINGS!I$8-F137)</f>
        <v>N/A</v>
      </c>
      <c r="H137" s="46" t="str">
        <f t="shared" si="75"/>
        <v>Language + Score + English</v>
      </c>
      <c r="J137" s="5" t="b">
        <f>DESTINATIONS!D155="YES"</f>
        <v>1</v>
      </c>
      <c r="K137" s="5" t="b">
        <f>AND(SETTINGS!B$19="English",DESTINATIONS!F155="English")</f>
        <v>0</v>
      </c>
      <c r="L137" s="5" t="b">
        <f>AND(SETTINGS!B$19="Spanish",DESTINATIONS!F155="Spanish")</f>
        <v>0</v>
      </c>
      <c r="M137" s="5" t="b">
        <f>AND(SETTINGS!B$19="French",DESTINATIONS!F155="French")</f>
        <v>0</v>
      </c>
      <c r="N137" s="1" t="b">
        <f>AND(SETTINGS!B$19="Portuguese",DESTINATIONS!F155="Portuguese")</f>
        <v>0</v>
      </c>
      <c r="O137" s="5" t="b">
        <f>AND(SETTINGS!B$19="German",DESTINATIONS!F155="German")</f>
        <v>0</v>
      </c>
      <c r="P137" s="45" t="b">
        <f>AND(SETTINGS!B$19="English and Spanish",OR(DESTINATIONS!F155="English",DESTINATIONS!F155="Spanish"))</f>
        <v>0</v>
      </c>
      <c r="Q137" s="5" t="b">
        <f>AND(SETTINGS!B$19="English and French",OR(DESTINATIONS!F155="English",DESTINATIONS!F155="French"))</f>
        <v>0</v>
      </c>
      <c r="R137" s="5" t="b">
        <f>AND(SETTINGS!B$19="English and Portuguese",OR(DESTINATIONS!F155="English",DESTINATIONS!F155="Portuguese"))</f>
        <v>0</v>
      </c>
      <c r="S137" s="5" t="b">
        <f>AND(SETTINGS!B$19="English and German",OR(DESTINATIONS!F155="English",DESTINATIONS!F155="German"))</f>
        <v>0</v>
      </c>
      <c r="T137" s="5" t="b">
        <f>SETTINGS!B$19="All"</f>
        <v>0</v>
      </c>
      <c r="U137" s="5" t="b">
        <f t="shared" si="87"/>
        <v>0</v>
      </c>
      <c r="V137" s="5" t="b">
        <f>AND(SETTINGS!I$8&lt;F137,NOT(OR(E137="?",F137="?",E137="X",F137="X")))</f>
        <v>1</v>
      </c>
      <c r="W137" s="5" t="b">
        <f>AND(SETTINGS!I$8=F137,NOT(OR(E137="?",F137="?",E137="X",F137="X")))</f>
        <v>0</v>
      </c>
      <c r="X137" s="5" t="b">
        <f>AND(SETTINGS!I$8&gt;F137,SETTINGS!I$8&lt;E137,NOT(OR(E137="?",F137="?",E137="X",F137="X")))</f>
        <v>0</v>
      </c>
      <c r="Y137" s="5" t="b">
        <f>AND(SETTINGS!I$8=E137,NOT(OR(E137="?",F137="?",E137="X",F137="X")))</f>
        <v>0</v>
      </c>
      <c r="Z137" s="5" t="b">
        <f>AND(SETTINGS!I$8&gt;E137,NOT(OR(E137="?",F137="?",E137="X",F137="X")))</f>
        <v>0</v>
      </c>
      <c r="AA137" s="5" t="b">
        <f t="shared" si="88"/>
        <v>0</v>
      </c>
      <c r="AB137" s="5" t="b">
        <f>AND(ISBLANK(DESTINATIONS!J155),ISBLANK(DESTINATIONS!K155),ISBLANK(DESTINATIONS!L155),ISBLANK(DESTINATIONS!M155),ISBLANK(DESTINATIONS!N155))</f>
        <v>0</v>
      </c>
      <c r="AC137" s="5" t="b">
        <f>AND(ISNUMBER(DESTINATIONS!J155),ISNUMBER(DESTINATIONS!K155),ISNUMBER(DESTINATIONS!L155),ISNUMBER(DESTINATIONS!M155),ISNUMBER(DESTINATIONS!N155),SETTINGS!F$3&gt;=DESTINATIONS!K155,SETTINGS!F$4&gt;=DESTINATIONS!L155,SETTINGS!F$5&gt;=DESTINATIONS!M155,SETTINGS!F$6&gt;=DESTINATIONS!N155,SETTINGS!F$7&gt;=DESTINATIONS!J155)</f>
        <v>0</v>
      </c>
      <c r="AD137" s="5" t="b">
        <f>AND(ISNUMBER(DESTINATIONS!J155),ISBLANK(DESTINATIONS!K155),ISBLANK(DESTINATIONS!L155),ISBLANK(DESTINATIONS!M155),ISBLANK(DESTINATIONS!N155),SETTINGS!F$7&gt;=DESTINATIONS!J155)</f>
        <v>0</v>
      </c>
      <c r="AE137" s="1" t="b">
        <f>AND(ISNUMBER(DESTINATIONS!J155),ISBLANK(DESTINATIONS!K155),ISBLANK(DESTINATIONS!L155),ISNUMBER(DESTINATIONS!M155),ISBLANK(DESTINATIONS!N155),SETTINGS!F$7&gt;=DESTINATIONS!J155,SETTINGS!F$5&gt;=DESTINATIONS!M155)</f>
        <v>0</v>
      </c>
      <c r="AF137" s="5" t="b">
        <f t="shared" si="89"/>
        <v>0</v>
      </c>
      <c r="AG137" s="5" t="b">
        <f>AND(ISBLANK(DESTINATIONS!O155),ISBLANK(DESTINATIONS!P155),ISBLANK(DESTINATIONS!Q155),ISBLANK(DESTINATIONS!R155),ISBLANK(DESTINATIONS!S155))</f>
        <v>0</v>
      </c>
      <c r="AH137" s="5" t="b">
        <f>AND(ISNUMBER(DESTINATIONS!O155),ISNUMBER(DESTINATIONS!P155),ISNUMBER(DESTINATIONS!Q155),ISNUMBER(DESTINATIONS!R155),ISNUMBER(DESTINATIONS!S155),SETTINGS!F$11&gt;=DESTINATIONS!P155,SETTINGS!F$12&gt;=DESTINATIONS!Q155,SETTINGS!F$13&gt;=DESTINATIONS!R155,SETTINGS!F$14&gt;=DESTINATIONS!S155,SETTINGS!F$15&gt;=DESTINATIONS!O155)</f>
        <v>0</v>
      </c>
      <c r="AI137" s="5" t="b">
        <f>AND(ISNUMBER(DESTINATIONS!O155),ISBLANK(DESTINATIONS!P155),ISBLANK(DESTINATIONS!Q155),ISBLANK(DESTINATIONS!R155),ISBLANK(DESTINATIONS!S155),SETTINGS!F$15&gt;=DESTINATIONS!O155)</f>
        <v>0</v>
      </c>
      <c r="AJ137" s="1" t="b">
        <f>AND(ISNUMBER(DESTINATIONS!O155),ISBLANK(DESTINATIONS!P155),ISBLANK(DESTINATIONS!Q155),ISNUMBER(DESTINATIONS!R155),ISBLANK(DESTINATIONS!S155),SETTINGS!F$15&gt;=DESTINATIONS!O155,SETTINGS!F$13&gt;=DESTINATIONS!R155)</f>
        <v>0</v>
      </c>
      <c r="AK137" s="5" t="b">
        <f t="shared" si="90"/>
        <v>0</v>
      </c>
      <c r="AL137" s="5" t="b">
        <f>AND(SETTINGS!B$21="IELTS",AF137)</f>
        <v>0</v>
      </c>
      <c r="AM137" s="5" t="b">
        <f>AND(SETTINGS!B$21="TOEFL",AK137)</f>
        <v>0</v>
      </c>
      <c r="AN137" s="5" t="b">
        <f>AND(SETTINGS!B$21="Other",OR(AB137,AG137))</f>
        <v>0</v>
      </c>
      <c r="AO137" s="1" t="b">
        <f>AND(SETTINGS!B$21="NO",_xlfn.IFS(SETTINGS!B$19="English",FALSE,OR(SETTINGS!B$19="Spanish",SETTINGS!B$19="English and Spanish"),DESTINATIONS!F155="Spanish",OR(SETTINGS!B$19="French",SETTINGS!B$19="English and French"),DESTINATIONS!F155="French",OR(SETTINGS!B$19="Portuguese",SETTINGS!B$19="English and Portuguese"),DESTINATIONS!F155="Portuguese",OR(SETTINGS!B$19="German",SETTINGS!B$19="English and German"),DESTINATIONS!F155="German",SETTINGS!B$19="All",OR(DESTINATIONS!F155="Spanish",DESTINATIONS!F155="French",DESTINATIONS!F155="Portuguese",DESTINATIONS!F155="German"),SETTINGS!B$19="",FALSE))</f>
        <v>0</v>
      </c>
      <c r="AP137" s="5" t="b">
        <f t="shared" si="91"/>
        <v>0</v>
      </c>
      <c r="AQ137" s="5" t="b">
        <f>OR(ISBLANK(DESTINATIONS!T155),AND(ISNUMBER(DESTINATIONS!T155),SETTINGS!I$5&gt;=DESTINATIONS!T155))</f>
        <v>1</v>
      </c>
      <c r="AS137" s="45" t="b">
        <f t="shared" si="81"/>
        <v>1</v>
      </c>
      <c r="AT137" s="5" t="b">
        <f t="shared" si="82"/>
        <v>0</v>
      </c>
      <c r="AU137" s="5" t="b">
        <f t="shared" si="83"/>
        <v>0</v>
      </c>
      <c r="AV137" s="5" t="b">
        <f t="shared" si="84"/>
        <v>0</v>
      </c>
      <c r="AW137" s="5" t="b">
        <f t="shared" si="85"/>
        <v>0</v>
      </c>
      <c r="AX137" s="5" t="b">
        <f t="shared" si="86"/>
        <v>0</v>
      </c>
    </row>
    <row r="138" spans="1:50" ht="20" customHeight="1" x14ac:dyDescent="0.35">
      <c r="A138" s="50" t="s">
        <v>325</v>
      </c>
      <c r="B138" s="50" t="s">
        <v>348</v>
      </c>
      <c r="C138" s="50" t="s">
        <v>407</v>
      </c>
      <c r="D138" s="48">
        <v>2</v>
      </c>
      <c r="E138" s="49">
        <v>35.335999999999999</v>
      </c>
      <c r="F138" s="49">
        <v>35.033000000000001</v>
      </c>
      <c r="G138" s="43" t="str">
        <f>IF(OR(SETTINGS!I$8=0,F138="X",F138="?"),"N/A",SETTINGS!I$8-F138)</f>
        <v>N/A</v>
      </c>
      <c r="H138" s="46" t="str">
        <f t="shared" si="75"/>
        <v>Language + Score + English + GPA</v>
      </c>
      <c r="J138" s="5" t="b">
        <f>DESTINATIONS!D156="YES"</f>
        <v>1</v>
      </c>
      <c r="K138" s="5" t="b">
        <f>AND(SETTINGS!B$19="English",DESTINATIONS!F156="English")</f>
        <v>0</v>
      </c>
      <c r="L138" s="5" t="b">
        <f>AND(SETTINGS!B$19="Spanish",DESTINATIONS!F156="Spanish")</f>
        <v>0</v>
      </c>
      <c r="M138" s="5" t="b">
        <f>AND(SETTINGS!B$19="French",DESTINATIONS!F156="French")</f>
        <v>0</v>
      </c>
      <c r="N138" s="1" t="b">
        <f>AND(SETTINGS!B$19="Portuguese",DESTINATIONS!F156="Portuguese")</f>
        <v>0</v>
      </c>
      <c r="O138" s="5" t="b">
        <f>AND(SETTINGS!B$19="German",DESTINATIONS!F156="German")</f>
        <v>0</v>
      </c>
      <c r="P138" s="45" t="b">
        <f>AND(SETTINGS!B$19="English and Spanish",OR(DESTINATIONS!F156="English",DESTINATIONS!F156="Spanish"))</f>
        <v>0</v>
      </c>
      <c r="Q138" s="5" t="b">
        <f>AND(SETTINGS!B$19="English and French",OR(DESTINATIONS!F156="English",DESTINATIONS!F156="French"))</f>
        <v>0</v>
      </c>
      <c r="R138" s="5" t="b">
        <f>AND(SETTINGS!B$19="English and Portuguese",OR(DESTINATIONS!F156="English",DESTINATIONS!F156="Portuguese"))</f>
        <v>0</v>
      </c>
      <c r="S138" s="5" t="b">
        <f>AND(SETTINGS!B$19="English and German",OR(DESTINATIONS!F156="English",DESTINATIONS!F156="German"))</f>
        <v>0</v>
      </c>
      <c r="T138" s="5" t="b">
        <f>SETTINGS!B$19="All"</f>
        <v>0</v>
      </c>
      <c r="U138" s="5" t="b">
        <f t="shared" si="87"/>
        <v>0</v>
      </c>
      <c r="V138" s="5" t="b">
        <f>AND(SETTINGS!I$8&lt;F138,NOT(OR(E138="?",F138="?",E138="X",F138="X")))</f>
        <v>1</v>
      </c>
      <c r="W138" s="5" t="b">
        <f>AND(SETTINGS!I$8=F138,NOT(OR(E138="?",F138="?",E138="X",F138="X")))</f>
        <v>0</v>
      </c>
      <c r="X138" s="5" t="b">
        <f>AND(SETTINGS!I$8&gt;F138,SETTINGS!I$8&lt;E138,NOT(OR(E138="?",F138="?",E138="X",F138="X")))</f>
        <v>0</v>
      </c>
      <c r="Y138" s="5" t="b">
        <f>AND(SETTINGS!I$8=E138,NOT(OR(E138="?",F138="?",E138="X",F138="X")))</f>
        <v>0</v>
      </c>
      <c r="Z138" s="5" t="b">
        <f>AND(SETTINGS!I$8&gt;E138,NOT(OR(E138="?",F138="?",E138="X",F138="X")))</f>
        <v>0</v>
      </c>
      <c r="AA138" s="5" t="b">
        <f t="shared" si="88"/>
        <v>0</v>
      </c>
      <c r="AB138" s="5" t="b">
        <f>AND(ISBLANK(DESTINATIONS!J156),ISBLANK(DESTINATIONS!K156),ISBLANK(DESTINATIONS!L156),ISBLANK(DESTINATIONS!M156),ISBLANK(DESTINATIONS!N156))</f>
        <v>0</v>
      </c>
      <c r="AC138" s="5" t="b">
        <f>AND(ISNUMBER(DESTINATIONS!J156),ISNUMBER(DESTINATIONS!K156),ISNUMBER(DESTINATIONS!L156),ISNUMBER(DESTINATIONS!M156),ISNUMBER(DESTINATIONS!N156),SETTINGS!F$3&gt;=DESTINATIONS!K156,SETTINGS!F$4&gt;=DESTINATIONS!L156,SETTINGS!F$5&gt;=DESTINATIONS!M156,SETTINGS!F$6&gt;=DESTINATIONS!N156,SETTINGS!F$7&gt;=DESTINATIONS!J156)</f>
        <v>0</v>
      </c>
      <c r="AD138" s="5" t="b">
        <f>AND(ISNUMBER(DESTINATIONS!J156),ISBLANK(DESTINATIONS!K156),ISBLANK(DESTINATIONS!L156),ISBLANK(DESTINATIONS!M156),ISBLANK(DESTINATIONS!N156),SETTINGS!F$7&gt;=DESTINATIONS!J156)</f>
        <v>0</v>
      </c>
      <c r="AE138" s="1" t="b">
        <f>AND(ISNUMBER(DESTINATIONS!J156),ISBLANK(DESTINATIONS!K156),ISBLANK(DESTINATIONS!L156),ISNUMBER(DESTINATIONS!M156),ISBLANK(DESTINATIONS!N156),SETTINGS!F$7&gt;=DESTINATIONS!J156,SETTINGS!F$5&gt;=DESTINATIONS!M156)</f>
        <v>0</v>
      </c>
      <c r="AF138" s="5" t="b">
        <f t="shared" si="89"/>
        <v>0</v>
      </c>
      <c r="AG138" s="5" t="b">
        <f>AND(ISBLANK(DESTINATIONS!O156),ISBLANK(DESTINATIONS!P156),ISBLANK(DESTINATIONS!Q156),ISBLANK(DESTINATIONS!R156),ISBLANK(DESTINATIONS!S156))</f>
        <v>0</v>
      </c>
      <c r="AH138" s="5" t="b">
        <f>AND(ISNUMBER(DESTINATIONS!O156),ISNUMBER(DESTINATIONS!P156),ISNUMBER(DESTINATIONS!Q156),ISNUMBER(DESTINATIONS!R156),ISNUMBER(DESTINATIONS!S156),SETTINGS!F$11&gt;=DESTINATIONS!P156,SETTINGS!F$12&gt;=DESTINATIONS!Q156,SETTINGS!F$13&gt;=DESTINATIONS!R156,SETTINGS!F$14&gt;=DESTINATIONS!S156,SETTINGS!F$15&gt;=DESTINATIONS!O156)</f>
        <v>0</v>
      </c>
      <c r="AI138" s="5" t="b">
        <f>AND(ISNUMBER(DESTINATIONS!O156),ISBLANK(DESTINATIONS!P156),ISBLANK(DESTINATIONS!Q156),ISBLANK(DESTINATIONS!R156),ISBLANK(DESTINATIONS!S156),SETTINGS!F$15&gt;=DESTINATIONS!O156)</f>
        <v>0</v>
      </c>
      <c r="AJ138" s="1" t="b">
        <f>AND(ISNUMBER(DESTINATIONS!O156),ISBLANK(DESTINATIONS!P156),ISBLANK(DESTINATIONS!Q156),ISNUMBER(DESTINATIONS!R156),ISBLANK(DESTINATIONS!S156),SETTINGS!F$15&gt;=DESTINATIONS!O156,SETTINGS!F$13&gt;=DESTINATIONS!R156)</f>
        <v>0</v>
      </c>
      <c r="AK138" s="5" t="b">
        <f t="shared" si="90"/>
        <v>0</v>
      </c>
      <c r="AL138" s="5" t="b">
        <f>AND(SETTINGS!B$21="IELTS",AF138)</f>
        <v>0</v>
      </c>
      <c r="AM138" s="5" t="b">
        <f>AND(SETTINGS!B$21="TOEFL",AK138)</f>
        <v>0</v>
      </c>
      <c r="AN138" s="5" t="b">
        <f>AND(SETTINGS!B$21="Other",OR(AB138,AG138))</f>
        <v>0</v>
      </c>
      <c r="AO138" s="1" t="b">
        <f>AND(SETTINGS!B$21="NO",_xlfn.IFS(SETTINGS!B$19="English",FALSE,OR(SETTINGS!B$19="Spanish",SETTINGS!B$19="English and Spanish"),DESTINATIONS!F156="Spanish",OR(SETTINGS!B$19="French",SETTINGS!B$19="English and French"),DESTINATIONS!F156="French",OR(SETTINGS!B$19="Portuguese",SETTINGS!B$19="English and Portuguese"),DESTINATIONS!F156="Portuguese",OR(SETTINGS!B$19="German",SETTINGS!B$19="English and German"),DESTINATIONS!F156="German",SETTINGS!B$19="All",OR(DESTINATIONS!F156="Spanish",DESTINATIONS!F156="French",DESTINATIONS!F156="Portuguese",DESTINATIONS!F156="German"),SETTINGS!B$19="",FALSE))</f>
        <v>0</v>
      </c>
      <c r="AP138" s="5" t="b">
        <f t="shared" si="91"/>
        <v>0</v>
      </c>
      <c r="AQ138" s="5" t="b">
        <f>OR(ISBLANK(DESTINATIONS!T156),AND(ISNUMBER(DESTINATIONS!T156),SETTINGS!I$5&gt;=DESTINATIONS!T156))</f>
        <v>0</v>
      </c>
      <c r="AS138" s="45" t="b">
        <f t="shared" si="81"/>
        <v>1</v>
      </c>
      <c r="AT138" s="5" t="b">
        <f t="shared" si="82"/>
        <v>0</v>
      </c>
      <c r="AU138" s="5" t="b">
        <f t="shared" si="83"/>
        <v>0</v>
      </c>
      <c r="AV138" s="5" t="b">
        <f t="shared" si="84"/>
        <v>0</v>
      </c>
      <c r="AW138" s="5" t="b">
        <f t="shared" si="85"/>
        <v>0</v>
      </c>
      <c r="AX138" s="5" t="b">
        <f t="shared" si="86"/>
        <v>0</v>
      </c>
    </row>
    <row r="139" spans="1:50" ht="20" customHeight="1" x14ac:dyDescent="0.35">
      <c r="A139" s="50" t="s">
        <v>325</v>
      </c>
      <c r="B139" s="50" t="s">
        <v>373</v>
      </c>
      <c r="C139" s="50" t="s">
        <v>436</v>
      </c>
      <c r="D139" s="48">
        <v>9</v>
      </c>
      <c r="E139" s="49">
        <v>36.238</v>
      </c>
      <c r="F139" s="49">
        <v>34.651000000000003</v>
      </c>
      <c r="G139" s="43" t="str">
        <f>IF(OR(SETTINGS!I$8=0,F139="X",F139="?"),"N/A",SETTINGS!I$8-F139)</f>
        <v>N/A</v>
      </c>
      <c r="H139" s="46" t="str">
        <f t="shared" si="75"/>
        <v>Language + Score + English</v>
      </c>
      <c r="J139" s="5" t="b">
        <f>DESTINATIONS!D157="YES"</f>
        <v>1</v>
      </c>
      <c r="K139" s="5" t="b">
        <f>AND(SETTINGS!B$19="English",DESTINATIONS!F157="English")</f>
        <v>0</v>
      </c>
      <c r="L139" s="5" t="b">
        <f>AND(SETTINGS!B$19="Spanish",DESTINATIONS!F157="Spanish")</f>
        <v>0</v>
      </c>
      <c r="M139" s="5" t="b">
        <f>AND(SETTINGS!B$19="French",DESTINATIONS!F157="French")</f>
        <v>0</v>
      </c>
      <c r="N139" s="1" t="b">
        <f>AND(SETTINGS!B$19="Portuguese",DESTINATIONS!F157="Portuguese")</f>
        <v>0</v>
      </c>
      <c r="O139" s="5" t="b">
        <f>AND(SETTINGS!B$19="German",DESTINATIONS!F157="German")</f>
        <v>0</v>
      </c>
      <c r="P139" s="45" t="b">
        <f>AND(SETTINGS!B$19="English and Spanish",OR(DESTINATIONS!F157="English",DESTINATIONS!F157="Spanish"))</f>
        <v>0</v>
      </c>
      <c r="Q139" s="5" t="b">
        <f>AND(SETTINGS!B$19="English and French",OR(DESTINATIONS!F157="English",DESTINATIONS!F157="French"))</f>
        <v>0</v>
      </c>
      <c r="R139" s="5" t="b">
        <f>AND(SETTINGS!B$19="English and Portuguese",OR(DESTINATIONS!F157="English",DESTINATIONS!F157="Portuguese"))</f>
        <v>0</v>
      </c>
      <c r="S139" s="5" t="b">
        <f>AND(SETTINGS!B$19="English and German",OR(DESTINATIONS!F157="English",DESTINATIONS!F157="German"))</f>
        <v>0</v>
      </c>
      <c r="T139" s="5" t="b">
        <f>SETTINGS!B$19="All"</f>
        <v>0</v>
      </c>
      <c r="U139" s="5" t="b">
        <f t="shared" si="87"/>
        <v>0</v>
      </c>
      <c r="V139" s="5" t="b">
        <f>AND(SETTINGS!I$8&lt;F139,NOT(OR(E139="?",F139="?",E139="X",F139="X")))</f>
        <v>1</v>
      </c>
      <c r="W139" s="5" t="b">
        <f>AND(SETTINGS!I$8=F139,NOT(OR(E139="?",F139="?",E139="X",F139="X")))</f>
        <v>0</v>
      </c>
      <c r="X139" s="5" t="b">
        <f>AND(SETTINGS!I$8&gt;F139,SETTINGS!I$8&lt;E139,NOT(OR(E139="?",F139="?",E139="X",F139="X")))</f>
        <v>0</v>
      </c>
      <c r="Y139" s="5" t="b">
        <f>AND(SETTINGS!I$8=E139,NOT(OR(E139="?",F139="?",E139="X",F139="X")))</f>
        <v>0</v>
      </c>
      <c r="Z139" s="5" t="b">
        <f>AND(SETTINGS!I$8&gt;E139,NOT(OR(E139="?",F139="?",E139="X",F139="X")))</f>
        <v>0</v>
      </c>
      <c r="AA139" s="5" t="b">
        <f t="shared" si="88"/>
        <v>0</v>
      </c>
      <c r="AB139" s="5" t="b">
        <f>AND(ISBLANK(DESTINATIONS!J157),ISBLANK(DESTINATIONS!K157),ISBLANK(DESTINATIONS!L157),ISBLANK(DESTINATIONS!M157),ISBLANK(DESTINATIONS!N157))</f>
        <v>0</v>
      </c>
      <c r="AC139" s="5" t="b">
        <f>AND(ISNUMBER(DESTINATIONS!J157),ISNUMBER(DESTINATIONS!K157),ISNUMBER(DESTINATIONS!L157),ISNUMBER(DESTINATIONS!M157),ISNUMBER(DESTINATIONS!N157),SETTINGS!F$3&gt;=DESTINATIONS!K157,SETTINGS!F$4&gt;=DESTINATIONS!L157,SETTINGS!F$5&gt;=DESTINATIONS!M157,SETTINGS!F$6&gt;=DESTINATIONS!N157,SETTINGS!F$7&gt;=DESTINATIONS!J157)</f>
        <v>0</v>
      </c>
      <c r="AD139" s="5" t="b">
        <f>AND(ISNUMBER(DESTINATIONS!J157),ISBLANK(DESTINATIONS!K157),ISBLANK(DESTINATIONS!L157),ISBLANK(DESTINATIONS!M157),ISBLANK(DESTINATIONS!N157),SETTINGS!F$7&gt;=DESTINATIONS!J157)</f>
        <v>0</v>
      </c>
      <c r="AE139" s="1" t="b">
        <f>AND(ISNUMBER(DESTINATIONS!J157),ISBLANK(DESTINATIONS!K157),ISBLANK(DESTINATIONS!L157),ISNUMBER(DESTINATIONS!M157),ISBLANK(DESTINATIONS!N157),SETTINGS!F$7&gt;=DESTINATIONS!J157,SETTINGS!F$5&gt;=DESTINATIONS!M157)</f>
        <v>0</v>
      </c>
      <c r="AF139" s="5" t="b">
        <f t="shared" si="89"/>
        <v>0</v>
      </c>
      <c r="AG139" s="5" t="b">
        <f>AND(ISBLANK(DESTINATIONS!O157),ISBLANK(DESTINATIONS!P157),ISBLANK(DESTINATIONS!Q157),ISBLANK(DESTINATIONS!R157),ISBLANK(DESTINATIONS!S157))</f>
        <v>0</v>
      </c>
      <c r="AH139" s="5" t="b">
        <f>AND(ISNUMBER(DESTINATIONS!O157),ISNUMBER(DESTINATIONS!P157),ISNUMBER(DESTINATIONS!Q157),ISNUMBER(DESTINATIONS!R157),ISNUMBER(DESTINATIONS!S157),SETTINGS!F$11&gt;=DESTINATIONS!P157,SETTINGS!F$12&gt;=DESTINATIONS!Q157,SETTINGS!F$13&gt;=DESTINATIONS!R157,SETTINGS!F$14&gt;=DESTINATIONS!S157,SETTINGS!F$15&gt;=DESTINATIONS!O157)</f>
        <v>0</v>
      </c>
      <c r="AI139" s="5" t="b">
        <f>AND(ISNUMBER(DESTINATIONS!O157),ISBLANK(DESTINATIONS!P157),ISBLANK(DESTINATIONS!Q157),ISBLANK(DESTINATIONS!R157),ISBLANK(DESTINATIONS!S157),SETTINGS!F$15&gt;=DESTINATIONS!O157)</f>
        <v>0</v>
      </c>
      <c r="AJ139" s="1" t="b">
        <f>AND(ISNUMBER(DESTINATIONS!O157),ISBLANK(DESTINATIONS!P157),ISBLANK(DESTINATIONS!Q157),ISNUMBER(DESTINATIONS!R157),ISBLANK(DESTINATIONS!S157),SETTINGS!F$15&gt;=DESTINATIONS!O157,SETTINGS!F$13&gt;=DESTINATIONS!R157)</f>
        <v>0</v>
      </c>
      <c r="AK139" s="5" t="b">
        <f t="shared" si="90"/>
        <v>0</v>
      </c>
      <c r="AL139" s="5" t="b">
        <f>AND(SETTINGS!B$21="IELTS",AF139)</f>
        <v>0</v>
      </c>
      <c r="AM139" s="5" t="b">
        <f>AND(SETTINGS!B$21="TOEFL",AK139)</f>
        <v>0</v>
      </c>
      <c r="AN139" s="5" t="b">
        <f>AND(SETTINGS!B$21="Other",OR(AB139,AG139))</f>
        <v>0</v>
      </c>
      <c r="AO139" s="1" t="b">
        <f>AND(SETTINGS!B$21="NO",_xlfn.IFS(SETTINGS!B$19="English",FALSE,OR(SETTINGS!B$19="Spanish",SETTINGS!B$19="English and Spanish"),DESTINATIONS!F157="Spanish",OR(SETTINGS!B$19="French",SETTINGS!B$19="English and French"),DESTINATIONS!F157="French",OR(SETTINGS!B$19="Portuguese",SETTINGS!B$19="English and Portuguese"),DESTINATIONS!F157="Portuguese",OR(SETTINGS!B$19="German",SETTINGS!B$19="English and German"),DESTINATIONS!F157="German",SETTINGS!B$19="All",OR(DESTINATIONS!F157="Spanish",DESTINATIONS!F157="French",DESTINATIONS!F157="Portuguese",DESTINATIONS!F157="German"),SETTINGS!B$19="",FALSE))</f>
        <v>0</v>
      </c>
      <c r="AP139" s="5" t="b">
        <f t="shared" si="91"/>
        <v>0</v>
      </c>
      <c r="AQ139" s="5" t="b">
        <f>OR(ISBLANK(DESTINATIONS!T157),AND(ISNUMBER(DESTINATIONS!T157),SETTINGS!I$5&gt;=DESTINATIONS!T157))</f>
        <v>1</v>
      </c>
      <c r="AS139" s="45" t="b">
        <f t="shared" si="81"/>
        <v>1</v>
      </c>
      <c r="AT139" s="5" t="b">
        <f t="shared" si="82"/>
        <v>0</v>
      </c>
      <c r="AU139" s="5" t="b">
        <f t="shared" si="83"/>
        <v>0</v>
      </c>
      <c r="AV139" s="5" t="b">
        <f t="shared" si="84"/>
        <v>0</v>
      </c>
      <c r="AW139" s="5" t="b">
        <f t="shared" si="85"/>
        <v>0</v>
      </c>
      <c r="AX139" s="5" t="b">
        <f t="shared" si="86"/>
        <v>0</v>
      </c>
    </row>
    <row r="140" spans="1:50" ht="20" customHeight="1" x14ac:dyDescent="0.35">
      <c r="A140" s="50" t="s">
        <v>324</v>
      </c>
      <c r="B140" s="50" t="s">
        <v>327</v>
      </c>
      <c r="C140" s="50" t="s">
        <v>383</v>
      </c>
      <c r="D140" s="48">
        <v>9</v>
      </c>
      <c r="E140" s="49">
        <v>35.335999999999999</v>
      </c>
      <c r="F140" s="49">
        <v>34.572000000000003</v>
      </c>
      <c r="G140" s="43" t="str">
        <f>IF(OR(SETTINGS!I$8=0,F140="X",F140="?"),"N/A",SETTINGS!I$8-F140)</f>
        <v>N/A</v>
      </c>
      <c r="H140" s="46" t="str">
        <f t="shared" si="75"/>
        <v>Language + Score + English + GPA</v>
      </c>
      <c r="J140" s="5" t="b">
        <f>DESTINATIONS!D129="YES"</f>
        <v>1</v>
      </c>
      <c r="K140" s="5" t="b">
        <f>AND(SETTINGS!B$19="English",DESTINATIONS!F129="English")</f>
        <v>0</v>
      </c>
      <c r="L140" s="5" t="b">
        <f>AND(SETTINGS!B$19="Spanish",DESTINATIONS!F129="Spanish")</f>
        <v>0</v>
      </c>
      <c r="M140" s="5" t="b">
        <f>AND(SETTINGS!B$19="French",DESTINATIONS!F129="French")</f>
        <v>0</v>
      </c>
      <c r="N140" s="1" t="b">
        <f>AND(SETTINGS!B$19="Portuguese",DESTINATIONS!F129="Portuguese")</f>
        <v>0</v>
      </c>
      <c r="O140" s="5" t="b">
        <f>AND(SETTINGS!B$19="German",DESTINATIONS!F129="German")</f>
        <v>0</v>
      </c>
      <c r="P140" s="45" t="b">
        <f>AND(SETTINGS!B$19="English and Spanish",OR(DESTINATIONS!F129="English",DESTINATIONS!F129="Spanish"))</f>
        <v>0</v>
      </c>
      <c r="Q140" s="5" t="b">
        <f>AND(SETTINGS!B$19="English and French",OR(DESTINATIONS!F129="English",DESTINATIONS!F129="French"))</f>
        <v>0</v>
      </c>
      <c r="R140" s="5" t="b">
        <f>AND(SETTINGS!B$19="English and Portuguese",OR(DESTINATIONS!F129="English",DESTINATIONS!F129="Portuguese"))</f>
        <v>0</v>
      </c>
      <c r="S140" s="5" t="b">
        <f>AND(SETTINGS!B$19="English and German",OR(DESTINATIONS!F129="English",DESTINATIONS!F129="German"))</f>
        <v>0</v>
      </c>
      <c r="T140" s="5" t="b">
        <f>SETTINGS!B$19="All"</f>
        <v>0</v>
      </c>
      <c r="U140" s="5" t="b">
        <f t="shared" si="87"/>
        <v>0</v>
      </c>
      <c r="V140" s="5" t="b">
        <f>AND(SETTINGS!I$8&lt;F140,NOT(OR(E140="?",F140="?",E140="X",F140="X")))</f>
        <v>1</v>
      </c>
      <c r="W140" s="5" t="b">
        <f>AND(SETTINGS!I$8=F140,NOT(OR(E140="?",F140="?",E140="X",F140="X")))</f>
        <v>0</v>
      </c>
      <c r="X140" s="5" t="b">
        <f>AND(SETTINGS!I$8&gt;F140,SETTINGS!I$8&lt;E140,NOT(OR(E140="?",F140="?",E140="X",F140="X")))</f>
        <v>0</v>
      </c>
      <c r="Y140" s="5" t="b">
        <f>AND(SETTINGS!I$8=E140,NOT(OR(E140="?",F140="?",E140="X",F140="X")))</f>
        <v>0</v>
      </c>
      <c r="Z140" s="5" t="b">
        <f>AND(SETTINGS!I$8&gt;E140,NOT(OR(E140="?",F140="?",E140="X",F140="X")))</f>
        <v>0</v>
      </c>
      <c r="AA140" s="5" t="b">
        <f t="shared" si="88"/>
        <v>0</v>
      </c>
      <c r="AB140" s="5" t="b">
        <f>AND(ISBLANK(DESTINATIONS!J129),ISBLANK(DESTINATIONS!K129),ISBLANK(DESTINATIONS!L129),ISBLANK(DESTINATIONS!M129),ISBLANK(DESTINATIONS!N129))</f>
        <v>1</v>
      </c>
      <c r="AC140" s="5" t="b">
        <f>AND(ISNUMBER(DESTINATIONS!J129),ISNUMBER(DESTINATIONS!K129),ISNUMBER(DESTINATIONS!L129),ISNUMBER(DESTINATIONS!M129),ISNUMBER(DESTINATIONS!N129),SETTINGS!F$3&gt;=DESTINATIONS!K129,SETTINGS!F$4&gt;=DESTINATIONS!L129,SETTINGS!F$5&gt;=DESTINATIONS!M129,SETTINGS!F$6&gt;=DESTINATIONS!N129,SETTINGS!F$7&gt;=DESTINATIONS!J129)</f>
        <v>0</v>
      </c>
      <c r="AD140" s="5" t="b">
        <f>AND(ISNUMBER(DESTINATIONS!J129),ISBLANK(DESTINATIONS!K129),ISBLANK(DESTINATIONS!L129),ISBLANK(DESTINATIONS!M129),ISBLANK(DESTINATIONS!N129),SETTINGS!F$7&gt;=DESTINATIONS!J129)</f>
        <v>0</v>
      </c>
      <c r="AE140" s="1" t="b">
        <f>AND(ISNUMBER(DESTINATIONS!J129),ISBLANK(DESTINATIONS!K129),ISBLANK(DESTINATIONS!L129),ISNUMBER(DESTINATIONS!M129),ISBLANK(DESTINATIONS!N129),SETTINGS!F$7&gt;=DESTINATIONS!J129,SETTINGS!F$5&gt;=DESTINATIONS!M129)</f>
        <v>0</v>
      </c>
      <c r="AF140" s="5" t="b">
        <f t="shared" si="89"/>
        <v>1</v>
      </c>
      <c r="AG140" s="5" t="b">
        <f>AND(ISBLANK(DESTINATIONS!O129),ISBLANK(DESTINATIONS!P129),ISBLANK(DESTINATIONS!Q129),ISBLANK(DESTINATIONS!R129),ISBLANK(DESTINATIONS!S129))</f>
        <v>1</v>
      </c>
      <c r="AH140" s="5" t="b">
        <f>AND(ISNUMBER(DESTINATIONS!O129),ISNUMBER(DESTINATIONS!P129),ISNUMBER(DESTINATIONS!Q129),ISNUMBER(DESTINATIONS!R129),ISNUMBER(DESTINATIONS!S129),SETTINGS!F$11&gt;=DESTINATIONS!P129,SETTINGS!F$12&gt;=DESTINATIONS!Q129,SETTINGS!F$13&gt;=DESTINATIONS!R129,SETTINGS!F$14&gt;=DESTINATIONS!S129,SETTINGS!F$15&gt;=DESTINATIONS!O129)</f>
        <v>0</v>
      </c>
      <c r="AI140" s="5" t="b">
        <f>AND(ISNUMBER(DESTINATIONS!O129),ISBLANK(DESTINATIONS!P129),ISBLANK(DESTINATIONS!Q129),ISBLANK(DESTINATIONS!R129),ISBLANK(DESTINATIONS!S129),SETTINGS!F$15&gt;=DESTINATIONS!O129)</f>
        <v>0</v>
      </c>
      <c r="AJ140" s="1" t="b">
        <f>AND(ISNUMBER(DESTINATIONS!O129),ISBLANK(DESTINATIONS!P129),ISBLANK(DESTINATIONS!Q129),ISNUMBER(DESTINATIONS!R129),ISBLANK(DESTINATIONS!S129),SETTINGS!F$15&gt;=DESTINATIONS!O129,SETTINGS!F$13&gt;=DESTINATIONS!R129)</f>
        <v>0</v>
      </c>
      <c r="AK140" s="5" t="b">
        <f t="shared" si="90"/>
        <v>1</v>
      </c>
      <c r="AL140" s="5" t="b">
        <f>AND(SETTINGS!B$21="IELTS",AF140)</f>
        <v>0</v>
      </c>
      <c r="AM140" s="5" t="b">
        <f>AND(SETTINGS!B$21="TOEFL",AK140)</f>
        <v>0</v>
      </c>
      <c r="AN140" s="5" t="b">
        <f>AND(SETTINGS!B$21="Other",OR(AB140,AG140))</f>
        <v>0</v>
      </c>
      <c r="AO140" s="1" t="b">
        <f>AND(SETTINGS!B$21="NO",_xlfn.IFS(SETTINGS!B$19="English",FALSE,OR(SETTINGS!B$19="Spanish",SETTINGS!B$19="English and Spanish"),DESTINATIONS!F129="Spanish",OR(SETTINGS!B$19="French",SETTINGS!B$19="English and French"),DESTINATIONS!F129="French",OR(SETTINGS!B$19="Portuguese",SETTINGS!B$19="English and Portuguese"),DESTINATIONS!F129="Portuguese",OR(SETTINGS!B$19="German",SETTINGS!B$19="English and German"),DESTINATIONS!F129="German",SETTINGS!B$19="All",OR(DESTINATIONS!F129="Spanish",DESTINATIONS!F129="French",DESTINATIONS!F129="Portuguese",DESTINATIONS!F129="German"),SETTINGS!B$19="",FALSE))</f>
        <v>0</v>
      </c>
      <c r="AP140" s="5" t="b">
        <f t="shared" si="91"/>
        <v>0</v>
      </c>
      <c r="AQ140" s="5" t="b">
        <f>OR(ISBLANK(DESTINATIONS!T129),AND(ISNUMBER(DESTINATIONS!T129),SETTINGS!I$5&gt;=DESTINATIONS!T129))</f>
        <v>0</v>
      </c>
      <c r="AS140" s="45" t="b">
        <f t="shared" si="81"/>
        <v>1</v>
      </c>
      <c r="AT140" s="5" t="b">
        <f t="shared" si="82"/>
        <v>0</v>
      </c>
      <c r="AU140" s="5" t="b">
        <f t="shared" si="83"/>
        <v>0</v>
      </c>
      <c r="AV140" s="5" t="b">
        <f t="shared" si="84"/>
        <v>0</v>
      </c>
      <c r="AW140" s="5" t="b">
        <f t="shared" si="85"/>
        <v>0</v>
      </c>
      <c r="AX140" s="5" t="b">
        <f t="shared" si="86"/>
        <v>0</v>
      </c>
    </row>
    <row r="141" spans="1:50" ht="20" customHeight="1" x14ac:dyDescent="0.35">
      <c r="A141" s="50" t="s">
        <v>325</v>
      </c>
      <c r="B141" s="50" t="s">
        <v>364</v>
      </c>
      <c r="C141" s="50" t="s">
        <v>452</v>
      </c>
      <c r="D141" s="48">
        <v>2</v>
      </c>
      <c r="E141" s="49">
        <v>34.572000000000003</v>
      </c>
      <c r="F141" s="49">
        <v>34.494</v>
      </c>
      <c r="G141" s="43" t="str">
        <f>IF(OR(SETTINGS!I$8=0,F141="X",F141="?"),"N/A",SETTINGS!I$8-F141)</f>
        <v>N/A</v>
      </c>
      <c r="H141" s="46" t="str">
        <f t="shared" si="75"/>
        <v>Course + Language + Score + English</v>
      </c>
      <c r="J141" s="5" t="b">
        <f>DESTINATIONS!D158="YES"</f>
        <v>0</v>
      </c>
      <c r="K141" s="5" t="b">
        <f>AND(SETTINGS!B$19="English",DESTINATIONS!F158="English")</f>
        <v>0</v>
      </c>
      <c r="L141" s="5" t="b">
        <f>AND(SETTINGS!B$19="Spanish",DESTINATIONS!F158="Spanish")</f>
        <v>0</v>
      </c>
      <c r="M141" s="5" t="b">
        <f>AND(SETTINGS!B$19="French",DESTINATIONS!F158="French")</f>
        <v>0</v>
      </c>
      <c r="N141" s="1" t="b">
        <f>AND(SETTINGS!B$19="Portuguese",DESTINATIONS!F158="Portuguese")</f>
        <v>0</v>
      </c>
      <c r="O141" s="5" t="b">
        <f>AND(SETTINGS!B$19="German",DESTINATIONS!F158="German")</f>
        <v>0</v>
      </c>
      <c r="P141" s="45" t="b">
        <f>AND(SETTINGS!B$19="English and Spanish",OR(DESTINATIONS!F158="English",DESTINATIONS!F158="Spanish"))</f>
        <v>0</v>
      </c>
      <c r="Q141" s="5" t="b">
        <f>AND(SETTINGS!B$19="English and French",OR(DESTINATIONS!F158="English",DESTINATIONS!F158="French"))</f>
        <v>0</v>
      </c>
      <c r="R141" s="5" t="b">
        <f>AND(SETTINGS!B$19="English and Portuguese",OR(DESTINATIONS!F158="English",DESTINATIONS!F158="Portuguese"))</f>
        <v>0</v>
      </c>
      <c r="S141" s="5" t="b">
        <f>AND(SETTINGS!B$19="English and German",OR(DESTINATIONS!F158="English",DESTINATIONS!F158="German"))</f>
        <v>0</v>
      </c>
      <c r="T141" s="5" t="b">
        <f>SETTINGS!B$19="All"</f>
        <v>0</v>
      </c>
      <c r="U141" s="5" t="b">
        <f t="shared" si="87"/>
        <v>0</v>
      </c>
      <c r="V141" s="5" t="b">
        <f>AND(SETTINGS!I$8&lt;F141,NOT(OR(E141="?",F141="?",E141="X",F141="X")))</f>
        <v>1</v>
      </c>
      <c r="W141" s="5" t="b">
        <f>AND(SETTINGS!I$8=F141,NOT(OR(E141="?",F141="?",E141="X",F141="X")))</f>
        <v>0</v>
      </c>
      <c r="X141" s="5" t="b">
        <f>AND(SETTINGS!I$8&gt;F141,SETTINGS!I$8&lt;E141,NOT(OR(E141="?",F141="?",E141="X",F141="X")))</f>
        <v>0</v>
      </c>
      <c r="Y141" s="5" t="b">
        <f>AND(SETTINGS!I$8=E141,NOT(OR(E141="?",F141="?",E141="X",F141="X")))</f>
        <v>0</v>
      </c>
      <c r="Z141" s="5" t="b">
        <f>AND(SETTINGS!I$8&gt;E141,NOT(OR(E141="?",F141="?",E141="X",F141="X")))</f>
        <v>0</v>
      </c>
      <c r="AA141" s="5" t="b">
        <f t="shared" si="88"/>
        <v>0</v>
      </c>
      <c r="AB141" s="5" t="b">
        <f>AND(ISBLANK(DESTINATIONS!J158),ISBLANK(DESTINATIONS!K158),ISBLANK(DESTINATIONS!L158),ISBLANK(DESTINATIONS!M158),ISBLANK(DESTINATIONS!N158))</f>
        <v>1</v>
      </c>
      <c r="AC141" s="5" t="b">
        <f>AND(ISNUMBER(DESTINATIONS!J158),ISNUMBER(DESTINATIONS!K158),ISNUMBER(DESTINATIONS!L158),ISNUMBER(DESTINATIONS!M158),ISNUMBER(DESTINATIONS!N158),SETTINGS!F$3&gt;=DESTINATIONS!K158,SETTINGS!F$4&gt;=DESTINATIONS!L158,SETTINGS!F$5&gt;=DESTINATIONS!M158,SETTINGS!F$6&gt;=DESTINATIONS!N158,SETTINGS!F$7&gt;=DESTINATIONS!J158)</f>
        <v>0</v>
      </c>
      <c r="AD141" s="5" t="b">
        <f>AND(ISNUMBER(DESTINATIONS!J158),ISBLANK(DESTINATIONS!K158),ISBLANK(DESTINATIONS!L158),ISBLANK(DESTINATIONS!M158),ISBLANK(DESTINATIONS!N158),SETTINGS!F$7&gt;=DESTINATIONS!J158)</f>
        <v>0</v>
      </c>
      <c r="AE141" s="1" t="b">
        <f>AND(ISNUMBER(DESTINATIONS!J158),ISBLANK(DESTINATIONS!K158),ISBLANK(DESTINATIONS!L158),ISNUMBER(DESTINATIONS!M158),ISBLANK(DESTINATIONS!N158),SETTINGS!F$7&gt;=DESTINATIONS!J158,SETTINGS!F$5&gt;=DESTINATIONS!M158)</f>
        <v>0</v>
      </c>
      <c r="AF141" s="5" t="b">
        <f t="shared" si="89"/>
        <v>1</v>
      </c>
      <c r="AG141" s="5" t="b">
        <f>AND(ISBLANK(DESTINATIONS!O158),ISBLANK(DESTINATIONS!P158),ISBLANK(DESTINATIONS!Q158),ISBLANK(DESTINATIONS!R158),ISBLANK(DESTINATIONS!S158))</f>
        <v>1</v>
      </c>
      <c r="AH141" s="5" t="b">
        <f>AND(ISNUMBER(DESTINATIONS!O158),ISNUMBER(DESTINATIONS!P158),ISNUMBER(DESTINATIONS!Q158),ISNUMBER(DESTINATIONS!R158),ISNUMBER(DESTINATIONS!S158),SETTINGS!F$11&gt;=DESTINATIONS!P158,SETTINGS!F$12&gt;=DESTINATIONS!Q158,SETTINGS!F$13&gt;=DESTINATIONS!R158,SETTINGS!F$14&gt;=DESTINATIONS!S158,SETTINGS!F$15&gt;=DESTINATIONS!O158)</f>
        <v>0</v>
      </c>
      <c r="AI141" s="5" t="b">
        <f>AND(ISNUMBER(DESTINATIONS!O158),ISBLANK(DESTINATIONS!P158),ISBLANK(DESTINATIONS!Q158),ISBLANK(DESTINATIONS!R158),ISBLANK(DESTINATIONS!S158),SETTINGS!F$15&gt;=DESTINATIONS!O158)</f>
        <v>0</v>
      </c>
      <c r="AJ141" s="1" t="b">
        <f>AND(ISNUMBER(DESTINATIONS!O158),ISBLANK(DESTINATIONS!P158),ISBLANK(DESTINATIONS!Q158),ISNUMBER(DESTINATIONS!R158),ISBLANK(DESTINATIONS!S158),SETTINGS!F$15&gt;=DESTINATIONS!O158,SETTINGS!F$13&gt;=DESTINATIONS!R158)</f>
        <v>0</v>
      </c>
      <c r="AK141" s="5" t="b">
        <f t="shared" si="90"/>
        <v>1</v>
      </c>
      <c r="AL141" s="5" t="b">
        <f>AND(SETTINGS!B$21="IELTS",AF141)</f>
        <v>0</v>
      </c>
      <c r="AM141" s="5" t="b">
        <f>AND(SETTINGS!B$21="TOEFL",AK141)</f>
        <v>0</v>
      </c>
      <c r="AN141" s="5" t="b">
        <f>AND(SETTINGS!B$21="Other",OR(AB141,AG141))</f>
        <v>0</v>
      </c>
      <c r="AO141" s="1" t="b">
        <f>AND(SETTINGS!B$21="NO",_xlfn.IFS(SETTINGS!B$19="English",FALSE,OR(SETTINGS!B$19="Spanish",SETTINGS!B$19="English and Spanish"),DESTINATIONS!F158="Spanish",OR(SETTINGS!B$19="French",SETTINGS!B$19="English and French"),DESTINATIONS!F158="French",OR(SETTINGS!B$19="Portuguese",SETTINGS!B$19="English and Portuguese"),DESTINATIONS!F158="Portuguese",OR(SETTINGS!B$19="German",SETTINGS!B$19="English and German"),DESTINATIONS!F158="German",SETTINGS!B$19="All",OR(DESTINATIONS!F158="Spanish",DESTINATIONS!F158="French",DESTINATIONS!F158="Portuguese",DESTINATIONS!F158="German"),SETTINGS!B$19="",FALSE))</f>
        <v>0</v>
      </c>
      <c r="AP141" s="5" t="b">
        <f t="shared" si="91"/>
        <v>0</v>
      </c>
      <c r="AQ141" s="5" t="b">
        <f>OR(ISBLANK(DESTINATIONS!T158),AND(ISNUMBER(DESTINATIONS!T158),SETTINGS!I$5&gt;=DESTINATIONS!T158))</f>
        <v>1</v>
      </c>
      <c r="AS141" s="45" t="b">
        <f t="shared" si="81"/>
        <v>1</v>
      </c>
      <c r="AT141" s="5" t="b">
        <f t="shared" si="82"/>
        <v>0</v>
      </c>
      <c r="AU141" s="5" t="b">
        <f t="shared" si="83"/>
        <v>0</v>
      </c>
      <c r="AV141" s="5" t="b">
        <f t="shared" si="84"/>
        <v>0</v>
      </c>
      <c r="AW141" s="5" t="b">
        <f t="shared" si="85"/>
        <v>0</v>
      </c>
      <c r="AX141" s="5" t="b">
        <f t="shared" si="86"/>
        <v>0</v>
      </c>
    </row>
    <row r="142" spans="1:50" ht="20" customHeight="1" x14ac:dyDescent="0.35">
      <c r="A142" s="50" t="s">
        <v>325</v>
      </c>
      <c r="B142" s="50" t="s">
        <v>371</v>
      </c>
      <c r="C142" s="50" t="s">
        <v>434</v>
      </c>
      <c r="D142" s="48">
        <v>10</v>
      </c>
      <c r="E142" s="49">
        <v>35.049999999999997</v>
      </c>
      <c r="F142" s="49">
        <v>34.234999999999999</v>
      </c>
      <c r="G142" s="43" t="str">
        <f>IF(OR(SETTINGS!I$8=0,F142="X",F142="?"),"N/A",SETTINGS!I$8-F142)</f>
        <v>N/A</v>
      </c>
      <c r="H142" s="46" t="str">
        <f t="shared" si="75"/>
        <v>Language + Score + English</v>
      </c>
      <c r="J142" s="5" t="b">
        <f>DESTINATIONS!D159="YES"</f>
        <v>1</v>
      </c>
      <c r="K142" s="5" t="b">
        <f>AND(SETTINGS!B$19="English",DESTINATIONS!F159="English")</f>
        <v>0</v>
      </c>
      <c r="L142" s="5" t="b">
        <f>AND(SETTINGS!B$19="Spanish",DESTINATIONS!F159="Spanish")</f>
        <v>0</v>
      </c>
      <c r="M142" s="5" t="b">
        <f>AND(SETTINGS!B$19="French",DESTINATIONS!F159="French")</f>
        <v>0</v>
      </c>
      <c r="N142" s="1" t="b">
        <f>AND(SETTINGS!B$19="Portuguese",DESTINATIONS!F159="Portuguese")</f>
        <v>0</v>
      </c>
      <c r="O142" s="5" t="b">
        <f>AND(SETTINGS!B$19="German",DESTINATIONS!F159="German")</f>
        <v>0</v>
      </c>
      <c r="P142" s="45" t="b">
        <f>AND(SETTINGS!B$19="English and Spanish",OR(DESTINATIONS!F159="English",DESTINATIONS!F159="Spanish"))</f>
        <v>0</v>
      </c>
      <c r="Q142" s="5" t="b">
        <f>AND(SETTINGS!B$19="English and French",OR(DESTINATIONS!F159="English",DESTINATIONS!F159="French"))</f>
        <v>0</v>
      </c>
      <c r="R142" s="5" t="b">
        <f>AND(SETTINGS!B$19="English and Portuguese",OR(DESTINATIONS!F159="English",DESTINATIONS!F159="Portuguese"))</f>
        <v>0</v>
      </c>
      <c r="S142" s="5" t="b">
        <f>AND(SETTINGS!B$19="English and German",OR(DESTINATIONS!F159="English",DESTINATIONS!F159="German"))</f>
        <v>0</v>
      </c>
      <c r="T142" s="5" t="b">
        <f>SETTINGS!B$19="All"</f>
        <v>0</v>
      </c>
      <c r="U142" s="5" t="b">
        <f t="shared" si="87"/>
        <v>0</v>
      </c>
      <c r="V142" s="5" t="b">
        <f>AND(SETTINGS!I$8&lt;F142,NOT(OR(E142="?",F142="?",E142="X",F142="X")))</f>
        <v>1</v>
      </c>
      <c r="W142" s="5" t="b">
        <f>AND(SETTINGS!I$8=F142,NOT(OR(E142="?",F142="?",E142="X",F142="X")))</f>
        <v>0</v>
      </c>
      <c r="X142" s="5" t="b">
        <f>AND(SETTINGS!I$8&gt;F142,SETTINGS!I$8&lt;E142,NOT(OR(E142="?",F142="?",E142="X",F142="X")))</f>
        <v>0</v>
      </c>
      <c r="Y142" s="5" t="b">
        <f>AND(SETTINGS!I$8=E142,NOT(OR(E142="?",F142="?",E142="X",F142="X")))</f>
        <v>0</v>
      </c>
      <c r="Z142" s="5" t="b">
        <f>AND(SETTINGS!I$8&gt;E142,NOT(OR(E142="?",F142="?",E142="X",F142="X")))</f>
        <v>0</v>
      </c>
      <c r="AA142" s="5" t="b">
        <f t="shared" si="88"/>
        <v>0</v>
      </c>
      <c r="AB142" s="5" t="b">
        <f>AND(ISBLANK(DESTINATIONS!J159),ISBLANK(DESTINATIONS!K159),ISBLANK(DESTINATIONS!L159),ISBLANK(DESTINATIONS!M159),ISBLANK(DESTINATIONS!N159))</f>
        <v>0</v>
      </c>
      <c r="AC142" s="5" t="b">
        <f>AND(ISNUMBER(DESTINATIONS!J159),ISNUMBER(DESTINATIONS!K159),ISNUMBER(DESTINATIONS!L159),ISNUMBER(DESTINATIONS!M159),ISNUMBER(DESTINATIONS!N159),SETTINGS!F$3&gt;=DESTINATIONS!K159,SETTINGS!F$4&gt;=DESTINATIONS!L159,SETTINGS!F$5&gt;=DESTINATIONS!M159,SETTINGS!F$6&gt;=DESTINATIONS!N159,SETTINGS!F$7&gt;=DESTINATIONS!J159)</f>
        <v>0</v>
      </c>
      <c r="AD142" s="5" t="b">
        <f>AND(ISNUMBER(DESTINATIONS!J159),ISBLANK(DESTINATIONS!K159),ISBLANK(DESTINATIONS!L159),ISBLANK(DESTINATIONS!M159),ISBLANK(DESTINATIONS!N159),SETTINGS!F$7&gt;=DESTINATIONS!J159)</f>
        <v>0</v>
      </c>
      <c r="AE142" s="1" t="b">
        <f>AND(ISNUMBER(DESTINATIONS!J159),ISBLANK(DESTINATIONS!K159),ISBLANK(DESTINATIONS!L159),ISNUMBER(DESTINATIONS!M159),ISBLANK(DESTINATIONS!N159),SETTINGS!F$7&gt;=DESTINATIONS!J159,SETTINGS!F$5&gt;=DESTINATIONS!M159)</f>
        <v>0</v>
      </c>
      <c r="AF142" s="5" t="b">
        <f t="shared" si="89"/>
        <v>0</v>
      </c>
      <c r="AG142" s="5" t="b">
        <f>AND(ISBLANK(DESTINATIONS!O159),ISBLANK(DESTINATIONS!P159),ISBLANK(DESTINATIONS!Q159),ISBLANK(DESTINATIONS!R159),ISBLANK(DESTINATIONS!S159))</f>
        <v>0</v>
      </c>
      <c r="AH142" s="5" t="b">
        <f>AND(ISNUMBER(DESTINATIONS!O159),ISNUMBER(DESTINATIONS!P159),ISNUMBER(DESTINATIONS!Q159),ISNUMBER(DESTINATIONS!R159),ISNUMBER(DESTINATIONS!S159),SETTINGS!F$11&gt;=DESTINATIONS!P159,SETTINGS!F$12&gt;=DESTINATIONS!Q159,SETTINGS!F$13&gt;=DESTINATIONS!R159,SETTINGS!F$14&gt;=DESTINATIONS!S159,SETTINGS!F$15&gt;=DESTINATIONS!O159)</f>
        <v>0</v>
      </c>
      <c r="AI142" s="5" t="b">
        <f>AND(ISNUMBER(DESTINATIONS!O159),ISBLANK(DESTINATIONS!P159),ISBLANK(DESTINATIONS!Q159),ISBLANK(DESTINATIONS!R159),ISBLANK(DESTINATIONS!S159),SETTINGS!F$15&gt;=DESTINATIONS!O159)</f>
        <v>0</v>
      </c>
      <c r="AJ142" s="1" t="b">
        <f>AND(ISNUMBER(DESTINATIONS!O159),ISBLANK(DESTINATIONS!P159),ISBLANK(DESTINATIONS!Q159),ISNUMBER(DESTINATIONS!R159),ISBLANK(DESTINATIONS!S159),SETTINGS!F$15&gt;=DESTINATIONS!O159,SETTINGS!F$13&gt;=DESTINATIONS!R159)</f>
        <v>0</v>
      </c>
      <c r="AK142" s="5" t="b">
        <f t="shared" si="90"/>
        <v>0</v>
      </c>
      <c r="AL142" s="5" t="b">
        <f>AND(SETTINGS!B$21="IELTS",AF142)</f>
        <v>0</v>
      </c>
      <c r="AM142" s="5" t="b">
        <f>AND(SETTINGS!B$21="TOEFL",AK142)</f>
        <v>0</v>
      </c>
      <c r="AN142" s="5" t="b">
        <f>AND(SETTINGS!B$21="Other",OR(AB142,AG142))</f>
        <v>0</v>
      </c>
      <c r="AO142" s="1" t="b">
        <f>AND(SETTINGS!B$21="NO",_xlfn.IFS(SETTINGS!B$19="English",FALSE,OR(SETTINGS!B$19="Spanish",SETTINGS!B$19="English and Spanish"),DESTINATIONS!F159="Spanish",OR(SETTINGS!B$19="French",SETTINGS!B$19="English and French"),DESTINATIONS!F159="French",OR(SETTINGS!B$19="Portuguese",SETTINGS!B$19="English and Portuguese"),DESTINATIONS!F159="Portuguese",OR(SETTINGS!B$19="German",SETTINGS!B$19="English and German"),DESTINATIONS!F159="German",SETTINGS!B$19="All",OR(DESTINATIONS!F159="Spanish",DESTINATIONS!F159="French",DESTINATIONS!F159="Portuguese",DESTINATIONS!F159="German"),SETTINGS!B$19="",FALSE))</f>
        <v>0</v>
      </c>
      <c r="AP142" s="5" t="b">
        <f t="shared" si="91"/>
        <v>0</v>
      </c>
      <c r="AQ142" s="5" t="b">
        <f>OR(ISBLANK(DESTINATIONS!T159),AND(ISNUMBER(DESTINATIONS!T159),SETTINGS!I$5&gt;=DESTINATIONS!T159))</f>
        <v>1</v>
      </c>
      <c r="AS142" s="45" t="b">
        <f t="shared" si="81"/>
        <v>1</v>
      </c>
      <c r="AT142" s="5" t="b">
        <f t="shared" si="82"/>
        <v>0</v>
      </c>
      <c r="AU142" s="5" t="b">
        <f t="shared" si="83"/>
        <v>0</v>
      </c>
      <c r="AV142" s="5" t="b">
        <f t="shared" si="84"/>
        <v>0</v>
      </c>
      <c r="AW142" s="5" t="b">
        <f t="shared" si="85"/>
        <v>0</v>
      </c>
      <c r="AX142" s="5" t="b">
        <f t="shared" si="86"/>
        <v>0</v>
      </c>
    </row>
    <row r="143" spans="1:50" ht="20" customHeight="1" x14ac:dyDescent="0.35">
      <c r="A143" s="50" t="s">
        <v>325</v>
      </c>
      <c r="B143" s="50" t="s">
        <v>360</v>
      </c>
      <c r="C143" s="50" t="s">
        <v>419</v>
      </c>
      <c r="D143" s="48">
        <v>14</v>
      </c>
      <c r="E143" s="49">
        <v>35.167999999999999</v>
      </c>
      <c r="F143" s="49">
        <v>34.213000000000001</v>
      </c>
      <c r="G143" s="43" t="str">
        <f>IF(OR(SETTINGS!I$8=0,F143="X",F143="?"),"N/A",SETTINGS!I$8-F143)</f>
        <v>N/A</v>
      </c>
      <c r="H143" s="46" t="str">
        <f t="shared" si="75"/>
        <v>Language + Score + English</v>
      </c>
      <c r="J143" s="5" t="b">
        <f>DESTINATIONS!D160="YES"</f>
        <v>1</v>
      </c>
      <c r="K143" s="5" t="b">
        <f>AND(SETTINGS!B$19="English",DESTINATIONS!F160="English")</f>
        <v>0</v>
      </c>
      <c r="L143" s="5" t="b">
        <f>AND(SETTINGS!B$19="Spanish",DESTINATIONS!F160="Spanish")</f>
        <v>0</v>
      </c>
      <c r="M143" s="5" t="b">
        <f>AND(SETTINGS!B$19="French",DESTINATIONS!F160="French")</f>
        <v>0</v>
      </c>
      <c r="N143" s="1" t="b">
        <f>AND(SETTINGS!B$19="Portuguese",DESTINATIONS!F160="Portuguese")</f>
        <v>0</v>
      </c>
      <c r="O143" s="5" t="b">
        <f>AND(SETTINGS!B$19="German",DESTINATIONS!F160="German")</f>
        <v>0</v>
      </c>
      <c r="P143" s="45" t="b">
        <f>AND(SETTINGS!B$19="English and Spanish",OR(DESTINATIONS!F160="English",DESTINATIONS!F160="Spanish"))</f>
        <v>0</v>
      </c>
      <c r="Q143" s="5" t="b">
        <f>AND(SETTINGS!B$19="English and French",OR(DESTINATIONS!F160="English",DESTINATIONS!F160="French"))</f>
        <v>0</v>
      </c>
      <c r="R143" s="5" t="b">
        <f>AND(SETTINGS!B$19="English and Portuguese",OR(DESTINATIONS!F160="English",DESTINATIONS!F160="Portuguese"))</f>
        <v>0</v>
      </c>
      <c r="S143" s="5" t="b">
        <f>AND(SETTINGS!B$19="English and German",OR(DESTINATIONS!F160="English",DESTINATIONS!F160="German"))</f>
        <v>0</v>
      </c>
      <c r="T143" s="5" t="b">
        <f>SETTINGS!B$19="All"</f>
        <v>0</v>
      </c>
      <c r="U143" s="5" t="b">
        <f t="shared" si="87"/>
        <v>0</v>
      </c>
      <c r="V143" s="5" t="b">
        <f>AND(SETTINGS!I$8&lt;F143,NOT(OR(E143="?",F143="?",E143="X",F143="X")))</f>
        <v>1</v>
      </c>
      <c r="W143" s="5" t="b">
        <f>AND(SETTINGS!I$8=F143,NOT(OR(E143="?",F143="?",E143="X",F143="X")))</f>
        <v>0</v>
      </c>
      <c r="X143" s="5" t="b">
        <f>AND(SETTINGS!I$8&gt;F143,SETTINGS!I$8&lt;E143,NOT(OR(E143="?",F143="?",E143="X",F143="X")))</f>
        <v>0</v>
      </c>
      <c r="Y143" s="5" t="b">
        <f>AND(SETTINGS!I$8=E143,NOT(OR(E143="?",F143="?",E143="X",F143="X")))</f>
        <v>0</v>
      </c>
      <c r="Z143" s="5" t="b">
        <f>AND(SETTINGS!I$8&gt;E143,NOT(OR(E143="?",F143="?",E143="X",F143="X")))</f>
        <v>0</v>
      </c>
      <c r="AA143" s="5" t="b">
        <f t="shared" si="88"/>
        <v>0</v>
      </c>
      <c r="AB143" s="5" t="b">
        <f>AND(ISBLANK(DESTINATIONS!J160),ISBLANK(DESTINATIONS!K160),ISBLANK(DESTINATIONS!L160),ISBLANK(DESTINATIONS!M160),ISBLANK(DESTINATIONS!N160))</f>
        <v>1</v>
      </c>
      <c r="AC143" s="5" t="b">
        <f>AND(ISNUMBER(DESTINATIONS!J160),ISNUMBER(DESTINATIONS!K160),ISNUMBER(DESTINATIONS!L160),ISNUMBER(DESTINATIONS!M160),ISNUMBER(DESTINATIONS!N160),SETTINGS!F$3&gt;=DESTINATIONS!K160,SETTINGS!F$4&gt;=DESTINATIONS!L160,SETTINGS!F$5&gt;=DESTINATIONS!M160,SETTINGS!F$6&gt;=DESTINATIONS!N160,SETTINGS!F$7&gt;=DESTINATIONS!J160)</f>
        <v>0</v>
      </c>
      <c r="AD143" s="5" t="b">
        <f>AND(ISNUMBER(DESTINATIONS!J160),ISBLANK(DESTINATIONS!K160),ISBLANK(DESTINATIONS!L160),ISBLANK(DESTINATIONS!M160),ISBLANK(DESTINATIONS!N160),SETTINGS!F$7&gt;=DESTINATIONS!J160)</f>
        <v>0</v>
      </c>
      <c r="AE143" s="1" t="b">
        <f>AND(ISNUMBER(DESTINATIONS!J160),ISBLANK(DESTINATIONS!K160),ISBLANK(DESTINATIONS!L160),ISNUMBER(DESTINATIONS!M160),ISBLANK(DESTINATIONS!N160),SETTINGS!F$7&gt;=DESTINATIONS!J160,SETTINGS!F$5&gt;=DESTINATIONS!M160)</f>
        <v>0</v>
      </c>
      <c r="AF143" s="5" t="b">
        <f t="shared" si="89"/>
        <v>1</v>
      </c>
      <c r="AG143" s="5" t="b">
        <f>AND(ISBLANK(DESTINATIONS!O160),ISBLANK(DESTINATIONS!P160),ISBLANK(DESTINATIONS!Q160),ISBLANK(DESTINATIONS!R160),ISBLANK(DESTINATIONS!S160))</f>
        <v>1</v>
      </c>
      <c r="AH143" s="5" t="b">
        <f>AND(ISNUMBER(DESTINATIONS!O160),ISNUMBER(DESTINATIONS!P160),ISNUMBER(DESTINATIONS!Q160),ISNUMBER(DESTINATIONS!R160),ISNUMBER(DESTINATIONS!S160),SETTINGS!F$11&gt;=DESTINATIONS!P160,SETTINGS!F$12&gt;=DESTINATIONS!Q160,SETTINGS!F$13&gt;=DESTINATIONS!R160,SETTINGS!F$14&gt;=DESTINATIONS!S160,SETTINGS!F$15&gt;=DESTINATIONS!O160)</f>
        <v>0</v>
      </c>
      <c r="AI143" s="5" t="b">
        <f>AND(ISNUMBER(DESTINATIONS!O160),ISBLANK(DESTINATIONS!P160),ISBLANK(DESTINATIONS!Q160),ISBLANK(DESTINATIONS!R160),ISBLANK(DESTINATIONS!S160),SETTINGS!F$15&gt;=DESTINATIONS!O160)</f>
        <v>0</v>
      </c>
      <c r="AJ143" s="1" t="b">
        <f>AND(ISNUMBER(DESTINATIONS!O160),ISBLANK(DESTINATIONS!P160),ISBLANK(DESTINATIONS!Q160),ISNUMBER(DESTINATIONS!R160),ISBLANK(DESTINATIONS!S160),SETTINGS!F$15&gt;=DESTINATIONS!O160,SETTINGS!F$13&gt;=DESTINATIONS!R160)</f>
        <v>0</v>
      </c>
      <c r="AK143" s="5" t="b">
        <f t="shared" si="90"/>
        <v>1</v>
      </c>
      <c r="AL143" s="5" t="b">
        <f>AND(SETTINGS!B$21="IELTS",AF143)</f>
        <v>0</v>
      </c>
      <c r="AM143" s="5" t="b">
        <f>AND(SETTINGS!B$21="TOEFL",AK143)</f>
        <v>0</v>
      </c>
      <c r="AN143" s="5" t="b">
        <f>AND(SETTINGS!B$21="Other",OR(AB143,AG143))</f>
        <v>0</v>
      </c>
      <c r="AO143" s="1" t="b">
        <f>AND(SETTINGS!B$21="NO",_xlfn.IFS(SETTINGS!B$19="English",FALSE,OR(SETTINGS!B$19="Spanish",SETTINGS!B$19="English and Spanish"),DESTINATIONS!F160="Spanish",OR(SETTINGS!B$19="French",SETTINGS!B$19="English and French"),DESTINATIONS!F160="French",OR(SETTINGS!B$19="Portuguese",SETTINGS!B$19="English and Portuguese"),DESTINATIONS!F160="Portuguese",OR(SETTINGS!B$19="German",SETTINGS!B$19="English and German"),DESTINATIONS!F160="German",SETTINGS!B$19="All",OR(DESTINATIONS!F160="Spanish",DESTINATIONS!F160="French",DESTINATIONS!F160="Portuguese",DESTINATIONS!F160="German"),SETTINGS!B$19="",FALSE))</f>
        <v>0</v>
      </c>
      <c r="AP143" s="5" t="b">
        <f t="shared" si="91"/>
        <v>0</v>
      </c>
      <c r="AQ143" s="5" t="b">
        <f>OR(ISBLANK(DESTINATIONS!T160),AND(ISNUMBER(DESTINATIONS!T160),SETTINGS!I$5&gt;=DESTINATIONS!T160))</f>
        <v>1</v>
      </c>
      <c r="AS143" s="45" t="b">
        <f t="shared" si="81"/>
        <v>1</v>
      </c>
      <c r="AT143" s="5" t="b">
        <f t="shared" si="82"/>
        <v>0</v>
      </c>
      <c r="AU143" s="5" t="b">
        <f t="shared" si="83"/>
        <v>0</v>
      </c>
      <c r="AV143" s="5" t="b">
        <f t="shared" si="84"/>
        <v>0</v>
      </c>
      <c r="AW143" s="5" t="b">
        <f t="shared" si="85"/>
        <v>0</v>
      </c>
      <c r="AX143" s="5" t="b">
        <f t="shared" si="86"/>
        <v>0</v>
      </c>
    </row>
    <row r="144" spans="1:50" ht="20" customHeight="1" x14ac:dyDescent="0.35">
      <c r="A144" s="50" t="s">
        <v>325</v>
      </c>
      <c r="B144" s="50" t="s">
        <v>354</v>
      </c>
      <c r="C144" s="50" t="s">
        <v>413</v>
      </c>
      <c r="D144" s="48">
        <v>1</v>
      </c>
      <c r="E144" s="49">
        <v>34.179000000000002</v>
      </c>
      <c r="F144" s="49">
        <v>34.179000000000002</v>
      </c>
      <c r="G144" s="43" t="str">
        <f>IF(OR(SETTINGS!I$8=0,F144="X",F144="?"),"N/A",SETTINGS!I$8-F144)</f>
        <v>N/A</v>
      </c>
      <c r="H144" s="46" t="str">
        <f t="shared" si="75"/>
        <v>Language + Score + English</v>
      </c>
      <c r="J144" s="5" t="b">
        <f>DESTINATIONS!D161="YES"</f>
        <v>1</v>
      </c>
      <c r="K144" s="5" t="b">
        <f>AND(SETTINGS!B$19="English",DESTINATIONS!F161="English")</f>
        <v>0</v>
      </c>
      <c r="L144" s="5" t="b">
        <f>AND(SETTINGS!B$19="Spanish",DESTINATIONS!F161="Spanish")</f>
        <v>0</v>
      </c>
      <c r="M144" s="5" t="b">
        <f>AND(SETTINGS!B$19="French",DESTINATIONS!F161="French")</f>
        <v>0</v>
      </c>
      <c r="N144" s="1" t="b">
        <f>AND(SETTINGS!B$19="Portuguese",DESTINATIONS!F161="Portuguese")</f>
        <v>0</v>
      </c>
      <c r="O144" s="5" t="b">
        <f>AND(SETTINGS!B$19="German",DESTINATIONS!F161="German")</f>
        <v>0</v>
      </c>
      <c r="P144" s="45" t="b">
        <f>AND(SETTINGS!B$19="English and Spanish",OR(DESTINATIONS!F161="English",DESTINATIONS!F161="Spanish"))</f>
        <v>0</v>
      </c>
      <c r="Q144" s="5" t="b">
        <f>AND(SETTINGS!B$19="English and French",OR(DESTINATIONS!F161="English",DESTINATIONS!F161="French"))</f>
        <v>0</v>
      </c>
      <c r="R144" s="5" t="b">
        <f>AND(SETTINGS!B$19="English and Portuguese",OR(DESTINATIONS!F161="English",DESTINATIONS!F161="Portuguese"))</f>
        <v>0</v>
      </c>
      <c r="S144" s="5" t="b">
        <f>AND(SETTINGS!B$19="English and German",OR(DESTINATIONS!F161="English",DESTINATIONS!F161="German"))</f>
        <v>0</v>
      </c>
      <c r="T144" s="5" t="b">
        <f>SETTINGS!B$19="All"</f>
        <v>0</v>
      </c>
      <c r="U144" s="5" t="b">
        <f t="shared" si="87"/>
        <v>0</v>
      </c>
      <c r="V144" s="5" t="b">
        <f>AND(SETTINGS!I$8&lt;F144,NOT(OR(E144="?",F144="?",E144="X",F144="X")))</f>
        <v>1</v>
      </c>
      <c r="W144" s="5" t="b">
        <f>AND(SETTINGS!I$8=F144,NOT(OR(E144="?",F144="?",E144="X",F144="X")))</f>
        <v>0</v>
      </c>
      <c r="X144" s="5" t="b">
        <f>AND(SETTINGS!I$8&gt;F144,SETTINGS!I$8&lt;E144,NOT(OR(E144="?",F144="?",E144="X",F144="X")))</f>
        <v>0</v>
      </c>
      <c r="Y144" s="5" t="b">
        <f>AND(SETTINGS!I$8=E144,NOT(OR(E144="?",F144="?",E144="X",F144="X")))</f>
        <v>0</v>
      </c>
      <c r="Z144" s="5" t="b">
        <f>AND(SETTINGS!I$8&gt;E144,NOT(OR(E144="?",F144="?",E144="X",F144="X")))</f>
        <v>0</v>
      </c>
      <c r="AA144" s="5" t="b">
        <f t="shared" si="88"/>
        <v>0</v>
      </c>
      <c r="AB144" s="5" t="b">
        <f>AND(ISBLANK(DESTINATIONS!J161),ISBLANK(DESTINATIONS!K161),ISBLANK(DESTINATIONS!L161),ISBLANK(DESTINATIONS!M161),ISBLANK(DESTINATIONS!N161))</f>
        <v>0</v>
      </c>
      <c r="AC144" s="5" t="b">
        <f>AND(ISNUMBER(DESTINATIONS!J161),ISNUMBER(DESTINATIONS!K161),ISNUMBER(DESTINATIONS!L161),ISNUMBER(DESTINATIONS!M161),ISNUMBER(DESTINATIONS!N161),SETTINGS!F$3&gt;=DESTINATIONS!K161,SETTINGS!F$4&gt;=DESTINATIONS!L161,SETTINGS!F$5&gt;=DESTINATIONS!M161,SETTINGS!F$6&gt;=DESTINATIONS!N161,SETTINGS!F$7&gt;=DESTINATIONS!J161)</f>
        <v>0</v>
      </c>
      <c r="AD144" s="5" t="b">
        <f>AND(ISNUMBER(DESTINATIONS!J161),ISBLANK(DESTINATIONS!K161),ISBLANK(DESTINATIONS!L161),ISBLANK(DESTINATIONS!M161),ISBLANK(DESTINATIONS!N161),SETTINGS!F$7&gt;=DESTINATIONS!J161)</f>
        <v>0</v>
      </c>
      <c r="AE144" s="1" t="b">
        <f>AND(ISNUMBER(DESTINATIONS!J161),ISBLANK(DESTINATIONS!K161),ISBLANK(DESTINATIONS!L161),ISNUMBER(DESTINATIONS!M161),ISBLANK(DESTINATIONS!N161),SETTINGS!F$7&gt;=DESTINATIONS!J161,SETTINGS!F$5&gt;=DESTINATIONS!M161)</f>
        <v>0</v>
      </c>
      <c r="AF144" s="5" t="b">
        <f t="shared" si="89"/>
        <v>0</v>
      </c>
      <c r="AG144" s="5" t="b">
        <f>AND(ISBLANK(DESTINATIONS!O161),ISBLANK(DESTINATIONS!P161),ISBLANK(DESTINATIONS!Q161),ISBLANK(DESTINATIONS!R161),ISBLANK(DESTINATIONS!S161))</f>
        <v>0</v>
      </c>
      <c r="AH144" s="5" t="b">
        <f>AND(ISNUMBER(DESTINATIONS!O161),ISNUMBER(DESTINATIONS!P161),ISNUMBER(DESTINATIONS!Q161),ISNUMBER(DESTINATIONS!R161),ISNUMBER(DESTINATIONS!S161),SETTINGS!F$11&gt;=DESTINATIONS!P161,SETTINGS!F$12&gt;=DESTINATIONS!Q161,SETTINGS!F$13&gt;=DESTINATIONS!R161,SETTINGS!F$14&gt;=DESTINATIONS!S161,SETTINGS!F$15&gt;=DESTINATIONS!O161)</f>
        <v>0</v>
      </c>
      <c r="AI144" s="5" t="b">
        <f>AND(ISNUMBER(DESTINATIONS!O161),ISBLANK(DESTINATIONS!P161),ISBLANK(DESTINATIONS!Q161),ISBLANK(DESTINATIONS!R161),ISBLANK(DESTINATIONS!S161),SETTINGS!F$15&gt;=DESTINATIONS!O161)</f>
        <v>0</v>
      </c>
      <c r="AJ144" s="1" t="b">
        <f>AND(ISNUMBER(DESTINATIONS!O161),ISBLANK(DESTINATIONS!P161),ISBLANK(DESTINATIONS!Q161),ISNUMBER(DESTINATIONS!R161),ISBLANK(DESTINATIONS!S161),SETTINGS!F$15&gt;=DESTINATIONS!O161,SETTINGS!F$13&gt;=DESTINATIONS!R161)</f>
        <v>0</v>
      </c>
      <c r="AK144" s="5" t="b">
        <f t="shared" si="90"/>
        <v>0</v>
      </c>
      <c r="AL144" s="5" t="b">
        <f>AND(SETTINGS!B$21="IELTS",AF144)</f>
        <v>0</v>
      </c>
      <c r="AM144" s="5" t="b">
        <f>AND(SETTINGS!B$21="TOEFL",AK144)</f>
        <v>0</v>
      </c>
      <c r="AN144" s="5" t="b">
        <f>AND(SETTINGS!B$21="Other",OR(AB144,AG144))</f>
        <v>0</v>
      </c>
      <c r="AO144" s="1" t="b">
        <f>AND(SETTINGS!B$21="NO",_xlfn.IFS(SETTINGS!B$19="English",FALSE,OR(SETTINGS!B$19="Spanish",SETTINGS!B$19="English and Spanish"),DESTINATIONS!F161="Spanish",OR(SETTINGS!B$19="French",SETTINGS!B$19="English and French"),DESTINATIONS!F161="French",OR(SETTINGS!B$19="Portuguese",SETTINGS!B$19="English and Portuguese"),DESTINATIONS!F161="Portuguese",OR(SETTINGS!B$19="German",SETTINGS!B$19="English and German"),DESTINATIONS!F161="German",SETTINGS!B$19="All",OR(DESTINATIONS!F161="Spanish",DESTINATIONS!F161="French",DESTINATIONS!F161="Portuguese",DESTINATIONS!F161="German"),SETTINGS!B$19="",FALSE))</f>
        <v>0</v>
      </c>
      <c r="AP144" s="5" t="b">
        <f t="shared" si="91"/>
        <v>0</v>
      </c>
      <c r="AQ144" s="5" t="b">
        <f>OR(ISBLANK(DESTINATIONS!T161),AND(ISNUMBER(DESTINATIONS!T161),SETTINGS!I$5&gt;=DESTINATIONS!T161))</f>
        <v>1</v>
      </c>
      <c r="AS144" s="45" t="b">
        <f t="shared" si="81"/>
        <v>1</v>
      </c>
      <c r="AT144" s="5" t="b">
        <f t="shared" si="82"/>
        <v>0</v>
      </c>
      <c r="AU144" s="5" t="b">
        <f t="shared" si="83"/>
        <v>0</v>
      </c>
      <c r="AV144" s="5" t="b">
        <f t="shared" si="84"/>
        <v>0</v>
      </c>
      <c r="AW144" s="5" t="b">
        <f t="shared" si="85"/>
        <v>0</v>
      </c>
      <c r="AX144" s="5" t="b">
        <f t="shared" si="86"/>
        <v>0</v>
      </c>
    </row>
    <row r="145" spans="1:50" ht="20" customHeight="1" x14ac:dyDescent="0.35">
      <c r="A145" s="50" t="s">
        <v>325</v>
      </c>
      <c r="B145" s="50" t="s">
        <v>358</v>
      </c>
      <c r="C145" s="50" t="s">
        <v>417</v>
      </c>
      <c r="D145" s="48">
        <v>1</v>
      </c>
      <c r="E145" s="49">
        <v>34.087000000000003</v>
      </c>
      <c r="F145" s="49">
        <v>34.087000000000003</v>
      </c>
      <c r="G145" s="43" t="str">
        <f>IF(OR(SETTINGS!I$8=0,F145="X",F145="?"),"N/A",SETTINGS!I$8-F145)</f>
        <v>N/A</v>
      </c>
      <c r="H145" s="46" t="str">
        <f t="shared" si="75"/>
        <v>Language + Score + English + GPA</v>
      </c>
      <c r="J145" s="5" t="b">
        <f>DESTINATIONS!D162="YES"</f>
        <v>1</v>
      </c>
      <c r="K145" s="5" t="b">
        <f>AND(SETTINGS!B$19="English",DESTINATIONS!F162="English")</f>
        <v>0</v>
      </c>
      <c r="L145" s="5" t="b">
        <f>AND(SETTINGS!B$19="Spanish",DESTINATIONS!F162="Spanish")</f>
        <v>0</v>
      </c>
      <c r="M145" s="5" t="b">
        <f>AND(SETTINGS!B$19="French",DESTINATIONS!F162="French")</f>
        <v>0</v>
      </c>
      <c r="N145" s="1" t="b">
        <f>AND(SETTINGS!B$19="Portuguese",DESTINATIONS!F162="Portuguese")</f>
        <v>0</v>
      </c>
      <c r="O145" s="5" t="b">
        <f>AND(SETTINGS!B$19="German",DESTINATIONS!F162="German")</f>
        <v>0</v>
      </c>
      <c r="P145" s="45" t="b">
        <f>AND(SETTINGS!B$19="English and Spanish",OR(DESTINATIONS!F162="English",DESTINATIONS!F162="Spanish"))</f>
        <v>0</v>
      </c>
      <c r="Q145" s="5" t="b">
        <f>AND(SETTINGS!B$19="English and French",OR(DESTINATIONS!F162="English",DESTINATIONS!F162="French"))</f>
        <v>0</v>
      </c>
      <c r="R145" s="5" t="b">
        <f>AND(SETTINGS!B$19="English and Portuguese",OR(DESTINATIONS!F162="English",DESTINATIONS!F162="Portuguese"))</f>
        <v>0</v>
      </c>
      <c r="S145" s="5" t="b">
        <f>AND(SETTINGS!B$19="English and German",OR(DESTINATIONS!F162="English",DESTINATIONS!F162="German"))</f>
        <v>0</v>
      </c>
      <c r="T145" s="5" t="b">
        <f>SETTINGS!B$19="All"</f>
        <v>0</v>
      </c>
      <c r="U145" s="5" t="b">
        <f t="shared" si="87"/>
        <v>0</v>
      </c>
      <c r="V145" s="5" t="b">
        <f>AND(SETTINGS!I$8&lt;F145,NOT(OR(E145="?",F145="?",E145="X",F145="X")))</f>
        <v>1</v>
      </c>
      <c r="W145" s="5" t="b">
        <f>AND(SETTINGS!I$8=F145,NOT(OR(E145="?",F145="?",E145="X",F145="X")))</f>
        <v>0</v>
      </c>
      <c r="X145" s="5" t="b">
        <f>AND(SETTINGS!I$8&gt;F145,SETTINGS!I$8&lt;E145,NOT(OR(E145="?",F145="?",E145="X",F145="X")))</f>
        <v>0</v>
      </c>
      <c r="Y145" s="5" t="b">
        <f>AND(SETTINGS!I$8=E145,NOT(OR(E145="?",F145="?",E145="X",F145="X")))</f>
        <v>0</v>
      </c>
      <c r="Z145" s="5" t="b">
        <f>AND(SETTINGS!I$8&gt;E145,NOT(OR(E145="?",F145="?",E145="X",F145="X")))</f>
        <v>0</v>
      </c>
      <c r="AA145" s="5" t="b">
        <f t="shared" si="88"/>
        <v>0</v>
      </c>
      <c r="AB145" s="5" t="b">
        <f>AND(ISBLANK(DESTINATIONS!J162),ISBLANK(DESTINATIONS!K162),ISBLANK(DESTINATIONS!L162),ISBLANK(DESTINATIONS!M162),ISBLANK(DESTINATIONS!N162))</f>
        <v>0</v>
      </c>
      <c r="AC145" s="5" t="b">
        <f>AND(ISNUMBER(DESTINATIONS!J162),ISNUMBER(DESTINATIONS!K162),ISNUMBER(DESTINATIONS!L162),ISNUMBER(DESTINATIONS!M162),ISNUMBER(DESTINATIONS!N162),SETTINGS!F$3&gt;=DESTINATIONS!K162,SETTINGS!F$4&gt;=DESTINATIONS!L162,SETTINGS!F$5&gt;=DESTINATIONS!M162,SETTINGS!F$6&gt;=DESTINATIONS!N162,SETTINGS!F$7&gt;=DESTINATIONS!J162)</f>
        <v>0</v>
      </c>
      <c r="AD145" s="5" t="b">
        <f>AND(ISNUMBER(DESTINATIONS!J162),ISBLANK(DESTINATIONS!K162),ISBLANK(DESTINATIONS!L162),ISBLANK(DESTINATIONS!M162),ISBLANK(DESTINATIONS!N162),SETTINGS!F$7&gt;=DESTINATIONS!J162)</f>
        <v>0</v>
      </c>
      <c r="AE145" s="1" t="b">
        <f>AND(ISNUMBER(DESTINATIONS!J162),ISBLANK(DESTINATIONS!K162),ISBLANK(DESTINATIONS!L162),ISNUMBER(DESTINATIONS!M162),ISBLANK(DESTINATIONS!N162),SETTINGS!F$7&gt;=DESTINATIONS!J162,SETTINGS!F$5&gt;=DESTINATIONS!M162)</f>
        <v>0</v>
      </c>
      <c r="AF145" s="5" t="b">
        <f t="shared" si="89"/>
        <v>0</v>
      </c>
      <c r="AG145" s="5" t="b">
        <f>AND(ISBLANK(DESTINATIONS!O162),ISBLANK(DESTINATIONS!P162),ISBLANK(DESTINATIONS!Q162),ISBLANK(DESTINATIONS!R162),ISBLANK(DESTINATIONS!S162))</f>
        <v>0</v>
      </c>
      <c r="AH145" s="5" t="b">
        <f>AND(ISNUMBER(DESTINATIONS!O162),ISNUMBER(DESTINATIONS!P162),ISNUMBER(DESTINATIONS!Q162),ISNUMBER(DESTINATIONS!R162),ISNUMBER(DESTINATIONS!S162),SETTINGS!F$11&gt;=DESTINATIONS!P162,SETTINGS!F$12&gt;=DESTINATIONS!Q162,SETTINGS!F$13&gt;=DESTINATIONS!R162,SETTINGS!F$14&gt;=DESTINATIONS!S162,SETTINGS!F$15&gt;=DESTINATIONS!O162)</f>
        <v>0</v>
      </c>
      <c r="AI145" s="5" t="b">
        <f>AND(ISNUMBER(DESTINATIONS!O162),ISBLANK(DESTINATIONS!P162),ISBLANK(DESTINATIONS!Q162),ISBLANK(DESTINATIONS!R162),ISBLANK(DESTINATIONS!S162),SETTINGS!F$15&gt;=DESTINATIONS!O162)</f>
        <v>0</v>
      </c>
      <c r="AJ145" s="1" t="b">
        <f>AND(ISNUMBER(DESTINATIONS!O162),ISBLANK(DESTINATIONS!P162),ISBLANK(DESTINATIONS!Q162),ISNUMBER(DESTINATIONS!R162),ISBLANK(DESTINATIONS!S162),SETTINGS!F$15&gt;=DESTINATIONS!O162,SETTINGS!F$13&gt;=DESTINATIONS!R162)</f>
        <v>0</v>
      </c>
      <c r="AK145" s="5" t="b">
        <f t="shared" si="90"/>
        <v>0</v>
      </c>
      <c r="AL145" s="5" t="b">
        <f>AND(SETTINGS!B$21="IELTS",AF145)</f>
        <v>0</v>
      </c>
      <c r="AM145" s="5" t="b">
        <f>AND(SETTINGS!B$21="TOEFL",AK145)</f>
        <v>0</v>
      </c>
      <c r="AN145" s="5" t="b">
        <f>AND(SETTINGS!B$21="Other",OR(AB145,AG145))</f>
        <v>0</v>
      </c>
      <c r="AO145" s="1" t="b">
        <f>AND(SETTINGS!B$21="NO",_xlfn.IFS(SETTINGS!B$19="English",FALSE,OR(SETTINGS!B$19="Spanish",SETTINGS!B$19="English and Spanish"),DESTINATIONS!F162="Spanish",OR(SETTINGS!B$19="French",SETTINGS!B$19="English and French"),DESTINATIONS!F162="French",OR(SETTINGS!B$19="Portuguese",SETTINGS!B$19="English and Portuguese"),DESTINATIONS!F162="Portuguese",OR(SETTINGS!B$19="German",SETTINGS!B$19="English and German"),DESTINATIONS!F162="German",SETTINGS!B$19="All",OR(DESTINATIONS!F162="Spanish",DESTINATIONS!F162="French",DESTINATIONS!F162="Portuguese",DESTINATIONS!F162="German"),SETTINGS!B$19="",FALSE))</f>
        <v>0</v>
      </c>
      <c r="AP145" s="5" t="b">
        <f t="shared" si="91"/>
        <v>0</v>
      </c>
      <c r="AQ145" s="5" t="b">
        <f>OR(ISBLANK(DESTINATIONS!T162),AND(ISNUMBER(DESTINATIONS!T162),SETTINGS!I$5&gt;=DESTINATIONS!T162))</f>
        <v>0</v>
      </c>
      <c r="AS145" s="45" t="b">
        <f t="shared" si="81"/>
        <v>1</v>
      </c>
      <c r="AT145" s="5" t="b">
        <f t="shared" si="82"/>
        <v>0</v>
      </c>
      <c r="AU145" s="5" t="b">
        <f t="shared" si="83"/>
        <v>0</v>
      </c>
      <c r="AV145" s="5" t="b">
        <f t="shared" si="84"/>
        <v>0</v>
      </c>
      <c r="AW145" s="5" t="b">
        <f t="shared" si="85"/>
        <v>0</v>
      </c>
      <c r="AX145" s="5" t="b">
        <f t="shared" si="86"/>
        <v>0</v>
      </c>
    </row>
    <row r="146" spans="1:50" ht="20" customHeight="1" x14ac:dyDescent="0.35">
      <c r="A146" s="50" t="s">
        <v>324</v>
      </c>
      <c r="B146" s="50" t="s">
        <v>333</v>
      </c>
      <c r="C146" s="50" t="s">
        <v>392</v>
      </c>
      <c r="D146" s="48">
        <v>1</v>
      </c>
      <c r="E146" s="49">
        <v>33.860999999999997</v>
      </c>
      <c r="F146" s="49">
        <v>33.860999999999997</v>
      </c>
      <c r="G146" s="43" t="str">
        <f>IF(OR(SETTINGS!I$8=0,F146="X",F146="?"),"N/A",SETTINGS!I$8-F146)</f>
        <v>N/A</v>
      </c>
      <c r="H146" s="46" t="str">
        <f t="shared" si="75"/>
        <v>Course + Language + Score + English</v>
      </c>
      <c r="J146" s="5" t="b">
        <f>DESTINATIONS!D130="YES"</f>
        <v>0</v>
      </c>
      <c r="K146" s="5" t="b">
        <f>AND(SETTINGS!B$19="English",DESTINATIONS!F130="English")</f>
        <v>0</v>
      </c>
      <c r="L146" s="5" t="b">
        <f>AND(SETTINGS!B$19="Spanish",DESTINATIONS!F130="Spanish")</f>
        <v>0</v>
      </c>
      <c r="M146" s="5" t="b">
        <f>AND(SETTINGS!B$19="French",DESTINATIONS!F130="French")</f>
        <v>0</v>
      </c>
      <c r="N146" s="1" t="b">
        <f>AND(SETTINGS!B$19="Portuguese",DESTINATIONS!F130="Portuguese")</f>
        <v>0</v>
      </c>
      <c r="O146" s="5" t="b">
        <f>AND(SETTINGS!B$19="German",DESTINATIONS!F130="German")</f>
        <v>0</v>
      </c>
      <c r="P146" s="45" t="b">
        <f>AND(SETTINGS!B$19="English and Spanish",OR(DESTINATIONS!F130="English",DESTINATIONS!F130="Spanish"))</f>
        <v>0</v>
      </c>
      <c r="Q146" s="5" t="b">
        <f>AND(SETTINGS!B$19="English and French",OR(DESTINATIONS!F130="English",DESTINATIONS!F130="French"))</f>
        <v>0</v>
      </c>
      <c r="R146" s="5" t="b">
        <f>AND(SETTINGS!B$19="English and Portuguese",OR(DESTINATIONS!F130="English",DESTINATIONS!F130="Portuguese"))</f>
        <v>0</v>
      </c>
      <c r="S146" s="5" t="b">
        <f>AND(SETTINGS!B$19="English and German",OR(DESTINATIONS!F130="English",DESTINATIONS!F130="German"))</f>
        <v>0</v>
      </c>
      <c r="T146" s="5" t="b">
        <f>SETTINGS!B$19="All"</f>
        <v>0</v>
      </c>
      <c r="U146" s="5" t="b">
        <f t="shared" si="87"/>
        <v>0</v>
      </c>
      <c r="V146" s="5" t="b">
        <f>AND(SETTINGS!I$8&lt;F146,NOT(OR(E146="?",F146="?",E146="X",F146="X")))</f>
        <v>1</v>
      </c>
      <c r="W146" s="5" t="b">
        <f>AND(SETTINGS!I$8=F146,NOT(OR(E146="?",F146="?",E146="X",F146="X")))</f>
        <v>0</v>
      </c>
      <c r="X146" s="5" t="b">
        <f>AND(SETTINGS!I$8&gt;F146,SETTINGS!I$8&lt;E146,NOT(OR(E146="?",F146="?",E146="X",F146="X")))</f>
        <v>0</v>
      </c>
      <c r="Y146" s="5" t="b">
        <f>AND(SETTINGS!I$8=E146,NOT(OR(E146="?",F146="?",E146="X",F146="X")))</f>
        <v>0</v>
      </c>
      <c r="Z146" s="5" t="b">
        <f>AND(SETTINGS!I$8&gt;E146,NOT(OR(E146="?",F146="?",E146="X",F146="X")))</f>
        <v>0</v>
      </c>
      <c r="AA146" s="5" t="b">
        <f t="shared" si="88"/>
        <v>0</v>
      </c>
      <c r="AB146" s="5" t="b">
        <f>AND(ISBLANK(DESTINATIONS!J130),ISBLANK(DESTINATIONS!K130),ISBLANK(DESTINATIONS!L130),ISBLANK(DESTINATIONS!M130),ISBLANK(DESTINATIONS!N130))</f>
        <v>1</v>
      </c>
      <c r="AC146" s="5" t="b">
        <f>AND(ISNUMBER(DESTINATIONS!J130),ISNUMBER(DESTINATIONS!K130),ISNUMBER(DESTINATIONS!L130),ISNUMBER(DESTINATIONS!M130),ISNUMBER(DESTINATIONS!N130),SETTINGS!F$3&gt;=DESTINATIONS!K130,SETTINGS!F$4&gt;=DESTINATIONS!L130,SETTINGS!F$5&gt;=DESTINATIONS!M130,SETTINGS!F$6&gt;=DESTINATIONS!N130,SETTINGS!F$7&gt;=DESTINATIONS!J130)</f>
        <v>0</v>
      </c>
      <c r="AD146" s="5" t="b">
        <f>AND(ISNUMBER(DESTINATIONS!J130),ISBLANK(DESTINATIONS!K130),ISBLANK(DESTINATIONS!L130),ISBLANK(DESTINATIONS!M130),ISBLANK(DESTINATIONS!N130),SETTINGS!F$7&gt;=DESTINATIONS!J130)</f>
        <v>0</v>
      </c>
      <c r="AE146" s="1" t="b">
        <f>AND(ISNUMBER(DESTINATIONS!J130),ISBLANK(DESTINATIONS!K130),ISBLANK(DESTINATIONS!L130),ISNUMBER(DESTINATIONS!M130),ISBLANK(DESTINATIONS!N130),SETTINGS!F$7&gt;=DESTINATIONS!J130,SETTINGS!F$5&gt;=DESTINATIONS!M130)</f>
        <v>0</v>
      </c>
      <c r="AF146" s="5" t="b">
        <f t="shared" si="89"/>
        <v>1</v>
      </c>
      <c r="AG146" s="5" t="b">
        <f>AND(ISBLANK(DESTINATIONS!O130),ISBLANK(DESTINATIONS!P130),ISBLANK(DESTINATIONS!Q130),ISBLANK(DESTINATIONS!R130),ISBLANK(DESTINATIONS!S130))</f>
        <v>1</v>
      </c>
      <c r="AH146" s="5" t="b">
        <f>AND(ISNUMBER(DESTINATIONS!O130),ISNUMBER(DESTINATIONS!P130),ISNUMBER(DESTINATIONS!Q130),ISNUMBER(DESTINATIONS!R130),ISNUMBER(DESTINATIONS!S130),SETTINGS!F$11&gt;=DESTINATIONS!P130,SETTINGS!F$12&gt;=DESTINATIONS!Q130,SETTINGS!F$13&gt;=DESTINATIONS!R130,SETTINGS!F$14&gt;=DESTINATIONS!S130,SETTINGS!F$15&gt;=DESTINATIONS!O130)</f>
        <v>0</v>
      </c>
      <c r="AI146" s="5" t="b">
        <f>AND(ISNUMBER(DESTINATIONS!O130),ISBLANK(DESTINATIONS!P130),ISBLANK(DESTINATIONS!Q130),ISBLANK(DESTINATIONS!R130),ISBLANK(DESTINATIONS!S130),SETTINGS!F$15&gt;=DESTINATIONS!O130)</f>
        <v>0</v>
      </c>
      <c r="AJ146" s="1" t="b">
        <f>AND(ISNUMBER(DESTINATIONS!O130),ISBLANK(DESTINATIONS!P130),ISBLANK(DESTINATIONS!Q130),ISNUMBER(DESTINATIONS!R130),ISBLANK(DESTINATIONS!S130),SETTINGS!F$15&gt;=DESTINATIONS!O130,SETTINGS!F$13&gt;=DESTINATIONS!R130)</f>
        <v>0</v>
      </c>
      <c r="AK146" s="5" t="b">
        <f t="shared" si="90"/>
        <v>1</v>
      </c>
      <c r="AL146" s="5" t="b">
        <f>AND(SETTINGS!B$21="IELTS",AF146)</f>
        <v>0</v>
      </c>
      <c r="AM146" s="5" t="b">
        <f>AND(SETTINGS!B$21="TOEFL",AK146)</f>
        <v>0</v>
      </c>
      <c r="AN146" s="5" t="b">
        <f>AND(SETTINGS!B$21="Other",OR(AB146,AG146))</f>
        <v>0</v>
      </c>
      <c r="AO146" s="1" t="b">
        <f>AND(SETTINGS!B$21="NO",_xlfn.IFS(SETTINGS!B$19="English",FALSE,OR(SETTINGS!B$19="Spanish",SETTINGS!B$19="English and Spanish"),DESTINATIONS!F130="Spanish",OR(SETTINGS!B$19="French",SETTINGS!B$19="English and French"),DESTINATIONS!F130="French",OR(SETTINGS!B$19="Portuguese",SETTINGS!B$19="English and Portuguese"),DESTINATIONS!F130="Portuguese",OR(SETTINGS!B$19="German",SETTINGS!B$19="English and German"),DESTINATIONS!F130="German",SETTINGS!B$19="All",OR(DESTINATIONS!F130="Spanish",DESTINATIONS!F130="French",DESTINATIONS!F130="Portuguese",DESTINATIONS!F130="German"),SETTINGS!B$19="",FALSE))</f>
        <v>0</v>
      </c>
      <c r="AP146" s="5" t="b">
        <f t="shared" si="91"/>
        <v>0</v>
      </c>
      <c r="AQ146" s="5" t="b">
        <f>OR(ISBLANK(DESTINATIONS!T130),AND(ISNUMBER(DESTINATIONS!T130),SETTINGS!I$5&gt;=DESTINATIONS!T130))</f>
        <v>1</v>
      </c>
      <c r="AS146" s="45" t="b">
        <f t="shared" si="81"/>
        <v>1</v>
      </c>
      <c r="AT146" s="5" t="b">
        <f t="shared" si="82"/>
        <v>0</v>
      </c>
      <c r="AU146" s="5" t="b">
        <f t="shared" si="83"/>
        <v>0</v>
      </c>
      <c r="AV146" s="5" t="b">
        <f t="shared" si="84"/>
        <v>0</v>
      </c>
      <c r="AW146" s="5" t="b">
        <f t="shared" si="85"/>
        <v>0</v>
      </c>
      <c r="AX146" s="5" t="b">
        <f t="shared" si="86"/>
        <v>0</v>
      </c>
    </row>
    <row r="147" spans="1:50" ht="20" customHeight="1" x14ac:dyDescent="0.35">
      <c r="A147" s="50" t="s">
        <v>325</v>
      </c>
      <c r="B147" s="50" t="s">
        <v>345</v>
      </c>
      <c r="C147" s="50" t="s">
        <v>404</v>
      </c>
      <c r="D147" s="48">
        <v>32</v>
      </c>
      <c r="E147" s="49">
        <v>35.369999999999997</v>
      </c>
      <c r="F147" s="49">
        <v>33.752000000000002</v>
      </c>
      <c r="G147" s="43" t="str">
        <f>IF(OR(SETTINGS!I$8=0,F147="X",F147="?"),"N/A",SETTINGS!I$8-F147)</f>
        <v>N/A</v>
      </c>
      <c r="H147" s="46" t="str">
        <f t="shared" si="75"/>
        <v>Course + Language + Score + English + GPA</v>
      </c>
      <c r="J147" s="5" t="b">
        <f>DESTINATIONS!D163="YES"</f>
        <v>0</v>
      </c>
      <c r="K147" s="5" t="b">
        <f>AND(SETTINGS!B$19="English",DESTINATIONS!F163="English")</f>
        <v>0</v>
      </c>
      <c r="L147" s="5" t="b">
        <f>AND(SETTINGS!B$19="Spanish",DESTINATIONS!F163="Spanish")</f>
        <v>0</v>
      </c>
      <c r="M147" s="5" t="b">
        <f>AND(SETTINGS!B$19="French",DESTINATIONS!F163="French")</f>
        <v>0</v>
      </c>
      <c r="N147" s="1" t="b">
        <f>AND(SETTINGS!B$19="Portuguese",DESTINATIONS!F163="Portuguese")</f>
        <v>0</v>
      </c>
      <c r="O147" s="5" t="b">
        <f>AND(SETTINGS!B$19="German",DESTINATIONS!F163="German")</f>
        <v>0</v>
      </c>
      <c r="P147" s="45" t="b">
        <f>AND(SETTINGS!B$19="English and Spanish",OR(DESTINATIONS!F163="English",DESTINATIONS!F163="Spanish"))</f>
        <v>0</v>
      </c>
      <c r="Q147" s="5" t="b">
        <f>AND(SETTINGS!B$19="English and French",OR(DESTINATIONS!F163="English",DESTINATIONS!F163="French"))</f>
        <v>0</v>
      </c>
      <c r="R147" s="5" t="b">
        <f>AND(SETTINGS!B$19="English and Portuguese",OR(DESTINATIONS!F163="English",DESTINATIONS!F163="Portuguese"))</f>
        <v>0</v>
      </c>
      <c r="S147" s="5" t="b">
        <f>AND(SETTINGS!B$19="English and German",OR(DESTINATIONS!F163="English",DESTINATIONS!F163="German"))</f>
        <v>0</v>
      </c>
      <c r="T147" s="5" t="b">
        <f>SETTINGS!B$19="All"</f>
        <v>0</v>
      </c>
      <c r="U147" s="5" t="b">
        <f t="shared" si="87"/>
        <v>0</v>
      </c>
      <c r="V147" s="5" t="b">
        <f>AND(SETTINGS!I$8&lt;F147,NOT(OR(E147="?",F147="?",E147="X",F147="X")))</f>
        <v>1</v>
      </c>
      <c r="W147" s="5" t="b">
        <f>AND(SETTINGS!I$8=F147,NOT(OR(E147="?",F147="?",E147="X",F147="X")))</f>
        <v>0</v>
      </c>
      <c r="X147" s="5" t="b">
        <f>AND(SETTINGS!I$8&gt;F147,SETTINGS!I$8&lt;E147,NOT(OR(E147="?",F147="?",E147="X",F147="X")))</f>
        <v>0</v>
      </c>
      <c r="Y147" s="5" t="b">
        <f>AND(SETTINGS!I$8=E147,NOT(OR(E147="?",F147="?",E147="X",F147="X")))</f>
        <v>0</v>
      </c>
      <c r="Z147" s="5" t="b">
        <f>AND(SETTINGS!I$8&gt;E147,NOT(OR(E147="?",F147="?",E147="X",F147="X")))</f>
        <v>0</v>
      </c>
      <c r="AA147" s="5" t="b">
        <f t="shared" si="88"/>
        <v>0</v>
      </c>
      <c r="AB147" s="5" t="b">
        <f>AND(ISBLANK(DESTINATIONS!J163),ISBLANK(DESTINATIONS!K163),ISBLANK(DESTINATIONS!L163),ISBLANK(DESTINATIONS!M163),ISBLANK(DESTINATIONS!N163))</f>
        <v>0</v>
      </c>
      <c r="AC147" s="5" t="b">
        <f>AND(ISNUMBER(DESTINATIONS!J163),ISNUMBER(DESTINATIONS!K163),ISNUMBER(DESTINATIONS!L163),ISNUMBER(DESTINATIONS!M163),ISNUMBER(DESTINATIONS!N163),SETTINGS!F$3&gt;=DESTINATIONS!K163,SETTINGS!F$4&gt;=DESTINATIONS!L163,SETTINGS!F$5&gt;=DESTINATIONS!M163,SETTINGS!F$6&gt;=DESTINATIONS!N163,SETTINGS!F$7&gt;=DESTINATIONS!J163)</f>
        <v>0</v>
      </c>
      <c r="AD147" s="5" t="b">
        <f>AND(ISNUMBER(DESTINATIONS!J163),ISBLANK(DESTINATIONS!K163),ISBLANK(DESTINATIONS!L163),ISBLANK(DESTINATIONS!M163),ISBLANK(DESTINATIONS!N163),SETTINGS!F$7&gt;=DESTINATIONS!J163)</f>
        <v>0</v>
      </c>
      <c r="AE147" s="1" t="b">
        <f>AND(ISNUMBER(DESTINATIONS!J163),ISBLANK(DESTINATIONS!K163),ISBLANK(DESTINATIONS!L163),ISNUMBER(DESTINATIONS!M163),ISBLANK(DESTINATIONS!N163),SETTINGS!F$7&gt;=DESTINATIONS!J163,SETTINGS!F$5&gt;=DESTINATIONS!M163)</f>
        <v>0</v>
      </c>
      <c r="AF147" s="5" t="b">
        <f t="shared" si="89"/>
        <v>0</v>
      </c>
      <c r="AG147" s="5" t="b">
        <f>AND(ISBLANK(DESTINATIONS!O163),ISBLANK(DESTINATIONS!P163),ISBLANK(DESTINATIONS!Q163),ISBLANK(DESTINATIONS!R163),ISBLANK(DESTINATIONS!S163))</f>
        <v>0</v>
      </c>
      <c r="AH147" s="5" t="b">
        <f>AND(ISNUMBER(DESTINATIONS!O163),ISNUMBER(DESTINATIONS!P163),ISNUMBER(DESTINATIONS!Q163),ISNUMBER(DESTINATIONS!R163),ISNUMBER(DESTINATIONS!S163),SETTINGS!F$11&gt;=DESTINATIONS!P163,SETTINGS!F$12&gt;=DESTINATIONS!Q163,SETTINGS!F$13&gt;=DESTINATIONS!R163,SETTINGS!F$14&gt;=DESTINATIONS!S163,SETTINGS!F$15&gt;=DESTINATIONS!O163)</f>
        <v>0</v>
      </c>
      <c r="AI147" s="5" t="b">
        <f>AND(ISNUMBER(DESTINATIONS!O163),ISBLANK(DESTINATIONS!P163),ISBLANK(DESTINATIONS!Q163),ISBLANK(DESTINATIONS!R163),ISBLANK(DESTINATIONS!S163),SETTINGS!F$15&gt;=DESTINATIONS!O163)</f>
        <v>0</v>
      </c>
      <c r="AJ147" s="1" t="b">
        <f>AND(ISNUMBER(DESTINATIONS!O163),ISBLANK(DESTINATIONS!P163),ISBLANK(DESTINATIONS!Q163),ISNUMBER(DESTINATIONS!R163),ISBLANK(DESTINATIONS!S163),SETTINGS!F$15&gt;=DESTINATIONS!O163,SETTINGS!F$13&gt;=DESTINATIONS!R163)</f>
        <v>0</v>
      </c>
      <c r="AK147" s="5" t="b">
        <f t="shared" si="90"/>
        <v>0</v>
      </c>
      <c r="AL147" s="5" t="b">
        <f>AND(SETTINGS!B$21="IELTS",AF147)</f>
        <v>0</v>
      </c>
      <c r="AM147" s="5" t="b">
        <f>AND(SETTINGS!B$21="TOEFL",AK147)</f>
        <v>0</v>
      </c>
      <c r="AN147" s="5" t="b">
        <f>AND(SETTINGS!B$21="Other",OR(AB147,AG147))</f>
        <v>0</v>
      </c>
      <c r="AO147" s="1" t="b">
        <f>AND(SETTINGS!B$21="NO",_xlfn.IFS(SETTINGS!B$19="English",FALSE,OR(SETTINGS!B$19="Spanish",SETTINGS!B$19="English and Spanish"),DESTINATIONS!F163="Spanish",OR(SETTINGS!B$19="French",SETTINGS!B$19="English and French"),DESTINATIONS!F163="French",OR(SETTINGS!B$19="Portuguese",SETTINGS!B$19="English and Portuguese"),DESTINATIONS!F163="Portuguese",OR(SETTINGS!B$19="German",SETTINGS!B$19="English and German"),DESTINATIONS!F163="German",SETTINGS!B$19="All",OR(DESTINATIONS!F163="Spanish",DESTINATIONS!F163="French",DESTINATIONS!F163="Portuguese",DESTINATIONS!F163="German"),SETTINGS!B$19="",FALSE))</f>
        <v>0</v>
      </c>
      <c r="AP147" s="5" t="b">
        <f t="shared" si="91"/>
        <v>0</v>
      </c>
      <c r="AQ147" s="5" t="b">
        <f>OR(ISBLANK(DESTINATIONS!T163),AND(ISNUMBER(DESTINATIONS!T163),SETTINGS!I$5&gt;=DESTINATIONS!T163))</f>
        <v>0</v>
      </c>
      <c r="AS147" s="45" t="b">
        <f t="shared" si="81"/>
        <v>1</v>
      </c>
      <c r="AT147" s="5" t="b">
        <f t="shared" si="82"/>
        <v>0</v>
      </c>
      <c r="AU147" s="5" t="b">
        <f t="shared" si="83"/>
        <v>0</v>
      </c>
      <c r="AV147" s="5" t="b">
        <f t="shared" si="84"/>
        <v>0</v>
      </c>
      <c r="AW147" s="5" t="b">
        <f t="shared" si="85"/>
        <v>0</v>
      </c>
      <c r="AX147" s="5" t="b">
        <f t="shared" si="86"/>
        <v>0</v>
      </c>
    </row>
    <row r="148" spans="1:50" ht="20" customHeight="1" x14ac:dyDescent="0.35">
      <c r="A148" s="50" t="s">
        <v>325</v>
      </c>
      <c r="B148" s="50" t="s">
        <v>376</v>
      </c>
      <c r="C148" s="50" t="s">
        <v>440</v>
      </c>
      <c r="D148" s="48">
        <v>12</v>
      </c>
      <c r="E148" s="49">
        <v>35.508000000000003</v>
      </c>
      <c r="F148" s="49">
        <v>33.594999999999999</v>
      </c>
      <c r="G148" s="43" t="str">
        <f>IF(OR(SETTINGS!I$8=0,F148="X",F148="?"),"N/A",SETTINGS!I$8-F148)</f>
        <v>N/A</v>
      </c>
      <c r="H148" s="46" t="str">
        <f t="shared" si="75"/>
        <v>Language + Score + English</v>
      </c>
      <c r="J148" s="5" t="b">
        <f>DESTINATIONS!D164="YES"</f>
        <v>1</v>
      </c>
      <c r="K148" s="5" t="b">
        <f>AND(SETTINGS!B$19="English",DESTINATIONS!F164="English")</f>
        <v>0</v>
      </c>
      <c r="L148" s="5" t="b">
        <f>AND(SETTINGS!B$19="Spanish",DESTINATIONS!F164="Spanish")</f>
        <v>0</v>
      </c>
      <c r="M148" s="5" t="b">
        <f>AND(SETTINGS!B$19="French",DESTINATIONS!F164="French")</f>
        <v>0</v>
      </c>
      <c r="N148" s="1" t="b">
        <f>AND(SETTINGS!B$19="Portuguese",DESTINATIONS!F164="Portuguese")</f>
        <v>0</v>
      </c>
      <c r="O148" s="5" t="b">
        <f>AND(SETTINGS!B$19="German",DESTINATIONS!F164="German")</f>
        <v>0</v>
      </c>
      <c r="P148" s="45" t="b">
        <f>AND(SETTINGS!B$19="English and Spanish",OR(DESTINATIONS!F164="English",DESTINATIONS!F164="Spanish"))</f>
        <v>0</v>
      </c>
      <c r="Q148" s="5" t="b">
        <f>AND(SETTINGS!B$19="English and French",OR(DESTINATIONS!F164="English",DESTINATIONS!F164="French"))</f>
        <v>0</v>
      </c>
      <c r="R148" s="5" t="b">
        <f>AND(SETTINGS!B$19="English and Portuguese",OR(DESTINATIONS!F164="English",DESTINATIONS!F164="Portuguese"))</f>
        <v>0</v>
      </c>
      <c r="S148" s="5" t="b">
        <f>AND(SETTINGS!B$19="English and German",OR(DESTINATIONS!F164="English",DESTINATIONS!F164="German"))</f>
        <v>0</v>
      </c>
      <c r="T148" s="5" t="b">
        <f>SETTINGS!B$19="All"</f>
        <v>0</v>
      </c>
      <c r="U148" s="5" t="b">
        <f t="shared" si="87"/>
        <v>0</v>
      </c>
      <c r="V148" s="5" t="b">
        <f>AND(SETTINGS!I$8&lt;F148,NOT(OR(E148="?",F148="?",E148="X",F148="X")))</f>
        <v>1</v>
      </c>
      <c r="W148" s="5" t="b">
        <f>AND(SETTINGS!I$8=F148,NOT(OR(E148="?",F148="?",E148="X",F148="X")))</f>
        <v>0</v>
      </c>
      <c r="X148" s="5" t="b">
        <f>AND(SETTINGS!I$8&gt;F148,SETTINGS!I$8&lt;E148,NOT(OR(E148="?",F148="?",E148="X",F148="X")))</f>
        <v>0</v>
      </c>
      <c r="Y148" s="5" t="b">
        <f>AND(SETTINGS!I$8=E148,NOT(OR(E148="?",F148="?",E148="X",F148="X")))</f>
        <v>0</v>
      </c>
      <c r="Z148" s="5" t="b">
        <f>AND(SETTINGS!I$8&gt;E148,NOT(OR(E148="?",F148="?",E148="X",F148="X")))</f>
        <v>0</v>
      </c>
      <c r="AA148" s="5" t="b">
        <f t="shared" si="88"/>
        <v>0</v>
      </c>
      <c r="AB148" s="5" t="b">
        <f>AND(ISBLANK(DESTINATIONS!J164),ISBLANK(DESTINATIONS!K164),ISBLANK(DESTINATIONS!L164),ISBLANK(DESTINATIONS!M164),ISBLANK(DESTINATIONS!N164))</f>
        <v>1</v>
      </c>
      <c r="AC148" s="5" t="b">
        <f>AND(ISNUMBER(DESTINATIONS!J164),ISNUMBER(DESTINATIONS!K164),ISNUMBER(DESTINATIONS!L164),ISNUMBER(DESTINATIONS!M164),ISNUMBER(DESTINATIONS!N164),SETTINGS!F$3&gt;=DESTINATIONS!K164,SETTINGS!F$4&gt;=DESTINATIONS!L164,SETTINGS!F$5&gt;=DESTINATIONS!M164,SETTINGS!F$6&gt;=DESTINATIONS!N164,SETTINGS!F$7&gt;=DESTINATIONS!J164)</f>
        <v>0</v>
      </c>
      <c r="AD148" s="5" t="b">
        <f>AND(ISNUMBER(DESTINATIONS!J164),ISBLANK(DESTINATIONS!K164),ISBLANK(DESTINATIONS!L164),ISBLANK(DESTINATIONS!M164),ISBLANK(DESTINATIONS!N164),SETTINGS!F$7&gt;=DESTINATIONS!J164)</f>
        <v>0</v>
      </c>
      <c r="AE148" s="1" t="b">
        <f>AND(ISNUMBER(DESTINATIONS!J164),ISBLANK(DESTINATIONS!K164),ISBLANK(DESTINATIONS!L164),ISNUMBER(DESTINATIONS!M164),ISBLANK(DESTINATIONS!N164),SETTINGS!F$7&gt;=DESTINATIONS!J164,SETTINGS!F$5&gt;=DESTINATIONS!M164)</f>
        <v>0</v>
      </c>
      <c r="AF148" s="5" t="b">
        <f t="shared" si="89"/>
        <v>1</v>
      </c>
      <c r="AG148" s="5" t="b">
        <f>AND(ISBLANK(DESTINATIONS!O164),ISBLANK(DESTINATIONS!P164),ISBLANK(DESTINATIONS!Q164),ISBLANK(DESTINATIONS!R164),ISBLANK(DESTINATIONS!S164))</f>
        <v>1</v>
      </c>
      <c r="AH148" s="5" t="b">
        <f>AND(ISNUMBER(DESTINATIONS!O164),ISNUMBER(DESTINATIONS!P164),ISNUMBER(DESTINATIONS!Q164),ISNUMBER(DESTINATIONS!R164),ISNUMBER(DESTINATIONS!S164),SETTINGS!F$11&gt;=DESTINATIONS!P164,SETTINGS!F$12&gt;=DESTINATIONS!Q164,SETTINGS!F$13&gt;=DESTINATIONS!R164,SETTINGS!F$14&gt;=DESTINATIONS!S164,SETTINGS!F$15&gt;=DESTINATIONS!O164)</f>
        <v>0</v>
      </c>
      <c r="AI148" s="5" t="b">
        <f>AND(ISNUMBER(DESTINATIONS!O164),ISBLANK(DESTINATIONS!P164),ISBLANK(DESTINATIONS!Q164),ISBLANK(DESTINATIONS!R164),ISBLANK(DESTINATIONS!S164),SETTINGS!F$15&gt;=DESTINATIONS!O164)</f>
        <v>0</v>
      </c>
      <c r="AJ148" s="1" t="b">
        <f>AND(ISNUMBER(DESTINATIONS!O164),ISBLANK(DESTINATIONS!P164),ISBLANK(DESTINATIONS!Q164),ISNUMBER(DESTINATIONS!R164),ISBLANK(DESTINATIONS!S164),SETTINGS!F$15&gt;=DESTINATIONS!O164,SETTINGS!F$13&gt;=DESTINATIONS!R164)</f>
        <v>0</v>
      </c>
      <c r="AK148" s="5" t="b">
        <f t="shared" si="90"/>
        <v>1</v>
      </c>
      <c r="AL148" s="5" t="b">
        <f>AND(SETTINGS!B$21="IELTS",AF148)</f>
        <v>0</v>
      </c>
      <c r="AM148" s="5" t="b">
        <f>AND(SETTINGS!B$21="TOEFL",AK148)</f>
        <v>0</v>
      </c>
      <c r="AN148" s="5" t="b">
        <f>AND(SETTINGS!B$21="Other",OR(AB148,AG148))</f>
        <v>0</v>
      </c>
      <c r="AO148" s="1" t="b">
        <f>AND(SETTINGS!B$21="NO",_xlfn.IFS(SETTINGS!B$19="English",FALSE,OR(SETTINGS!B$19="Spanish",SETTINGS!B$19="English and Spanish"),DESTINATIONS!F164="Spanish",OR(SETTINGS!B$19="French",SETTINGS!B$19="English and French"),DESTINATIONS!F164="French",OR(SETTINGS!B$19="Portuguese",SETTINGS!B$19="English and Portuguese"),DESTINATIONS!F164="Portuguese",OR(SETTINGS!B$19="German",SETTINGS!B$19="English and German"),DESTINATIONS!F164="German",SETTINGS!B$19="All",OR(DESTINATIONS!F164="Spanish",DESTINATIONS!F164="French",DESTINATIONS!F164="Portuguese",DESTINATIONS!F164="German"),SETTINGS!B$19="",FALSE))</f>
        <v>0</v>
      </c>
      <c r="AP148" s="5" t="b">
        <f t="shared" si="91"/>
        <v>0</v>
      </c>
      <c r="AQ148" s="5" t="b">
        <f>OR(ISBLANK(DESTINATIONS!T164),AND(ISNUMBER(DESTINATIONS!T164),SETTINGS!I$5&gt;=DESTINATIONS!T164))</f>
        <v>1</v>
      </c>
      <c r="AS148" s="45" t="b">
        <f t="shared" si="81"/>
        <v>1</v>
      </c>
      <c r="AT148" s="5" t="b">
        <f t="shared" si="82"/>
        <v>0</v>
      </c>
      <c r="AU148" s="5" t="b">
        <f t="shared" si="83"/>
        <v>0</v>
      </c>
      <c r="AV148" s="5" t="b">
        <f t="shared" si="84"/>
        <v>0</v>
      </c>
      <c r="AW148" s="5" t="b">
        <f t="shared" si="85"/>
        <v>0</v>
      </c>
      <c r="AX148" s="5" t="b">
        <f t="shared" si="86"/>
        <v>0</v>
      </c>
    </row>
    <row r="149" spans="1:50" ht="20" customHeight="1" x14ac:dyDescent="0.35">
      <c r="A149" s="50" t="s">
        <v>325</v>
      </c>
      <c r="B149" s="50" t="s">
        <v>341</v>
      </c>
      <c r="C149" s="50" t="s">
        <v>400</v>
      </c>
      <c r="D149" s="48" t="s">
        <v>477</v>
      </c>
      <c r="E149" s="49">
        <v>34.426000000000002</v>
      </c>
      <c r="F149" s="49">
        <v>33.554000000000002</v>
      </c>
      <c r="G149" s="43" t="str">
        <f>IF(OR(SETTINGS!I$8=0,F149="X",F149="?"),"N/A",SETTINGS!I$8-F149)</f>
        <v>N/A</v>
      </c>
      <c r="H149" s="46" t="str">
        <f t="shared" si="75"/>
        <v>Language + Score + English</v>
      </c>
      <c r="J149" s="5" t="b">
        <f>DESTINATIONS!D165="YES"</f>
        <v>1</v>
      </c>
      <c r="K149" s="5" t="b">
        <f>AND(SETTINGS!B$19="English",DESTINATIONS!F165="English")</f>
        <v>0</v>
      </c>
      <c r="L149" s="5" t="b">
        <f>AND(SETTINGS!B$19="Spanish",DESTINATIONS!F165="Spanish")</f>
        <v>0</v>
      </c>
      <c r="M149" s="5" t="b">
        <f>AND(SETTINGS!B$19="French",DESTINATIONS!F165="French")</f>
        <v>0</v>
      </c>
      <c r="N149" s="1" t="b">
        <f>AND(SETTINGS!B$19="Portuguese",DESTINATIONS!F165="Portuguese")</f>
        <v>0</v>
      </c>
      <c r="O149" s="5" t="b">
        <f>AND(SETTINGS!B$19="German",DESTINATIONS!F165="German")</f>
        <v>0</v>
      </c>
      <c r="P149" s="45" t="b">
        <f>AND(SETTINGS!B$19="English and Spanish",OR(DESTINATIONS!F165="English",DESTINATIONS!F165="Spanish"))</f>
        <v>0</v>
      </c>
      <c r="Q149" s="5" t="b">
        <f>AND(SETTINGS!B$19="English and French",OR(DESTINATIONS!F165="English",DESTINATIONS!F165="French"))</f>
        <v>0</v>
      </c>
      <c r="R149" s="5" t="b">
        <f>AND(SETTINGS!B$19="English and Portuguese",OR(DESTINATIONS!F165="English",DESTINATIONS!F165="Portuguese"))</f>
        <v>0</v>
      </c>
      <c r="S149" s="5" t="b">
        <f>AND(SETTINGS!B$19="English and German",OR(DESTINATIONS!F165="English",DESTINATIONS!F165="German"))</f>
        <v>0</v>
      </c>
      <c r="T149" s="5" t="b">
        <f>SETTINGS!B$19="All"</f>
        <v>0</v>
      </c>
      <c r="U149" s="5" t="b">
        <f t="shared" si="87"/>
        <v>0</v>
      </c>
      <c r="V149" s="5" t="b">
        <f>AND(SETTINGS!I$8&lt;F149,NOT(OR(E149="?",F149="?",E149="X",F149="X")))</f>
        <v>1</v>
      </c>
      <c r="W149" s="5" t="b">
        <f>AND(SETTINGS!I$8=F149,NOT(OR(E149="?",F149="?",E149="X",F149="X")))</f>
        <v>0</v>
      </c>
      <c r="X149" s="5" t="b">
        <f>AND(SETTINGS!I$8&gt;F149,SETTINGS!I$8&lt;E149,NOT(OR(E149="?",F149="?",E149="X",F149="X")))</f>
        <v>0</v>
      </c>
      <c r="Y149" s="5" t="b">
        <f>AND(SETTINGS!I$8=E149,NOT(OR(E149="?",F149="?",E149="X",F149="X")))</f>
        <v>0</v>
      </c>
      <c r="Z149" s="5" t="b">
        <f>AND(SETTINGS!I$8&gt;E149,NOT(OR(E149="?",F149="?",E149="X",F149="X")))</f>
        <v>0</v>
      </c>
      <c r="AA149" s="5" t="b">
        <f t="shared" si="88"/>
        <v>0</v>
      </c>
      <c r="AB149" s="5" t="b">
        <f>AND(ISBLANK(DESTINATIONS!J165),ISBLANK(DESTINATIONS!K165),ISBLANK(DESTINATIONS!L165),ISBLANK(DESTINATIONS!M165),ISBLANK(DESTINATIONS!N165))</f>
        <v>0</v>
      </c>
      <c r="AC149" s="5" t="b">
        <f>AND(ISNUMBER(DESTINATIONS!J165),ISNUMBER(DESTINATIONS!K165),ISNUMBER(DESTINATIONS!L165),ISNUMBER(DESTINATIONS!M165),ISNUMBER(DESTINATIONS!N165),SETTINGS!F$3&gt;=DESTINATIONS!K165,SETTINGS!F$4&gt;=DESTINATIONS!L165,SETTINGS!F$5&gt;=DESTINATIONS!M165,SETTINGS!F$6&gt;=DESTINATIONS!N165,SETTINGS!F$7&gt;=DESTINATIONS!J165)</f>
        <v>0</v>
      </c>
      <c r="AD149" s="5" t="b">
        <f>AND(ISNUMBER(DESTINATIONS!J165),ISBLANK(DESTINATIONS!K165),ISBLANK(DESTINATIONS!L165),ISBLANK(DESTINATIONS!M165),ISBLANK(DESTINATIONS!N165),SETTINGS!F$7&gt;=DESTINATIONS!J165)</f>
        <v>0</v>
      </c>
      <c r="AE149" s="1" t="b">
        <f>AND(ISNUMBER(DESTINATIONS!J165),ISBLANK(DESTINATIONS!K165),ISBLANK(DESTINATIONS!L165),ISNUMBER(DESTINATIONS!M165),ISBLANK(DESTINATIONS!N165),SETTINGS!F$7&gt;=DESTINATIONS!J165,SETTINGS!F$5&gt;=DESTINATIONS!M165)</f>
        <v>0</v>
      </c>
      <c r="AF149" s="5" t="b">
        <f t="shared" si="89"/>
        <v>0</v>
      </c>
      <c r="AG149" s="5" t="b">
        <f>AND(ISBLANK(DESTINATIONS!O165),ISBLANK(DESTINATIONS!P165),ISBLANK(DESTINATIONS!Q165),ISBLANK(DESTINATIONS!R165),ISBLANK(DESTINATIONS!S165))</f>
        <v>0</v>
      </c>
      <c r="AH149" s="5" t="b">
        <f>AND(ISNUMBER(DESTINATIONS!O165),ISNUMBER(DESTINATIONS!P165),ISNUMBER(DESTINATIONS!Q165),ISNUMBER(DESTINATIONS!R165),ISNUMBER(DESTINATIONS!S165),SETTINGS!F$11&gt;=DESTINATIONS!P165,SETTINGS!F$12&gt;=DESTINATIONS!Q165,SETTINGS!F$13&gt;=DESTINATIONS!R165,SETTINGS!F$14&gt;=DESTINATIONS!S165,SETTINGS!F$15&gt;=DESTINATIONS!O165)</f>
        <v>0</v>
      </c>
      <c r="AI149" s="5" t="b">
        <f>AND(ISNUMBER(DESTINATIONS!O165),ISBLANK(DESTINATIONS!P165),ISBLANK(DESTINATIONS!Q165),ISBLANK(DESTINATIONS!R165),ISBLANK(DESTINATIONS!S165),SETTINGS!F$15&gt;=DESTINATIONS!O165)</f>
        <v>0</v>
      </c>
      <c r="AJ149" s="1" t="b">
        <f>AND(ISNUMBER(DESTINATIONS!O165),ISBLANK(DESTINATIONS!P165),ISBLANK(DESTINATIONS!Q165),ISNUMBER(DESTINATIONS!R165),ISBLANK(DESTINATIONS!S165),SETTINGS!F$15&gt;=DESTINATIONS!O165,SETTINGS!F$13&gt;=DESTINATIONS!R165)</f>
        <v>0</v>
      </c>
      <c r="AK149" s="5" t="b">
        <f t="shared" si="90"/>
        <v>0</v>
      </c>
      <c r="AL149" s="5" t="b">
        <f>AND(SETTINGS!B$21="IELTS",AF149)</f>
        <v>0</v>
      </c>
      <c r="AM149" s="5" t="b">
        <f>AND(SETTINGS!B$21="TOEFL",AK149)</f>
        <v>0</v>
      </c>
      <c r="AN149" s="5" t="b">
        <f>AND(SETTINGS!B$21="Other",OR(AB149,AG149))</f>
        <v>0</v>
      </c>
      <c r="AO149" s="1" t="b">
        <f>AND(SETTINGS!B$21="NO",_xlfn.IFS(SETTINGS!B$19="English",FALSE,OR(SETTINGS!B$19="Spanish",SETTINGS!B$19="English and Spanish"),DESTINATIONS!F165="Spanish",OR(SETTINGS!B$19="French",SETTINGS!B$19="English and French"),DESTINATIONS!F165="French",OR(SETTINGS!B$19="Portuguese",SETTINGS!B$19="English and Portuguese"),DESTINATIONS!F165="Portuguese",OR(SETTINGS!B$19="German",SETTINGS!B$19="English and German"),DESTINATIONS!F165="German",SETTINGS!B$19="All",OR(DESTINATIONS!F165="Spanish",DESTINATIONS!F165="French",DESTINATIONS!F165="Portuguese",DESTINATIONS!F165="German"),SETTINGS!B$19="",FALSE))</f>
        <v>0</v>
      </c>
      <c r="AP149" s="5" t="b">
        <f t="shared" si="91"/>
        <v>0</v>
      </c>
      <c r="AQ149" s="5" t="b">
        <f>OR(ISBLANK(DESTINATIONS!T165),AND(ISNUMBER(DESTINATIONS!T165),SETTINGS!I$5&gt;=DESTINATIONS!T165))</f>
        <v>1</v>
      </c>
      <c r="AS149" s="45" t="b">
        <f t="shared" si="81"/>
        <v>1</v>
      </c>
      <c r="AT149" s="5" t="b">
        <f t="shared" si="82"/>
        <v>0</v>
      </c>
      <c r="AU149" s="5" t="b">
        <f t="shared" si="83"/>
        <v>0</v>
      </c>
      <c r="AV149" s="5" t="b">
        <f t="shared" si="84"/>
        <v>0</v>
      </c>
      <c r="AW149" s="5" t="b">
        <f t="shared" si="85"/>
        <v>0</v>
      </c>
      <c r="AX149" s="5" t="b">
        <f t="shared" si="86"/>
        <v>0</v>
      </c>
    </row>
    <row r="150" spans="1:50" ht="20" customHeight="1" x14ac:dyDescent="0.35">
      <c r="A150" s="50" t="s">
        <v>325</v>
      </c>
      <c r="B150" s="50" t="s">
        <v>342</v>
      </c>
      <c r="C150" s="50" t="s">
        <v>402</v>
      </c>
      <c r="D150" s="48" t="s">
        <v>476</v>
      </c>
      <c r="E150" s="49">
        <v>34.871000000000002</v>
      </c>
      <c r="F150" s="49">
        <v>33.527000000000001</v>
      </c>
      <c r="G150" s="43" t="str">
        <f>IF(OR(SETTINGS!I$8=0,F150="X",F150="?"),"N/A",SETTINGS!I$8-F150)</f>
        <v>N/A</v>
      </c>
      <c r="H150" s="46" t="str">
        <f t="shared" si="75"/>
        <v>Language + Score + English</v>
      </c>
      <c r="J150" s="5" t="b">
        <f>DESTINATIONS!D166="YES"</f>
        <v>1</v>
      </c>
      <c r="K150" s="5" t="b">
        <f>AND(SETTINGS!B$19="English",DESTINATIONS!F166="English")</f>
        <v>0</v>
      </c>
      <c r="L150" s="5" t="b">
        <f>AND(SETTINGS!B$19="Spanish",DESTINATIONS!F166="Spanish")</f>
        <v>0</v>
      </c>
      <c r="M150" s="5" t="b">
        <f>AND(SETTINGS!B$19="French",DESTINATIONS!F166="French")</f>
        <v>0</v>
      </c>
      <c r="N150" s="1" t="b">
        <f>AND(SETTINGS!B$19="Portuguese",DESTINATIONS!F166="Portuguese")</f>
        <v>0</v>
      </c>
      <c r="O150" s="5" t="b">
        <f>AND(SETTINGS!B$19="German",DESTINATIONS!F166="German")</f>
        <v>0</v>
      </c>
      <c r="P150" s="45" t="b">
        <f>AND(SETTINGS!B$19="English and Spanish",OR(DESTINATIONS!F166="English",DESTINATIONS!F166="Spanish"))</f>
        <v>0</v>
      </c>
      <c r="Q150" s="5" t="b">
        <f>AND(SETTINGS!B$19="English and French",OR(DESTINATIONS!F166="English",DESTINATIONS!F166="French"))</f>
        <v>0</v>
      </c>
      <c r="R150" s="5" t="b">
        <f>AND(SETTINGS!B$19="English and Portuguese",OR(DESTINATIONS!F166="English",DESTINATIONS!F166="Portuguese"))</f>
        <v>0</v>
      </c>
      <c r="S150" s="5" t="b">
        <f>AND(SETTINGS!B$19="English and German",OR(DESTINATIONS!F166="English",DESTINATIONS!F166="German"))</f>
        <v>0</v>
      </c>
      <c r="T150" s="5" t="b">
        <f>SETTINGS!B$19="All"</f>
        <v>0</v>
      </c>
      <c r="U150" s="5" t="b">
        <f t="shared" si="87"/>
        <v>0</v>
      </c>
      <c r="V150" s="5" t="b">
        <f>AND(SETTINGS!I$8&lt;F150,NOT(OR(E150="?",F150="?",E150="X",F150="X")))</f>
        <v>1</v>
      </c>
      <c r="W150" s="5" t="b">
        <f>AND(SETTINGS!I$8=F150,NOT(OR(E150="?",F150="?",E150="X",F150="X")))</f>
        <v>0</v>
      </c>
      <c r="X150" s="5" t="b">
        <f>AND(SETTINGS!I$8&gt;F150,SETTINGS!I$8&lt;E150,NOT(OR(E150="?",F150="?",E150="X",F150="X")))</f>
        <v>0</v>
      </c>
      <c r="Y150" s="5" t="b">
        <f>AND(SETTINGS!I$8=E150,NOT(OR(E150="?",F150="?",E150="X",F150="X")))</f>
        <v>0</v>
      </c>
      <c r="Z150" s="5" t="b">
        <f>AND(SETTINGS!I$8&gt;E150,NOT(OR(E150="?",F150="?",E150="X",F150="X")))</f>
        <v>0</v>
      </c>
      <c r="AA150" s="5" t="b">
        <f t="shared" si="88"/>
        <v>0</v>
      </c>
      <c r="AB150" s="5" t="b">
        <f>AND(ISBLANK(DESTINATIONS!J166),ISBLANK(DESTINATIONS!K166),ISBLANK(DESTINATIONS!L166),ISBLANK(DESTINATIONS!M166),ISBLANK(DESTINATIONS!N166))</f>
        <v>0</v>
      </c>
      <c r="AC150" s="5" t="b">
        <f>AND(ISNUMBER(DESTINATIONS!J166),ISNUMBER(DESTINATIONS!K166),ISNUMBER(DESTINATIONS!L166),ISNUMBER(DESTINATIONS!M166),ISNUMBER(DESTINATIONS!N166),SETTINGS!F$3&gt;=DESTINATIONS!K166,SETTINGS!F$4&gt;=DESTINATIONS!L166,SETTINGS!F$5&gt;=DESTINATIONS!M166,SETTINGS!F$6&gt;=DESTINATIONS!N166,SETTINGS!F$7&gt;=DESTINATIONS!J166)</f>
        <v>0</v>
      </c>
      <c r="AD150" s="5" t="b">
        <f>AND(ISNUMBER(DESTINATIONS!J166),ISBLANK(DESTINATIONS!K166),ISBLANK(DESTINATIONS!L166),ISBLANK(DESTINATIONS!M166),ISBLANK(DESTINATIONS!N166),SETTINGS!F$7&gt;=DESTINATIONS!J166)</f>
        <v>0</v>
      </c>
      <c r="AE150" s="1" t="b">
        <f>AND(ISNUMBER(DESTINATIONS!J166),ISBLANK(DESTINATIONS!K166),ISBLANK(DESTINATIONS!L166),ISNUMBER(DESTINATIONS!M166),ISBLANK(DESTINATIONS!N166),SETTINGS!F$7&gt;=DESTINATIONS!J166,SETTINGS!F$5&gt;=DESTINATIONS!M166)</f>
        <v>0</v>
      </c>
      <c r="AF150" s="5" t="b">
        <f t="shared" si="89"/>
        <v>0</v>
      </c>
      <c r="AG150" s="5" t="b">
        <f>AND(ISBLANK(DESTINATIONS!O166),ISBLANK(DESTINATIONS!P166),ISBLANK(DESTINATIONS!Q166),ISBLANK(DESTINATIONS!R166),ISBLANK(DESTINATIONS!S166))</f>
        <v>0</v>
      </c>
      <c r="AH150" s="5" t="b">
        <f>AND(ISNUMBER(DESTINATIONS!O166),ISNUMBER(DESTINATIONS!P166),ISNUMBER(DESTINATIONS!Q166),ISNUMBER(DESTINATIONS!R166),ISNUMBER(DESTINATIONS!S166),SETTINGS!F$11&gt;=DESTINATIONS!P166,SETTINGS!F$12&gt;=DESTINATIONS!Q166,SETTINGS!F$13&gt;=DESTINATIONS!R166,SETTINGS!F$14&gt;=DESTINATIONS!S166,SETTINGS!F$15&gt;=DESTINATIONS!O166)</f>
        <v>0</v>
      </c>
      <c r="AI150" s="5" t="b">
        <f>AND(ISNUMBER(DESTINATIONS!O166),ISBLANK(DESTINATIONS!P166),ISBLANK(DESTINATIONS!Q166),ISBLANK(DESTINATIONS!R166),ISBLANK(DESTINATIONS!S166),SETTINGS!F$15&gt;=DESTINATIONS!O166)</f>
        <v>0</v>
      </c>
      <c r="AJ150" s="1" t="b">
        <f>AND(ISNUMBER(DESTINATIONS!O166),ISBLANK(DESTINATIONS!P166),ISBLANK(DESTINATIONS!Q166),ISNUMBER(DESTINATIONS!R166),ISBLANK(DESTINATIONS!S166),SETTINGS!F$15&gt;=DESTINATIONS!O166,SETTINGS!F$13&gt;=DESTINATIONS!R166)</f>
        <v>0</v>
      </c>
      <c r="AK150" s="5" t="b">
        <f t="shared" si="90"/>
        <v>0</v>
      </c>
      <c r="AL150" s="5" t="b">
        <f>AND(SETTINGS!B$21="IELTS",AF150)</f>
        <v>0</v>
      </c>
      <c r="AM150" s="5" t="b">
        <f>AND(SETTINGS!B$21="TOEFL",AK150)</f>
        <v>0</v>
      </c>
      <c r="AN150" s="5" t="b">
        <f>AND(SETTINGS!B$21="Other",OR(AB150,AG150))</f>
        <v>0</v>
      </c>
      <c r="AO150" s="1" t="b">
        <f>AND(SETTINGS!B$21="NO",_xlfn.IFS(SETTINGS!B$19="English",FALSE,OR(SETTINGS!B$19="Spanish",SETTINGS!B$19="English and Spanish"),DESTINATIONS!F166="Spanish",OR(SETTINGS!B$19="French",SETTINGS!B$19="English and French"),DESTINATIONS!F166="French",OR(SETTINGS!B$19="Portuguese",SETTINGS!B$19="English and Portuguese"),DESTINATIONS!F166="Portuguese",OR(SETTINGS!B$19="German",SETTINGS!B$19="English and German"),DESTINATIONS!F166="German",SETTINGS!B$19="All",OR(DESTINATIONS!F166="Spanish",DESTINATIONS!F166="French",DESTINATIONS!F166="Portuguese",DESTINATIONS!F166="German"),SETTINGS!B$19="",FALSE))</f>
        <v>0</v>
      </c>
      <c r="AP150" s="5" t="b">
        <f t="shared" si="91"/>
        <v>0</v>
      </c>
      <c r="AQ150" s="5" t="b">
        <f>OR(ISBLANK(DESTINATIONS!T166),AND(ISNUMBER(DESTINATIONS!T166),SETTINGS!I$5&gt;=DESTINATIONS!T166))</f>
        <v>1</v>
      </c>
      <c r="AS150" s="45" t="b">
        <f t="shared" si="81"/>
        <v>1</v>
      </c>
      <c r="AT150" s="5" t="b">
        <f t="shared" si="82"/>
        <v>0</v>
      </c>
      <c r="AU150" s="5" t="b">
        <f t="shared" si="83"/>
        <v>0</v>
      </c>
      <c r="AV150" s="5" t="b">
        <f t="shared" si="84"/>
        <v>0</v>
      </c>
      <c r="AW150" s="5" t="b">
        <f t="shared" si="85"/>
        <v>0</v>
      </c>
      <c r="AX150" s="5" t="b">
        <f t="shared" si="86"/>
        <v>0</v>
      </c>
    </row>
    <row r="151" spans="1:50" ht="20" customHeight="1" x14ac:dyDescent="0.35">
      <c r="A151" s="50" t="s">
        <v>325</v>
      </c>
      <c r="B151" s="50" t="s">
        <v>353</v>
      </c>
      <c r="C151" s="50" t="s">
        <v>415</v>
      </c>
      <c r="D151" s="48" t="s">
        <v>479</v>
      </c>
      <c r="E151" s="49">
        <v>33.720999999999997</v>
      </c>
      <c r="F151" s="49">
        <v>33.429000000000002</v>
      </c>
      <c r="G151" s="43" t="str">
        <f>IF(OR(SETTINGS!I$8=0,F151="X",F151="?"),"N/A",SETTINGS!I$8-F151)</f>
        <v>N/A</v>
      </c>
      <c r="H151" s="46" t="str">
        <f t="shared" si="75"/>
        <v>Language + Score + English</v>
      </c>
      <c r="J151" s="5" t="b">
        <f>DESTINATIONS!D167="YES"</f>
        <v>1</v>
      </c>
      <c r="K151" s="5" t="b">
        <f>AND(SETTINGS!B$19="English",DESTINATIONS!F167="English")</f>
        <v>0</v>
      </c>
      <c r="L151" s="5" t="b">
        <f>AND(SETTINGS!B$19="Spanish",DESTINATIONS!F167="Spanish")</f>
        <v>0</v>
      </c>
      <c r="M151" s="5" t="b">
        <f>AND(SETTINGS!B$19="French",DESTINATIONS!F167="French")</f>
        <v>0</v>
      </c>
      <c r="N151" s="1" t="b">
        <f>AND(SETTINGS!B$19="Portuguese",DESTINATIONS!F167="Portuguese")</f>
        <v>0</v>
      </c>
      <c r="O151" s="5" t="b">
        <f>AND(SETTINGS!B$19="German",DESTINATIONS!F167="German")</f>
        <v>0</v>
      </c>
      <c r="P151" s="45" t="b">
        <f>AND(SETTINGS!B$19="English and Spanish",OR(DESTINATIONS!F167="English",DESTINATIONS!F167="Spanish"))</f>
        <v>0</v>
      </c>
      <c r="Q151" s="5" t="b">
        <f>AND(SETTINGS!B$19="English and French",OR(DESTINATIONS!F167="English",DESTINATIONS!F167="French"))</f>
        <v>0</v>
      </c>
      <c r="R151" s="5" t="b">
        <f>AND(SETTINGS!B$19="English and Portuguese",OR(DESTINATIONS!F167="English",DESTINATIONS!F167="Portuguese"))</f>
        <v>0</v>
      </c>
      <c r="S151" s="5" t="b">
        <f>AND(SETTINGS!B$19="English and German",OR(DESTINATIONS!F167="English",DESTINATIONS!F167="German"))</f>
        <v>0</v>
      </c>
      <c r="T151" s="5" t="b">
        <f>SETTINGS!B$19="All"</f>
        <v>0</v>
      </c>
      <c r="U151" s="5" t="b">
        <f t="shared" si="87"/>
        <v>0</v>
      </c>
      <c r="V151" s="5" t="b">
        <f>AND(SETTINGS!I$8&lt;F151,NOT(OR(E151="?",F151="?",E151="X",F151="X")))</f>
        <v>1</v>
      </c>
      <c r="W151" s="5" t="b">
        <f>AND(SETTINGS!I$8=F151,NOT(OR(E151="?",F151="?",E151="X",F151="X")))</f>
        <v>0</v>
      </c>
      <c r="X151" s="5" t="b">
        <f>AND(SETTINGS!I$8&gt;F151,SETTINGS!I$8&lt;E151,NOT(OR(E151="?",F151="?",E151="X",F151="X")))</f>
        <v>0</v>
      </c>
      <c r="Y151" s="5" t="b">
        <f>AND(SETTINGS!I$8=E151,NOT(OR(E151="?",F151="?",E151="X",F151="X")))</f>
        <v>0</v>
      </c>
      <c r="Z151" s="5" t="b">
        <f>AND(SETTINGS!I$8&gt;E151,NOT(OR(E151="?",F151="?",E151="X",F151="X")))</f>
        <v>0</v>
      </c>
      <c r="AA151" s="5" t="b">
        <f t="shared" si="88"/>
        <v>0</v>
      </c>
      <c r="AB151" s="5" t="b">
        <f>AND(ISBLANK(DESTINATIONS!J167),ISBLANK(DESTINATIONS!K167),ISBLANK(DESTINATIONS!L167),ISBLANK(DESTINATIONS!M167),ISBLANK(DESTINATIONS!N167))</f>
        <v>0</v>
      </c>
      <c r="AC151" s="5" t="b">
        <f>AND(ISNUMBER(DESTINATIONS!J167),ISNUMBER(DESTINATIONS!K167),ISNUMBER(DESTINATIONS!L167),ISNUMBER(DESTINATIONS!M167),ISNUMBER(DESTINATIONS!N167),SETTINGS!F$3&gt;=DESTINATIONS!K167,SETTINGS!F$4&gt;=DESTINATIONS!L167,SETTINGS!F$5&gt;=DESTINATIONS!M167,SETTINGS!F$6&gt;=DESTINATIONS!N167,SETTINGS!F$7&gt;=DESTINATIONS!J167)</f>
        <v>0</v>
      </c>
      <c r="AD151" s="5" t="b">
        <f>AND(ISNUMBER(DESTINATIONS!J167),ISBLANK(DESTINATIONS!K167),ISBLANK(DESTINATIONS!L167),ISBLANK(DESTINATIONS!M167),ISBLANK(DESTINATIONS!N167),SETTINGS!F$7&gt;=DESTINATIONS!J167)</f>
        <v>0</v>
      </c>
      <c r="AE151" s="1" t="b">
        <f>AND(ISNUMBER(DESTINATIONS!J167),ISBLANK(DESTINATIONS!K167),ISBLANK(DESTINATIONS!L167),ISNUMBER(DESTINATIONS!M167),ISBLANK(DESTINATIONS!N167),SETTINGS!F$7&gt;=DESTINATIONS!J167,SETTINGS!F$5&gt;=DESTINATIONS!M167)</f>
        <v>0</v>
      </c>
      <c r="AF151" s="5" t="b">
        <f t="shared" si="89"/>
        <v>0</v>
      </c>
      <c r="AG151" s="5" t="b">
        <f>AND(ISBLANK(DESTINATIONS!O167),ISBLANK(DESTINATIONS!P167),ISBLANK(DESTINATIONS!Q167),ISBLANK(DESTINATIONS!R167),ISBLANK(DESTINATIONS!S167))</f>
        <v>0</v>
      </c>
      <c r="AH151" s="5" t="b">
        <f>AND(ISNUMBER(DESTINATIONS!O167),ISNUMBER(DESTINATIONS!P167),ISNUMBER(DESTINATIONS!Q167),ISNUMBER(DESTINATIONS!R167),ISNUMBER(DESTINATIONS!S167),SETTINGS!F$11&gt;=DESTINATIONS!P167,SETTINGS!F$12&gt;=DESTINATIONS!Q167,SETTINGS!F$13&gt;=DESTINATIONS!R167,SETTINGS!F$14&gt;=DESTINATIONS!S167,SETTINGS!F$15&gt;=DESTINATIONS!O167)</f>
        <v>0</v>
      </c>
      <c r="AI151" s="5" t="b">
        <f>AND(ISNUMBER(DESTINATIONS!O167),ISBLANK(DESTINATIONS!P167),ISBLANK(DESTINATIONS!Q167),ISBLANK(DESTINATIONS!R167),ISBLANK(DESTINATIONS!S167),SETTINGS!F$15&gt;=DESTINATIONS!O167)</f>
        <v>0</v>
      </c>
      <c r="AJ151" s="1" t="b">
        <f>AND(ISNUMBER(DESTINATIONS!O167),ISBLANK(DESTINATIONS!P167),ISBLANK(DESTINATIONS!Q167),ISNUMBER(DESTINATIONS!R167),ISBLANK(DESTINATIONS!S167),SETTINGS!F$15&gt;=DESTINATIONS!O167,SETTINGS!F$13&gt;=DESTINATIONS!R167)</f>
        <v>0</v>
      </c>
      <c r="AK151" s="5" t="b">
        <f t="shared" si="90"/>
        <v>0</v>
      </c>
      <c r="AL151" s="5" t="b">
        <f>AND(SETTINGS!B$21="IELTS",AF151)</f>
        <v>0</v>
      </c>
      <c r="AM151" s="5" t="b">
        <f>AND(SETTINGS!B$21="TOEFL",AK151)</f>
        <v>0</v>
      </c>
      <c r="AN151" s="5" t="b">
        <f>AND(SETTINGS!B$21="Other",OR(AB151,AG151))</f>
        <v>0</v>
      </c>
      <c r="AO151" s="1" t="b">
        <f>AND(SETTINGS!B$21="NO",_xlfn.IFS(SETTINGS!B$19="English",FALSE,OR(SETTINGS!B$19="Spanish",SETTINGS!B$19="English and Spanish"),DESTINATIONS!F167="Spanish",OR(SETTINGS!B$19="French",SETTINGS!B$19="English and French"),DESTINATIONS!F167="French",OR(SETTINGS!B$19="Portuguese",SETTINGS!B$19="English and Portuguese"),DESTINATIONS!F167="Portuguese",OR(SETTINGS!B$19="German",SETTINGS!B$19="English and German"),DESTINATIONS!F167="German",SETTINGS!B$19="All",OR(DESTINATIONS!F167="Spanish",DESTINATIONS!F167="French",DESTINATIONS!F167="Portuguese",DESTINATIONS!F167="German"),SETTINGS!B$19="",FALSE))</f>
        <v>0</v>
      </c>
      <c r="AP151" s="5" t="b">
        <f t="shared" si="91"/>
        <v>0</v>
      </c>
      <c r="AQ151" s="5" t="b">
        <f>OR(ISBLANK(DESTINATIONS!T167),AND(ISNUMBER(DESTINATIONS!T167),SETTINGS!I$5&gt;=DESTINATIONS!T167))</f>
        <v>1</v>
      </c>
      <c r="AS151" s="45" t="b">
        <f t="shared" si="81"/>
        <v>1</v>
      </c>
      <c r="AT151" s="5" t="b">
        <f t="shared" si="82"/>
        <v>0</v>
      </c>
      <c r="AU151" s="5" t="b">
        <f t="shared" si="83"/>
        <v>0</v>
      </c>
      <c r="AV151" s="5" t="b">
        <f t="shared" si="84"/>
        <v>0</v>
      </c>
      <c r="AW151" s="5" t="b">
        <f t="shared" si="85"/>
        <v>0</v>
      </c>
      <c r="AX151" s="5" t="b">
        <f t="shared" si="86"/>
        <v>0</v>
      </c>
    </row>
    <row r="152" spans="1:50" ht="20" customHeight="1" x14ac:dyDescent="0.35">
      <c r="A152" s="50" t="s">
        <v>325</v>
      </c>
      <c r="B152" s="50" t="s">
        <v>372</v>
      </c>
      <c r="C152" s="50" t="s">
        <v>435</v>
      </c>
      <c r="D152" s="48">
        <v>4</v>
      </c>
      <c r="E152" s="49">
        <v>33.729999999999997</v>
      </c>
      <c r="F152" s="49">
        <v>33.404000000000003</v>
      </c>
      <c r="G152" s="43" t="str">
        <f>IF(OR(SETTINGS!I$8=0,F152="X",F152="?"),"N/A",SETTINGS!I$8-F152)</f>
        <v>N/A</v>
      </c>
      <c r="H152" s="46" t="str">
        <f t="shared" si="75"/>
        <v>Language + Score + English</v>
      </c>
      <c r="J152" s="5" t="b">
        <f>DESTINATIONS!D168="YES"</f>
        <v>1</v>
      </c>
      <c r="K152" s="5" t="b">
        <f>AND(SETTINGS!B$19="English",DESTINATIONS!F168="English")</f>
        <v>0</v>
      </c>
      <c r="L152" s="5" t="b">
        <f>AND(SETTINGS!B$19="Spanish",DESTINATIONS!F168="Spanish")</f>
        <v>0</v>
      </c>
      <c r="M152" s="5" t="b">
        <f>AND(SETTINGS!B$19="French",DESTINATIONS!F168="French")</f>
        <v>0</v>
      </c>
      <c r="N152" s="1" t="b">
        <f>AND(SETTINGS!B$19="Portuguese",DESTINATIONS!F168="Portuguese")</f>
        <v>0</v>
      </c>
      <c r="O152" s="5" t="b">
        <f>AND(SETTINGS!B$19="German",DESTINATIONS!F168="German")</f>
        <v>0</v>
      </c>
      <c r="P152" s="45" t="b">
        <f>AND(SETTINGS!B$19="English and Spanish",OR(DESTINATIONS!F168="English",DESTINATIONS!F168="Spanish"))</f>
        <v>0</v>
      </c>
      <c r="Q152" s="5" t="b">
        <f>AND(SETTINGS!B$19="English and French",OR(DESTINATIONS!F168="English",DESTINATIONS!F168="French"))</f>
        <v>0</v>
      </c>
      <c r="R152" s="5" t="b">
        <f>AND(SETTINGS!B$19="English and Portuguese",OR(DESTINATIONS!F168="English",DESTINATIONS!F168="Portuguese"))</f>
        <v>0</v>
      </c>
      <c r="S152" s="5" t="b">
        <f>AND(SETTINGS!B$19="English and German",OR(DESTINATIONS!F168="English",DESTINATIONS!F168="German"))</f>
        <v>0</v>
      </c>
      <c r="T152" s="5" t="b">
        <f>SETTINGS!B$19="All"</f>
        <v>0</v>
      </c>
      <c r="U152" s="5" t="b">
        <f t="shared" si="87"/>
        <v>0</v>
      </c>
      <c r="V152" s="5" t="b">
        <f>AND(SETTINGS!I$8&lt;F152,NOT(OR(E152="?",F152="?",E152="X",F152="X")))</f>
        <v>1</v>
      </c>
      <c r="W152" s="5" t="b">
        <f>AND(SETTINGS!I$8=F152,NOT(OR(E152="?",F152="?",E152="X",F152="X")))</f>
        <v>0</v>
      </c>
      <c r="X152" s="5" t="b">
        <f>AND(SETTINGS!I$8&gt;F152,SETTINGS!I$8&lt;E152,NOT(OR(E152="?",F152="?",E152="X",F152="X")))</f>
        <v>0</v>
      </c>
      <c r="Y152" s="5" t="b">
        <f>AND(SETTINGS!I$8=E152,NOT(OR(E152="?",F152="?",E152="X",F152="X")))</f>
        <v>0</v>
      </c>
      <c r="Z152" s="5" t="b">
        <f>AND(SETTINGS!I$8&gt;E152,NOT(OR(E152="?",F152="?",E152="X",F152="X")))</f>
        <v>0</v>
      </c>
      <c r="AA152" s="5" t="b">
        <f t="shared" si="88"/>
        <v>0</v>
      </c>
      <c r="AB152" s="5" t="b">
        <f>AND(ISBLANK(DESTINATIONS!J168),ISBLANK(DESTINATIONS!K168),ISBLANK(DESTINATIONS!L168),ISBLANK(DESTINATIONS!M168),ISBLANK(DESTINATIONS!N168))</f>
        <v>0</v>
      </c>
      <c r="AC152" s="5" t="b">
        <f>AND(ISNUMBER(DESTINATIONS!J168),ISNUMBER(DESTINATIONS!K168),ISNUMBER(DESTINATIONS!L168),ISNUMBER(DESTINATIONS!M168),ISNUMBER(DESTINATIONS!N168),SETTINGS!F$3&gt;=DESTINATIONS!K168,SETTINGS!F$4&gt;=DESTINATIONS!L168,SETTINGS!F$5&gt;=DESTINATIONS!M168,SETTINGS!F$6&gt;=DESTINATIONS!N168,SETTINGS!F$7&gt;=DESTINATIONS!J168)</f>
        <v>0</v>
      </c>
      <c r="AD152" s="5" t="b">
        <f>AND(ISNUMBER(DESTINATIONS!J168),ISBLANK(DESTINATIONS!K168),ISBLANK(DESTINATIONS!L168),ISBLANK(DESTINATIONS!M168),ISBLANK(DESTINATIONS!N168),SETTINGS!F$7&gt;=DESTINATIONS!J168)</f>
        <v>0</v>
      </c>
      <c r="AE152" s="1" t="b">
        <f>AND(ISNUMBER(DESTINATIONS!J168),ISBLANK(DESTINATIONS!K168),ISBLANK(DESTINATIONS!L168),ISNUMBER(DESTINATIONS!M168),ISBLANK(DESTINATIONS!N168),SETTINGS!F$7&gt;=DESTINATIONS!J168,SETTINGS!F$5&gt;=DESTINATIONS!M168)</f>
        <v>0</v>
      </c>
      <c r="AF152" s="5" t="b">
        <f t="shared" si="89"/>
        <v>0</v>
      </c>
      <c r="AG152" s="5" t="b">
        <f>AND(ISBLANK(DESTINATIONS!O168),ISBLANK(DESTINATIONS!P168),ISBLANK(DESTINATIONS!Q168),ISBLANK(DESTINATIONS!R168),ISBLANK(DESTINATIONS!S168))</f>
        <v>0</v>
      </c>
      <c r="AH152" s="5" t="b">
        <f>AND(ISNUMBER(DESTINATIONS!O168),ISNUMBER(DESTINATIONS!P168),ISNUMBER(DESTINATIONS!Q168),ISNUMBER(DESTINATIONS!R168),ISNUMBER(DESTINATIONS!S168),SETTINGS!F$11&gt;=DESTINATIONS!P168,SETTINGS!F$12&gt;=DESTINATIONS!Q168,SETTINGS!F$13&gt;=DESTINATIONS!R168,SETTINGS!F$14&gt;=DESTINATIONS!S168,SETTINGS!F$15&gt;=DESTINATIONS!O168)</f>
        <v>0</v>
      </c>
      <c r="AI152" s="5" t="b">
        <f>AND(ISNUMBER(DESTINATIONS!O168),ISBLANK(DESTINATIONS!P168),ISBLANK(DESTINATIONS!Q168),ISBLANK(DESTINATIONS!R168),ISBLANK(DESTINATIONS!S168),SETTINGS!F$15&gt;=DESTINATIONS!O168)</f>
        <v>0</v>
      </c>
      <c r="AJ152" s="1" t="b">
        <f>AND(ISNUMBER(DESTINATIONS!O168),ISBLANK(DESTINATIONS!P168),ISBLANK(DESTINATIONS!Q168),ISNUMBER(DESTINATIONS!R168),ISBLANK(DESTINATIONS!S168),SETTINGS!F$15&gt;=DESTINATIONS!O168,SETTINGS!F$13&gt;=DESTINATIONS!R168)</f>
        <v>0</v>
      </c>
      <c r="AK152" s="5" t="b">
        <f t="shared" si="90"/>
        <v>0</v>
      </c>
      <c r="AL152" s="5" t="b">
        <f>AND(SETTINGS!B$21="IELTS",AF152)</f>
        <v>0</v>
      </c>
      <c r="AM152" s="5" t="b">
        <f>AND(SETTINGS!B$21="TOEFL",AK152)</f>
        <v>0</v>
      </c>
      <c r="AN152" s="5" t="b">
        <f>AND(SETTINGS!B$21="Other",OR(AB152,AG152))</f>
        <v>0</v>
      </c>
      <c r="AO152" s="1" t="b">
        <f>AND(SETTINGS!B$21="NO",_xlfn.IFS(SETTINGS!B$19="English",FALSE,OR(SETTINGS!B$19="Spanish",SETTINGS!B$19="English and Spanish"),DESTINATIONS!F168="Spanish",OR(SETTINGS!B$19="French",SETTINGS!B$19="English and French"),DESTINATIONS!F168="French",OR(SETTINGS!B$19="Portuguese",SETTINGS!B$19="English and Portuguese"),DESTINATIONS!F168="Portuguese",OR(SETTINGS!B$19="German",SETTINGS!B$19="English and German"),DESTINATIONS!F168="German",SETTINGS!B$19="All",OR(DESTINATIONS!F168="Spanish",DESTINATIONS!F168="French",DESTINATIONS!F168="Portuguese",DESTINATIONS!F168="German"),SETTINGS!B$19="",FALSE))</f>
        <v>0</v>
      </c>
      <c r="AP152" s="5" t="b">
        <f t="shared" si="91"/>
        <v>0</v>
      </c>
      <c r="AQ152" s="5" t="b">
        <f>OR(ISBLANK(DESTINATIONS!T168),AND(ISNUMBER(DESTINATIONS!T168),SETTINGS!I$5&gt;=DESTINATIONS!T168))</f>
        <v>1</v>
      </c>
      <c r="AS152" s="45" t="b">
        <f t="shared" si="81"/>
        <v>1</v>
      </c>
      <c r="AT152" s="5" t="b">
        <f t="shared" si="82"/>
        <v>0</v>
      </c>
      <c r="AU152" s="5" t="b">
        <f t="shared" si="83"/>
        <v>0</v>
      </c>
      <c r="AV152" s="5" t="b">
        <f t="shared" si="84"/>
        <v>0</v>
      </c>
      <c r="AW152" s="5" t="b">
        <f t="shared" si="85"/>
        <v>0</v>
      </c>
      <c r="AX152" s="5" t="b">
        <f t="shared" si="86"/>
        <v>0</v>
      </c>
    </row>
    <row r="153" spans="1:50" ht="20" customHeight="1" x14ac:dyDescent="0.35">
      <c r="A153" s="50" t="s">
        <v>324</v>
      </c>
      <c r="B153" s="50" t="s">
        <v>329</v>
      </c>
      <c r="C153" s="50" t="s">
        <v>387</v>
      </c>
      <c r="D153" s="48" t="s">
        <v>476</v>
      </c>
      <c r="E153" s="49">
        <v>33.976999999999997</v>
      </c>
      <c r="F153" s="49">
        <v>33.302999999999997</v>
      </c>
      <c r="G153" s="43" t="str">
        <f>IF(OR(SETTINGS!I$8=0,F153="X",F153="?"),"N/A",SETTINGS!I$8-F153)</f>
        <v>N/A</v>
      </c>
      <c r="H153" s="46" t="str">
        <f t="shared" si="75"/>
        <v>Language + Score + English + GPA</v>
      </c>
      <c r="J153" s="5" t="b">
        <f>DESTINATIONS!D131="YES"</f>
        <v>1</v>
      </c>
      <c r="K153" s="5" t="b">
        <f>AND(SETTINGS!B$19="English",DESTINATIONS!F131="English")</f>
        <v>0</v>
      </c>
      <c r="L153" s="5" t="b">
        <f>AND(SETTINGS!B$19="Spanish",DESTINATIONS!F131="Spanish")</f>
        <v>0</v>
      </c>
      <c r="M153" s="5" t="b">
        <f>AND(SETTINGS!B$19="French",DESTINATIONS!F131="French")</f>
        <v>0</v>
      </c>
      <c r="N153" s="1" t="b">
        <f>AND(SETTINGS!B$19="Portuguese",DESTINATIONS!F131="Portuguese")</f>
        <v>0</v>
      </c>
      <c r="O153" s="5" t="b">
        <f>AND(SETTINGS!B$19="German",DESTINATIONS!F131="German")</f>
        <v>0</v>
      </c>
      <c r="P153" s="45" t="b">
        <f>AND(SETTINGS!B$19="English and Spanish",OR(DESTINATIONS!F131="English",DESTINATIONS!F131="Spanish"))</f>
        <v>0</v>
      </c>
      <c r="Q153" s="5" t="b">
        <f>AND(SETTINGS!B$19="English and French",OR(DESTINATIONS!F131="English",DESTINATIONS!F131="French"))</f>
        <v>0</v>
      </c>
      <c r="R153" s="5" t="b">
        <f>AND(SETTINGS!B$19="English and Portuguese",OR(DESTINATIONS!F131="English",DESTINATIONS!F131="Portuguese"))</f>
        <v>0</v>
      </c>
      <c r="S153" s="5" t="b">
        <f>AND(SETTINGS!B$19="English and German",OR(DESTINATIONS!F131="English",DESTINATIONS!F131="German"))</f>
        <v>0</v>
      </c>
      <c r="T153" s="5" t="b">
        <f>SETTINGS!B$19="All"</f>
        <v>0</v>
      </c>
      <c r="U153" s="5" t="b">
        <f t="shared" si="87"/>
        <v>0</v>
      </c>
      <c r="V153" s="5" t="b">
        <f>AND(SETTINGS!I$8&lt;F153,NOT(OR(E153="?",F153="?",E153="X",F153="X")))</f>
        <v>1</v>
      </c>
      <c r="W153" s="5" t="b">
        <f>AND(SETTINGS!I$8=F153,NOT(OR(E153="?",F153="?",E153="X",F153="X")))</f>
        <v>0</v>
      </c>
      <c r="X153" s="5" t="b">
        <f>AND(SETTINGS!I$8&gt;F153,SETTINGS!I$8&lt;E153,NOT(OR(E153="?",F153="?",E153="X",F153="X")))</f>
        <v>0</v>
      </c>
      <c r="Y153" s="5" t="b">
        <f>AND(SETTINGS!I$8=E153,NOT(OR(E153="?",F153="?",E153="X",F153="X")))</f>
        <v>0</v>
      </c>
      <c r="Z153" s="5" t="b">
        <f>AND(SETTINGS!I$8&gt;E153,NOT(OR(E153="?",F153="?",E153="X",F153="X")))</f>
        <v>0</v>
      </c>
      <c r="AA153" s="5" t="b">
        <f t="shared" si="88"/>
        <v>0</v>
      </c>
      <c r="AB153" s="5" t="b">
        <f>AND(ISBLANK(DESTINATIONS!J131),ISBLANK(DESTINATIONS!K131),ISBLANK(DESTINATIONS!L131),ISBLANK(DESTINATIONS!M131),ISBLANK(DESTINATIONS!N131))</f>
        <v>1</v>
      </c>
      <c r="AC153" s="5" t="b">
        <f>AND(ISNUMBER(DESTINATIONS!J131),ISNUMBER(DESTINATIONS!K131),ISNUMBER(DESTINATIONS!L131),ISNUMBER(DESTINATIONS!M131),ISNUMBER(DESTINATIONS!N131),SETTINGS!F$3&gt;=DESTINATIONS!K131,SETTINGS!F$4&gt;=DESTINATIONS!L131,SETTINGS!F$5&gt;=DESTINATIONS!M131,SETTINGS!F$6&gt;=DESTINATIONS!N131,SETTINGS!F$7&gt;=DESTINATIONS!J131)</f>
        <v>0</v>
      </c>
      <c r="AD153" s="5" t="b">
        <f>AND(ISNUMBER(DESTINATIONS!J131),ISBLANK(DESTINATIONS!K131),ISBLANK(DESTINATIONS!L131),ISBLANK(DESTINATIONS!M131),ISBLANK(DESTINATIONS!N131),SETTINGS!F$7&gt;=DESTINATIONS!J131)</f>
        <v>0</v>
      </c>
      <c r="AE153" s="1" t="b">
        <f>AND(ISNUMBER(DESTINATIONS!J131),ISBLANK(DESTINATIONS!K131),ISBLANK(DESTINATIONS!L131),ISNUMBER(DESTINATIONS!M131),ISBLANK(DESTINATIONS!N131),SETTINGS!F$7&gt;=DESTINATIONS!J131,SETTINGS!F$5&gt;=DESTINATIONS!M131)</f>
        <v>0</v>
      </c>
      <c r="AF153" s="5" t="b">
        <f t="shared" si="89"/>
        <v>1</v>
      </c>
      <c r="AG153" s="5" t="b">
        <f>AND(ISBLANK(DESTINATIONS!O131),ISBLANK(DESTINATIONS!P131),ISBLANK(DESTINATIONS!Q131),ISBLANK(DESTINATIONS!R131),ISBLANK(DESTINATIONS!S131))</f>
        <v>1</v>
      </c>
      <c r="AH153" s="5" t="b">
        <f>AND(ISNUMBER(DESTINATIONS!O131),ISNUMBER(DESTINATIONS!P131),ISNUMBER(DESTINATIONS!Q131),ISNUMBER(DESTINATIONS!R131),ISNUMBER(DESTINATIONS!S131),SETTINGS!F$11&gt;=DESTINATIONS!P131,SETTINGS!F$12&gt;=DESTINATIONS!Q131,SETTINGS!F$13&gt;=DESTINATIONS!R131,SETTINGS!F$14&gt;=DESTINATIONS!S131,SETTINGS!F$15&gt;=DESTINATIONS!O131)</f>
        <v>0</v>
      </c>
      <c r="AI153" s="5" t="b">
        <f>AND(ISNUMBER(DESTINATIONS!O131),ISBLANK(DESTINATIONS!P131),ISBLANK(DESTINATIONS!Q131),ISBLANK(DESTINATIONS!R131),ISBLANK(DESTINATIONS!S131),SETTINGS!F$15&gt;=DESTINATIONS!O131)</f>
        <v>0</v>
      </c>
      <c r="AJ153" s="1" t="b">
        <f>AND(ISNUMBER(DESTINATIONS!O131),ISBLANK(DESTINATIONS!P131),ISBLANK(DESTINATIONS!Q131),ISNUMBER(DESTINATIONS!R131),ISBLANK(DESTINATIONS!S131),SETTINGS!F$15&gt;=DESTINATIONS!O131,SETTINGS!F$13&gt;=DESTINATIONS!R131)</f>
        <v>0</v>
      </c>
      <c r="AK153" s="5" t="b">
        <f t="shared" si="90"/>
        <v>1</v>
      </c>
      <c r="AL153" s="5" t="b">
        <f>AND(SETTINGS!B$21="IELTS",AF153)</f>
        <v>0</v>
      </c>
      <c r="AM153" s="5" t="b">
        <f>AND(SETTINGS!B$21="TOEFL",AK153)</f>
        <v>0</v>
      </c>
      <c r="AN153" s="5" t="b">
        <f>AND(SETTINGS!B$21="Other",OR(AB153,AG153))</f>
        <v>0</v>
      </c>
      <c r="AO153" s="1" t="b">
        <f>AND(SETTINGS!B$21="NO",_xlfn.IFS(SETTINGS!B$19="English",FALSE,OR(SETTINGS!B$19="Spanish",SETTINGS!B$19="English and Spanish"),DESTINATIONS!F131="Spanish",OR(SETTINGS!B$19="French",SETTINGS!B$19="English and French"),DESTINATIONS!F131="French",OR(SETTINGS!B$19="Portuguese",SETTINGS!B$19="English and Portuguese"),DESTINATIONS!F131="Portuguese",OR(SETTINGS!B$19="German",SETTINGS!B$19="English and German"),DESTINATIONS!F131="German",SETTINGS!B$19="All",OR(DESTINATIONS!F131="Spanish",DESTINATIONS!F131="French",DESTINATIONS!F131="Portuguese",DESTINATIONS!F131="German"),SETTINGS!B$19="",FALSE))</f>
        <v>0</v>
      </c>
      <c r="AP153" s="5" t="b">
        <f t="shared" si="91"/>
        <v>0</v>
      </c>
      <c r="AQ153" s="5" t="b">
        <f>OR(ISBLANK(DESTINATIONS!T131),AND(ISNUMBER(DESTINATIONS!T131),SETTINGS!I$5&gt;=DESTINATIONS!T131))</f>
        <v>0</v>
      </c>
      <c r="AS153" s="45" t="b">
        <f t="shared" si="81"/>
        <v>1</v>
      </c>
      <c r="AT153" s="5" t="b">
        <f t="shared" si="82"/>
        <v>0</v>
      </c>
      <c r="AU153" s="5" t="b">
        <f t="shared" si="83"/>
        <v>0</v>
      </c>
      <c r="AV153" s="5" t="b">
        <f t="shared" si="84"/>
        <v>0</v>
      </c>
      <c r="AW153" s="5" t="b">
        <f t="shared" si="85"/>
        <v>0</v>
      </c>
      <c r="AX153" s="5" t="b">
        <f t="shared" si="86"/>
        <v>0</v>
      </c>
    </row>
    <row r="154" spans="1:50" ht="20" customHeight="1" x14ac:dyDescent="0.35">
      <c r="A154" s="50" t="s">
        <v>325</v>
      </c>
      <c r="B154" s="50" t="s">
        <v>351</v>
      </c>
      <c r="C154" s="50" t="s">
        <v>411</v>
      </c>
      <c r="D154" s="48">
        <v>5</v>
      </c>
      <c r="E154" s="49">
        <v>34.831000000000003</v>
      </c>
      <c r="F154" s="49">
        <v>33.201999999999998</v>
      </c>
      <c r="G154" s="43" t="str">
        <f>IF(OR(SETTINGS!I$8=0,F154="X",F154="?"),"N/A",SETTINGS!I$8-F154)</f>
        <v>N/A</v>
      </c>
      <c r="H154" s="46" t="str">
        <f t="shared" si="75"/>
        <v>Course + Language + Score + English + GPA</v>
      </c>
      <c r="J154" s="5" t="b">
        <f>DESTINATIONS!D169="YES"</f>
        <v>0</v>
      </c>
      <c r="K154" s="5" t="b">
        <f>AND(SETTINGS!B$19="English",DESTINATIONS!F169="English")</f>
        <v>0</v>
      </c>
      <c r="L154" s="5" t="b">
        <f>AND(SETTINGS!B$19="Spanish",DESTINATIONS!F169="Spanish")</f>
        <v>0</v>
      </c>
      <c r="M154" s="5" t="b">
        <f>AND(SETTINGS!B$19="French",DESTINATIONS!F169="French")</f>
        <v>0</v>
      </c>
      <c r="N154" s="1" t="b">
        <f>AND(SETTINGS!B$19="Portuguese",DESTINATIONS!F169="Portuguese")</f>
        <v>0</v>
      </c>
      <c r="O154" s="5" t="b">
        <f>AND(SETTINGS!B$19="German",DESTINATIONS!F169="German")</f>
        <v>0</v>
      </c>
      <c r="P154" s="45" t="b">
        <f>AND(SETTINGS!B$19="English and Spanish",OR(DESTINATIONS!F169="English",DESTINATIONS!F169="Spanish"))</f>
        <v>0</v>
      </c>
      <c r="Q154" s="5" t="b">
        <f>AND(SETTINGS!B$19="English and French",OR(DESTINATIONS!F169="English",DESTINATIONS!F169="French"))</f>
        <v>0</v>
      </c>
      <c r="R154" s="5" t="b">
        <f>AND(SETTINGS!B$19="English and Portuguese",OR(DESTINATIONS!F169="English",DESTINATIONS!F169="Portuguese"))</f>
        <v>0</v>
      </c>
      <c r="S154" s="5" t="b">
        <f>AND(SETTINGS!B$19="English and German",OR(DESTINATIONS!F169="English",DESTINATIONS!F169="German"))</f>
        <v>0</v>
      </c>
      <c r="T154" s="5" t="b">
        <f>SETTINGS!B$19="All"</f>
        <v>0</v>
      </c>
      <c r="U154" s="5" t="b">
        <f t="shared" si="87"/>
        <v>0</v>
      </c>
      <c r="V154" s="5" t="b">
        <f>AND(SETTINGS!I$8&lt;F154,NOT(OR(E154="?",F154="?",E154="X",F154="X")))</f>
        <v>1</v>
      </c>
      <c r="W154" s="5" t="b">
        <f>AND(SETTINGS!I$8=F154,NOT(OR(E154="?",F154="?",E154="X",F154="X")))</f>
        <v>0</v>
      </c>
      <c r="X154" s="5" t="b">
        <f>AND(SETTINGS!I$8&gt;F154,SETTINGS!I$8&lt;E154,NOT(OR(E154="?",F154="?",E154="X",F154="X")))</f>
        <v>0</v>
      </c>
      <c r="Y154" s="5" t="b">
        <f>AND(SETTINGS!I$8=E154,NOT(OR(E154="?",F154="?",E154="X",F154="X")))</f>
        <v>0</v>
      </c>
      <c r="Z154" s="5" t="b">
        <f>AND(SETTINGS!I$8&gt;E154,NOT(OR(E154="?",F154="?",E154="X",F154="X")))</f>
        <v>0</v>
      </c>
      <c r="AA154" s="5" t="b">
        <f t="shared" si="88"/>
        <v>0</v>
      </c>
      <c r="AB154" s="5" t="b">
        <f>AND(ISBLANK(DESTINATIONS!J169),ISBLANK(DESTINATIONS!K169),ISBLANK(DESTINATIONS!L169),ISBLANK(DESTINATIONS!M169),ISBLANK(DESTINATIONS!N169))</f>
        <v>0</v>
      </c>
      <c r="AC154" s="5" t="b">
        <f>AND(ISNUMBER(DESTINATIONS!J169),ISNUMBER(DESTINATIONS!K169),ISNUMBER(DESTINATIONS!L169),ISNUMBER(DESTINATIONS!M169),ISNUMBER(DESTINATIONS!N169),SETTINGS!F$3&gt;=DESTINATIONS!K169,SETTINGS!F$4&gt;=DESTINATIONS!L169,SETTINGS!F$5&gt;=DESTINATIONS!M169,SETTINGS!F$6&gt;=DESTINATIONS!N169,SETTINGS!F$7&gt;=DESTINATIONS!J169)</f>
        <v>0</v>
      </c>
      <c r="AD154" s="5" t="b">
        <f>AND(ISNUMBER(DESTINATIONS!J169),ISBLANK(DESTINATIONS!K169),ISBLANK(DESTINATIONS!L169),ISBLANK(DESTINATIONS!M169),ISBLANK(DESTINATIONS!N169),SETTINGS!F$7&gt;=DESTINATIONS!J169)</f>
        <v>0</v>
      </c>
      <c r="AE154" s="1" t="b">
        <f>AND(ISNUMBER(DESTINATIONS!J169),ISBLANK(DESTINATIONS!K169),ISBLANK(DESTINATIONS!L169),ISNUMBER(DESTINATIONS!M169),ISBLANK(DESTINATIONS!N169),SETTINGS!F$7&gt;=DESTINATIONS!J169,SETTINGS!F$5&gt;=DESTINATIONS!M169)</f>
        <v>0</v>
      </c>
      <c r="AF154" s="5" t="b">
        <f t="shared" si="89"/>
        <v>0</v>
      </c>
      <c r="AG154" s="5" t="b">
        <f>AND(ISBLANK(DESTINATIONS!O169),ISBLANK(DESTINATIONS!P169),ISBLANK(DESTINATIONS!Q169),ISBLANK(DESTINATIONS!R169),ISBLANK(DESTINATIONS!S169))</f>
        <v>0</v>
      </c>
      <c r="AH154" s="5" t="b">
        <f>AND(ISNUMBER(DESTINATIONS!O169),ISNUMBER(DESTINATIONS!P169),ISNUMBER(DESTINATIONS!Q169),ISNUMBER(DESTINATIONS!R169),ISNUMBER(DESTINATIONS!S169),SETTINGS!F$11&gt;=DESTINATIONS!P169,SETTINGS!F$12&gt;=DESTINATIONS!Q169,SETTINGS!F$13&gt;=DESTINATIONS!R169,SETTINGS!F$14&gt;=DESTINATIONS!S169,SETTINGS!F$15&gt;=DESTINATIONS!O169)</f>
        <v>0</v>
      </c>
      <c r="AI154" s="5" t="b">
        <f>AND(ISNUMBER(DESTINATIONS!O169),ISBLANK(DESTINATIONS!P169),ISBLANK(DESTINATIONS!Q169),ISBLANK(DESTINATIONS!R169),ISBLANK(DESTINATIONS!S169),SETTINGS!F$15&gt;=DESTINATIONS!O169)</f>
        <v>0</v>
      </c>
      <c r="AJ154" s="1" t="b">
        <f>AND(ISNUMBER(DESTINATIONS!O169),ISBLANK(DESTINATIONS!P169),ISBLANK(DESTINATIONS!Q169),ISNUMBER(DESTINATIONS!R169),ISBLANK(DESTINATIONS!S169),SETTINGS!F$15&gt;=DESTINATIONS!O169,SETTINGS!F$13&gt;=DESTINATIONS!R169)</f>
        <v>0</v>
      </c>
      <c r="AK154" s="5" t="b">
        <f t="shared" si="90"/>
        <v>0</v>
      </c>
      <c r="AL154" s="5" t="b">
        <f>AND(SETTINGS!B$21="IELTS",AF154)</f>
        <v>0</v>
      </c>
      <c r="AM154" s="5" t="b">
        <f>AND(SETTINGS!B$21="TOEFL",AK154)</f>
        <v>0</v>
      </c>
      <c r="AN154" s="5" t="b">
        <f>AND(SETTINGS!B$21="Other",OR(AB154,AG154))</f>
        <v>0</v>
      </c>
      <c r="AO154" s="1" t="b">
        <f>AND(SETTINGS!B$21="NO",_xlfn.IFS(SETTINGS!B$19="English",FALSE,OR(SETTINGS!B$19="Spanish",SETTINGS!B$19="English and Spanish"),DESTINATIONS!F169="Spanish",OR(SETTINGS!B$19="French",SETTINGS!B$19="English and French"),DESTINATIONS!F169="French",OR(SETTINGS!B$19="Portuguese",SETTINGS!B$19="English and Portuguese"),DESTINATIONS!F169="Portuguese",OR(SETTINGS!B$19="German",SETTINGS!B$19="English and German"),DESTINATIONS!F169="German",SETTINGS!B$19="All",OR(DESTINATIONS!F169="Spanish",DESTINATIONS!F169="French",DESTINATIONS!F169="Portuguese",DESTINATIONS!F169="German"),SETTINGS!B$19="",FALSE))</f>
        <v>0</v>
      </c>
      <c r="AP154" s="5" t="b">
        <f t="shared" si="91"/>
        <v>0</v>
      </c>
      <c r="AQ154" s="5" t="b">
        <f>OR(ISBLANK(DESTINATIONS!T169),AND(ISNUMBER(DESTINATIONS!T169),SETTINGS!I$5&gt;=DESTINATIONS!T169))</f>
        <v>0</v>
      </c>
      <c r="AS154" s="45" t="b">
        <f t="shared" si="81"/>
        <v>1</v>
      </c>
      <c r="AT154" s="5" t="b">
        <f t="shared" si="82"/>
        <v>0</v>
      </c>
      <c r="AU154" s="5" t="b">
        <f t="shared" si="83"/>
        <v>0</v>
      </c>
      <c r="AV154" s="5" t="b">
        <f t="shared" si="84"/>
        <v>0</v>
      </c>
      <c r="AW154" s="5" t="b">
        <f t="shared" si="85"/>
        <v>0</v>
      </c>
      <c r="AX154" s="5" t="b">
        <f t="shared" si="86"/>
        <v>0</v>
      </c>
    </row>
    <row r="155" spans="1:50" ht="20" customHeight="1" x14ac:dyDescent="0.35">
      <c r="A155" s="50" t="s">
        <v>325</v>
      </c>
      <c r="B155" s="50" t="s">
        <v>342</v>
      </c>
      <c r="C155" s="50" t="s">
        <v>425</v>
      </c>
      <c r="D155" s="48">
        <v>6</v>
      </c>
      <c r="E155" s="49">
        <v>34.366</v>
      </c>
      <c r="F155" s="49">
        <v>33.156999999999996</v>
      </c>
      <c r="G155" s="43" t="str">
        <f>IF(OR(SETTINGS!I$8=0,F155="X",F155="?"),"N/A",SETTINGS!I$8-F155)</f>
        <v>N/A</v>
      </c>
      <c r="H155" s="46" t="str">
        <f t="shared" si="75"/>
        <v>Language + Score + English</v>
      </c>
      <c r="J155" s="5" t="b">
        <f>DESTINATIONS!D170="YES"</f>
        <v>1</v>
      </c>
      <c r="K155" s="5" t="b">
        <f>AND(SETTINGS!B$19="English",DESTINATIONS!F170="English")</f>
        <v>0</v>
      </c>
      <c r="L155" s="5" t="b">
        <f>AND(SETTINGS!B$19="Spanish",DESTINATIONS!F170="Spanish")</f>
        <v>0</v>
      </c>
      <c r="M155" s="5" t="b">
        <f>AND(SETTINGS!B$19="French",DESTINATIONS!F170="French")</f>
        <v>0</v>
      </c>
      <c r="N155" s="1" t="b">
        <f>AND(SETTINGS!B$19="Portuguese",DESTINATIONS!F170="Portuguese")</f>
        <v>0</v>
      </c>
      <c r="O155" s="5" t="b">
        <f>AND(SETTINGS!B$19="German",DESTINATIONS!F170="German")</f>
        <v>0</v>
      </c>
      <c r="P155" s="45" t="b">
        <f>AND(SETTINGS!B$19="English and Spanish",OR(DESTINATIONS!F170="English",DESTINATIONS!F170="Spanish"))</f>
        <v>0</v>
      </c>
      <c r="Q155" s="5" t="b">
        <f>AND(SETTINGS!B$19="English and French",OR(DESTINATIONS!F170="English",DESTINATIONS!F170="French"))</f>
        <v>0</v>
      </c>
      <c r="R155" s="5" t="b">
        <f>AND(SETTINGS!B$19="English and Portuguese",OR(DESTINATIONS!F170="English",DESTINATIONS!F170="Portuguese"))</f>
        <v>0</v>
      </c>
      <c r="S155" s="5" t="b">
        <f>AND(SETTINGS!B$19="English and German",OR(DESTINATIONS!F170="English",DESTINATIONS!F170="German"))</f>
        <v>0</v>
      </c>
      <c r="T155" s="5" t="b">
        <f>SETTINGS!B$19="All"</f>
        <v>0</v>
      </c>
      <c r="U155" s="5" t="b">
        <f t="shared" si="87"/>
        <v>0</v>
      </c>
      <c r="V155" s="5" t="b">
        <f>AND(SETTINGS!I$8&lt;F155,NOT(OR(E155="?",F155="?",E155="X",F155="X")))</f>
        <v>1</v>
      </c>
      <c r="W155" s="5" t="b">
        <f>AND(SETTINGS!I$8=F155,NOT(OR(E155="?",F155="?",E155="X",F155="X")))</f>
        <v>0</v>
      </c>
      <c r="X155" s="5" t="b">
        <f>AND(SETTINGS!I$8&gt;F155,SETTINGS!I$8&lt;E155,NOT(OR(E155="?",F155="?",E155="X",F155="X")))</f>
        <v>0</v>
      </c>
      <c r="Y155" s="5" t="b">
        <f>AND(SETTINGS!I$8=E155,NOT(OR(E155="?",F155="?",E155="X",F155="X")))</f>
        <v>0</v>
      </c>
      <c r="Z155" s="5" t="b">
        <f>AND(SETTINGS!I$8&gt;E155,NOT(OR(E155="?",F155="?",E155="X",F155="X")))</f>
        <v>0</v>
      </c>
      <c r="AA155" s="5" t="b">
        <f t="shared" si="88"/>
        <v>0</v>
      </c>
      <c r="AB155" s="5" t="b">
        <f>AND(ISBLANK(DESTINATIONS!J170),ISBLANK(DESTINATIONS!K170),ISBLANK(DESTINATIONS!L170),ISBLANK(DESTINATIONS!M170),ISBLANK(DESTINATIONS!N170))</f>
        <v>0</v>
      </c>
      <c r="AC155" s="5" t="b">
        <f>AND(ISNUMBER(DESTINATIONS!J170),ISNUMBER(DESTINATIONS!K170),ISNUMBER(DESTINATIONS!L170),ISNUMBER(DESTINATIONS!M170),ISNUMBER(DESTINATIONS!N170),SETTINGS!F$3&gt;=DESTINATIONS!K170,SETTINGS!F$4&gt;=DESTINATIONS!L170,SETTINGS!F$5&gt;=DESTINATIONS!M170,SETTINGS!F$6&gt;=DESTINATIONS!N170,SETTINGS!F$7&gt;=DESTINATIONS!J170)</f>
        <v>0</v>
      </c>
      <c r="AD155" s="5" t="b">
        <f>AND(ISNUMBER(DESTINATIONS!J170),ISBLANK(DESTINATIONS!K170),ISBLANK(DESTINATIONS!L170),ISBLANK(DESTINATIONS!M170),ISBLANK(DESTINATIONS!N170),SETTINGS!F$7&gt;=DESTINATIONS!J170)</f>
        <v>0</v>
      </c>
      <c r="AE155" s="1" t="b">
        <f>AND(ISNUMBER(DESTINATIONS!J170),ISBLANK(DESTINATIONS!K170),ISBLANK(DESTINATIONS!L170),ISNUMBER(DESTINATIONS!M170),ISBLANK(DESTINATIONS!N170),SETTINGS!F$7&gt;=DESTINATIONS!J170,SETTINGS!F$5&gt;=DESTINATIONS!M170)</f>
        <v>0</v>
      </c>
      <c r="AF155" s="5" t="b">
        <f t="shared" si="89"/>
        <v>0</v>
      </c>
      <c r="AG155" s="5" t="b">
        <f>AND(ISBLANK(DESTINATIONS!O170),ISBLANK(DESTINATIONS!P170),ISBLANK(DESTINATIONS!Q170),ISBLANK(DESTINATIONS!R170),ISBLANK(DESTINATIONS!S170))</f>
        <v>0</v>
      </c>
      <c r="AH155" s="5" t="b">
        <f>AND(ISNUMBER(DESTINATIONS!O170),ISNUMBER(DESTINATIONS!P170),ISNUMBER(DESTINATIONS!Q170),ISNUMBER(DESTINATIONS!R170),ISNUMBER(DESTINATIONS!S170),SETTINGS!F$11&gt;=DESTINATIONS!P170,SETTINGS!F$12&gt;=DESTINATIONS!Q170,SETTINGS!F$13&gt;=DESTINATIONS!R170,SETTINGS!F$14&gt;=DESTINATIONS!S170,SETTINGS!F$15&gt;=DESTINATIONS!O170)</f>
        <v>0</v>
      </c>
      <c r="AI155" s="5" t="b">
        <f>AND(ISNUMBER(DESTINATIONS!O170),ISBLANK(DESTINATIONS!P170),ISBLANK(DESTINATIONS!Q170),ISBLANK(DESTINATIONS!R170),ISBLANK(DESTINATIONS!S170),SETTINGS!F$15&gt;=DESTINATIONS!O170)</f>
        <v>0</v>
      </c>
      <c r="AJ155" s="1" t="b">
        <f>AND(ISNUMBER(DESTINATIONS!O170),ISBLANK(DESTINATIONS!P170),ISBLANK(DESTINATIONS!Q170),ISNUMBER(DESTINATIONS!R170),ISBLANK(DESTINATIONS!S170),SETTINGS!F$15&gt;=DESTINATIONS!O170,SETTINGS!F$13&gt;=DESTINATIONS!R170)</f>
        <v>0</v>
      </c>
      <c r="AK155" s="5" t="b">
        <f t="shared" si="90"/>
        <v>0</v>
      </c>
      <c r="AL155" s="5" t="b">
        <f>AND(SETTINGS!B$21="IELTS",AF155)</f>
        <v>0</v>
      </c>
      <c r="AM155" s="5" t="b">
        <f>AND(SETTINGS!B$21="TOEFL",AK155)</f>
        <v>0</v>
      </c>
      <c r="AN155" s="5" t="b">
        <f>AND(SETTINGS!B$21="Other",OR(AB155,AG155))</f>
        <v>0</v>
      </c>
      <c r="AO155" s="1" t="b">
        <f>AND(SETTINGS!B$21="NO",_xlfn.IFS(SETTINGS!B$19="English",FALSE,OR(SETTINGS!B$19="Spanish",SETTINGS!B$19="English and Spanish"),DESTINATIONS!F170="Spanish",OR(SETTINGS!B$19="French",SETTINGS!B$19="English and French"),DESTINATIONS!F170="French",OR(SETTINGS!B$19="Portuguese",SETTINGS!B$19="English and Portuguese"),DESTINATIONS!F170="Portuguese",OR(SETTINGS!B$19="German",SETTINGS!B$19="English and German"),DESTINATIONS!F170="German",SETTINGS!B$19="All",OR(DESTINATIONS!F170="Spanish",DESTINATIONS!F170="French",DESTINATIONS!F170="Portuguese",DESTINATIONS!F170="German"),SETTINGS!B$19="",FALSE))</f>
        <v>0</v>
      </c>
      <c r="AP155" s="5" t="b">
        <f t="shared" si="91"/>
        <v>0</v>
      </c>
      <c r="AQ155" s="5" t="b">
        <f>OR(ISBLANK(DESTINATIONS!T170),AND(ISNUMBER(DESTINATIONS!T170),SETTINGS!I$5&gt;=DESTINATIONS!T170))</f>
        <v>1</v>
      </c>
      <c r="AS155" s="45" t="b">
        <f t="shared" si="81"/>
        <v>1</v>
      </c>
      <c r="AT155" s="5" t="b">
        <f t="shared" si="82"/>
        <v>0</v>
      </c>
      <c r="AU155" s="5" t="b">
        <f t="shared" si="83"/>
        <v>0</v>
      </c>
      <c r="AV155" s="5" t="b">
        <f t="shared" si="84"/>
        <v>0</v>
      </c>
      <c r="AW155" s="5" t="b">
        <f t="shared" si="85"/>
        <v>0</v>
      </c>
      <c r="AX155" s="5" t="b">
        <f t="shared" si="86"/>
        <v>0</v>
      </c>
    </row>
    <row r="156" spans="1:50" ht="20" customHeight="1" x14ac:dyDescent="0.35">
      <c r="A156" s="50" t="s">
        <v>325</v>
      </c>
      <c r="B156" s="50" t="s">
        <v>363</v>
      </c>
      <c r="C156" s="50" t="s">
        <v>424</v>
      </c>
      <c r="D156" s="48" t="s">
        <v>485</v>
      </c>
      <c r="E156" s="49">
        <v>33.116</v>
      </c>
      <c r="F156" s="49">
        <v>33.116</v>
      </c>
      <c r="G156" s="43" t="str">
        <f>IF(OR(SETTINGS!I$8=0,F156="X",F156="?"),"N/A",SETTINGS!I$8-F156)</f>
        <v>N/A</v>
      </c>
      <c r="H156" s="46" t="str">
        <f t="shared" si="75"/>
        <v>Language + Score + English</v>
      </c>
      <c r="J156" s="5" t="b">
        <f>DESTINATIONS!D171="YES"</f>
        <v>1</v>
      </c>
      <c r="K156" s="5" t="b">
        <f>AND(SETTINGS!B$19="English",DESTINATIONS!F171="English")</f>
        <v>0</v>
      </c>
      <c r="L156" s="5" t="b">
        <f>AND(SETTINGS!B$19="Spanish",DESTINATIONS!F171="Spanish")</f>
        <v>0</v>
      </c>
      <c r="M156" s="5" t="b">
        <f>AND(SETTINGS!B$19="French",DESTINATIONS!F171="French")</f>
        <v>0</v>
      </c>
      <c r="N156" s="1" t="b">
        <f>AND(SETTINGS!B$19="Portuguese",DESTINATIONS!F171="Portuguese")</f>
        <v>0</v>
      </c>
      <c r="O156" s="5" t="b">
        <f>AND(SETTINGS!B$19="German",DESTINATIONS!F171="German")</f>
        <v>0</v>
      </c>
      <c r="P156" s="45" t="b">
        <f>AND(SETTINGS!B$19="English and Spanish",OR(DESTINATIONS!F171="English",DESTINATIONS!F171="Spanish"))</f>
        <v>0</v>
      </c>
      <c r="Q156" s="5" t="b">
        <f>AND(SETTINGS!B$19="English and French",OR(DESTINATIONS!F171="English",DESTINATIONS!F171="French"))</f>
        <v>0</v>
      </c>
      <c r="R156" s="5" t="b">
        <f>AND(SETTINGS!B$19="English and Portuguese",OR(DESTINATIONS!F171="English",DESTINATIONS!F171="Portuguese"))</f>
        <v>0</v>
      </c>
      <c r="S156" s="5" t="b">
        <f>AND(SETTINGS!B$19="English and German",OR(DESTINATIONS!F171="English",DESTINATIONS!F171="German"))</f>
        <v>0</v>
      </c>
      <c r="T156" s="5" t="b">
        <f>SETTINGS!B$19="All"</f>
        <v>0</v>
      </c>
      <c r="U156" s="5" t="b">
        <f t="shared" si="87"/>
        <v>0</v>
      </c>
      <c r="V156" s="5" t="b">
        <f>AND(SETTINGS!I$8&lt;F156,NOT(OR(E156="?",F156="?",E156="X",F156="X")))</f>
        <v>1</v>
      </c>
      <c r="W156" s="5" t="b">
        <f>AND(SETTINGS!I$8=F156,NOT(OR(E156="?",F156="?",E156="X",F156="X")))</f>
        <v>0</v>
      </c>
      <c r="X156" s="5" t="b">
        <f>AND(SETTINGS!I$8&gt;F156,SETTINGS!I$8&lt;E156,NOT(OR(E156="?",F156="?",E156="X",F156="X")))</f>
        <v>0</v>
      </c>
      <c r="Y156" s="5" t="b">
        <f>AND(SETTINGS!I$8=E156,NOT(OR(E156="?",F156="?",E156="X",F156="X")))</f>
        <v>0</v>
      </c>
      <c r="Z156" s="5" t="b">
        <f>AND(SETTINGS!I$8&gt;E156,NOT(OR(E156="?",F156="?",E156="X",F156="X")))</f>
        <v>0</v>
      </c>
      <c r="AA156" s="5" t="b">
        <f t="shared" si="88"/>
        <v>0</v>
      </c>
      <c r="AB156" s="5" t="b">
        <f>AND(ISBLANK(DESTINATIONS!J171),ISBLANK(DESTINATIONS!K171),ISBLANK(DESTINATIONS!L171),ISBLANK(DESTINATIONS!M171),ISBLANK(DESTINATIONS!N171))</f>
        <v>1</v>
      </c>
      <c r="AC156" s="5" t="b">
        <f>AND(ISNUMBER(DESTINATIONS!J171),ISNUMBER(DESTINATIONS!K171),ISNUMBER(DESTINATIONS!L171),ISNUMBER(DESTINATIONS!M171),ISNUMBER(DESTINATIONS!N171),SETTINGS!F$3&gt;=DESTINATIONS!K171,SETTINGS!F$4&gt;=DESTINATIONS!L171,SETTINGS!F$5&gt;=DESTINATIONS!M171,SETTINGS!F$6&gt;=DESTINATIONS!N171,SETTINGS!F$7&gt;=DESTINATIONS!J171)</f>
        <v>0</v>
      </c>
      <c r="AD156" s="5" t="b">
        <f>AND(ISNUMBER(DESTINATIONS!J171),ISBLANK(DESTINATIONS!K171),ISBLANK(DESTINATIONS!L171),ISBLANK(DESTINATIONS!M171),ISBLANK(DESTINATIONS!N171),SETTINGS!F$7&gt;=DESTINATIONS!J171)</f>
        <v>0</v>
      </c>
      <c r="AE156" s="1" t="b">
        <f>AND(ISNUMBER(DESTINATIONS!J171),ISBLANK(DESTINATIONS!K171),ISBLANK(DESTINATIONS!L171),ISNUMBER(DESTINATIONS!M171),ISBLANK(DESTINATIONS!N171),SETTINGS!F$7&gt;=DESTINATIONS!J171,SETTINGS!F$5&gt;=DESTINATIONS!M171)</f>
        <v>0</v>
      </c>
      <c r="AF156" s="5" t="b">
        <f t="shared" si="89"/>
        <v>1</v>
      </c>
      <c r="AG156" s="5" t="b">
        <f>AND(ISBLANK(DESTINATIONS!O171),ISBLANK(DESTINATIONS!P171),ISBLANK(DESTINATIONS!Q171),ISBLANK(DESTINATIONS!R171),ISBLANK(DESTINATIONS!S171))</f>
        <v>1</v>
      </c>
      <c r="AH156" s="5" t="b">
        <f>AND(ISNUMBER(DESTINATIONS!O171),ISNUMBER(DESTINATIONS!P171),ISNUMBER(DESTINATIONS!Q171),ISNUMBER(DESTINATIONS!R171),ISNUMBER(DESTINATIONS!S171),SETTINGS!F$11&gt;=DESTINATIONS!P171,SETTINGS!F$12&gt;=DESTINATIONS!Q171,SETTINGS!F$13&gt;=DESTINATIONS!R171,SETTINGS!F$14&gt;=DESTINATIONS!S171,SETTINGS!F$15&gt;=DESTINATIONS!O171)</f>
        <v>0</v>
      </c>
      <c r="AI156" s="5" t="b">
        <f>AND(ISNUMBER(DESTINATIONS!O171),ISBLANK(DESTINATIONS!P171),ISBLANK(DESTINATIONS!Q171),ISBLANK(DESTINATIONS!R171),ISBLANK(DESTINATIONS!S171),SETTINGS!F$15&gt;=DESTINATIONS!O171)</f>
        <v>0</v>
      </c>
      <c r="AJ156" s="1" t="b">
        <f>AND(ISNUMBER(DESTINATIONS!O171),ISBLANK(DESTINATIONS!P171),ISBLANK(DESTINATIONS!Q171),ISNUMBER(DESTINATIONS!R171),ISBLANK(DESTINATIONS!S171),SETTINGS!F$15&gt;=DESTINATIONS!O171,SETTINGS!F$13&gt;=DESTINATIONS!R171)</f>
        <v>0</v>
      </c>
      <c r="AK156" s="5" t="b">
        <f t="shared" si="90"/>
        <v>1</v>
      </c>
      <c r="AL156" s="5" t="b">
        <f>AND(SETTINGS!B$21="IELTS",AF156)</f>
        <v>0</v>
      </c>
      <c r="AM156" s="5" t="b">
        <f>AND(SETTINGS!B$21="TOEFL",AK156)</f>
        <v>0</v>
      </c>
      <c r="AN156" s="5" t="b">
        <f>AND(SETTINGS!B$21="Other",OR(AB156,AG156))</f>
        <v>0</v>
      </c>
      <c r="AO156" s="1" t="b">
        <f>AND(SETTINGS!B$21="NO",_xlfn.IFS(SETTINGS!B$19="English",FALSE,OR(SETTINGS!B$19="Spanish",SETTINGS!B$19="English and Spanish"),DESTINATIONS!F171="Spanish",OR(SETTINGS!B$19="French",SETTINGS!B$19="English and French"),DESTINATIONS!F171="French",OR(SETTINGS!B$19="Portuguese",SETTINGS!B$19="English and Portuguese"),DESTINATIONS!F171="Portuguese",OR(SETTINGS!B$19="German",SETTINGS!B$19="English and German"),DESTINATIONS!F171="German",SETTINGS!B$19="All",OR(DESTINATIONS!F171="Spanish",DESTINATIONS!F171="French",DESTINATIONS!F171="Portuguese",DESTINATIONS!F171="German"),SETTINGS!B$19="",FALSE))</f>
        <v>0</v>
      </c>
      <c r="AP156" s="5" t="b">
        <f t="shared" si="91"/>
        <v>0</v>
      </c>
      <c r="AQ156" s="5" t="b">
        <f>OR(ISBLANK(DESTINATIONS!T171),AND(ISNUMBER(DESTINATIONS!T171),SETTINGS!I$5&gt;=DESTINATIONS!T171))</f>
        <v>1</v>
      </c>
      <c r="AS156" s="45" t="b">
        <f t="shared" si="81"/>
        <v>1</v>
      </c>
      <c r="AT156" s="5" t="b">
        <f t="shared" si="82"/>
        <v>0</v>
      </c>
      <c r="AU156" s="5" t="b">
        <f t="shared" si="83"/>
        <v>0</v>
      </c>
      <c r="AV156" s="5" t="b">
        <f t="shared" si="84"/>
        <v>0</v>
      </c>
      <c r="AW156" s="5" t="b">
        <f t="shared" si="85"/>
        <v>0</v>
      </c>
      <c r="AX156" s="5" t="b">
        <f t="shared" si="86"/>
        <v>0</v>
      </c>
    </row>
    <row r="157" spans="1:50" ht="20" customHeight="1" x14ac:dyDescent="0.35">
      <c r="A157" s="50" t="s">
        <v>325</v>
      </c>
      <c r="B157" s="50" t="s">
        <v>356</v>
      </c>
      <c r="C157" s="50" t="s">
        <v>453</v>
      </c>
      <c r="D157" s="48">
        <v>14</v>
      </c>
      <c r="E157" s="49">
        <v>34.194000000000003</v>
      </c>
      <c r="F157" s="49">
        <v>32.948</v>
      </c>
      <c r="G157" s="43" t="str">
        <f>IF(OR(SETTINGS!I$8=0,F157="X",F157="?"),"N/A",SETTINGS!I$8-F157)</f>
        <v>N/A</v>
      </c>
      <c r="H157" s="46" t="str">
        <f t="shared" si="75"/>
        <v>Language + Score + English</v>
      </c>
      <c r="J157" s="5" t="b">
        <f>DESTINATIONS!D172="YES"</f>
        <v>1</v>
      </c>
      <c r="K157" s="5" t="b">
        <f>AND(SETTINGS!B$19="English",DESTINATIONS!F172="English")</f>
        <v>0</v>
      </c>
      <c r="L157" s="5" t="b">
        <f>AND(SETTINGS!B$19="Spanish",DESTINATIONS!F172="Spanish")</f>
        <v>0</v>
      </c>
      <c r="M157" s="5" t="b">
        <f>AND(SETTINGS!B$19="French",DESTINATIONS!F172="French")</f>
        <v>0</v>
      </c>
      <c r="N157" s="1" t="b">
        <f>AND(SETTINGS!B$19="Portuguese",DESTINATIONS!F172="Portuguese")</f>
        <v>0</v>
      </c>
      <c r="O157" s="5" t="b">
        <f>AND(SETTINGS!B$19="German",DESTINATIONS!F172="German")</f>
        <v>0</v>
      </c>
      <c r="P157" s="45" t="b">
        <f>AND(SETTINGS!B$19="English and Spanish",OR(DESTINATIONS!F172="English",DESTINATIONS!F172="Spanish"))</f>
        <v>0</v>
      </c>
      <c r="Q157" s="5" t="b">
        <f>AND(SETTINGS!B$19="English and French",OR(DESTINATIONS!F172="English",DESTINATIONS!F172="French"))</f>
        <v>0</v>
      </c>
      <c r="R157" s="5" t="b">
        <f>AND(SETTINGS!B$19="English and Portuguese",OR(DESTINATIONS!F172="English",DESTINATIONS!F172="Portuguese"))</f>
        <v>0</v>
      </c>
      <c r="S157" s="5" t="b">
        <f>AND(SETTINGS!B$19="English and German",OR(DESTINATIONS!F172="English",DESTINATIONS!F172="German"))</f>
        <v>0</v>
      </c>
      <c r="T157" s="5" t="b">
        <f>SETTINGS!B$19="All"</f>
        <v>0</v>
      </c>
      <c r="U157" s="5" t="b">
        <f t="shared" si="87"/>
        <v>0</v>
      </c>
      <c r="V157" s="5" t="b">
        <f>AND(SETTINGS!I$8&lt;F157,NOT(OR(E157="?",F157="?",E157="X",F157="X")))</f>
        <v>1</v>
      </c>
      <c r="W157" s="5" t="b">
        <f>AND(SETTINGS!I$8=F157,NOT(OR(E157="?",F157="?",E157="X",F157="X")))</f>
        <v>0</v>
      </c>
      <c r="X157" s="5" t="b">
        <f>AND(SETTINGS!I$8&gt;F157,SETTINGS!I$8&lt;E157,NOT(OR(E157="?",F157="?",E157="X",F157="X")))</f>
        <v>0</v>
      </c>
      <c r="Y157" s="5" t="b">
        <f>AND(SETTINGS!I$8=E157,NOT(OR(E157="?",F157="?",E157="X",F157="X")))</f>
        <v>0</v>
      </c>
      <c r="Z157" s="5" t="b">
        <f>AND(SETTINGS!I$8&gt;E157,NOT(OR(E157="?",F157="?",E157="X",F157="X")))</f>
        <v>0</v>
      </c>
      <c r="AA157" s="5" t="b">
        <f t="shared" si="88"/>
        <v>0</v>
      </c>
      <c r="AB157" s="5" t="b">
        <f>AND(ISBLANK(DESTINATIONS!J172),ISBLANK(DESTINATIONS!K172),ISBLANK(DESTINATIONS!L172),ISBLANK(DESTINATIONS!M172),ISBLANK(DESTINATIONS!N172))</f>
        <v>1</v>
      </c>
      <c r="AC157" s="5" t="b">
        <f>AND(ISNUMBER(DESTINATIONS!J172),ISNUMBER(DESTINATIONS!K172),ISNUMBER(DESTINATIONS!L172),ISNUMBER(DESTINATIONS!M172),ISNUMBER(DESTINATIONS!N172),SETTINGS!F$3&gt;=DESTINATIONS!K172,SETTINGS!F$4&gt;=DESTINATIONS!L172,SETTINGS!F$5&gt;=DESTINATIONS!M172,SETTINGS!F$6&gt;=DESTINATIONS!N172,SETTINGS!F$7&gt;=DESTINATIONS!J172)</f>
        <v>0</v>
      </c>
      <c r="AD157" s="5" t="b">
        <f>AND(ISNUMBER(DESTINATIONS!J172),ISBLANK(DESTINATIONS!K172),ISBLANK(DESTINATIONS!L172),ISBLANK(DESTINATIONS!M172),ISBLANK(DESTINATIONS!N172),SETTINGS!F$7&gt;=DESTINATIONS!J172)</f>
        <v>0</v>
      </c>
      <c r="AE157" s="1" t="b">
        <f>AND(ISNUMBER(DESTINATIONS!J172),ISBLANK(DESTINATIONS!K172),ISBLANK(DESTINATIONS!L172),ISNUMBER(DESTINATIONS!M172),ISBLANK(DESTINATIONS!N172),SETTINGS!F$7&gt;=DESTINATIONS!J172,SETTINGS!F$5&gt;=DESTINATIONS!M172)</f>
        <v>0</v>
      </c>
      <c r="AF157" s="5" t="b">
        <f t="shared" si="89"/>
        <v>1</v>
      </c>
      <c r="AG157" s="5" t="b">
        <f>AND(ISBLANK(DESTINATIONS!O172),ISBLANK(DESTINATIONS!P172),ISBLANK(DESTINATIONS!Q172),ISBLANK(DESTINATIONS!R172),ISBLANK(DESTINATIONS!S172))</f>
        <v>1</v>
      </c>
      <c r="AH157" s="5" t="b">
        <f>AND(ISNUMBER(DESTINATIONS!O172),ISNUMBER(DESTINATIONS!P172),ISNUMBER(DESTINATIONS!Q172),ISNUMBER(DESTINATIONS!R172),ISNUMBER(DESTINATIONS!S172),SETTINGS!F$11&gt;=DESTINATIONS!P172,SETTINGS!F$12&gt;=DESTINATIONS!Q172,SETTINGS!F$13&gt;=DESTINATIONS!R172,SETTINGS!F$14&gt;=DESTINATIONS!S172,SETTINGS!F$15&gt;=DESTINATIONS!O172)</f>
        <v>0</v>
      </c>
      <c r="AI157" s="5" t="b">
        <f>AND(ISNUMBER(DESTINATIONS!O172),ISBLANK(DESTINATIONS!P172),ISBLANK(DESTINATIONS!Q172),ISBLANK(DESTINATIONS!R172),ISBLANK(DESTINATIONS!S172),SETTINGS!F$15&gt;=DESTINATIONS!O172)</f>
        <v>0</v>
      </c>
      <c r="AJ157" s="1" t="b">
        <f>AND(ISNUMBER(DESTINATIONS!O172),ISBLANK(DESTINATIONS!P172),ISBLANK(DESTINATIONS!Q172),ISNUMBER(DESTINATIONS!R172),ISBLANK(DESTINATIONS!S172),SETTINGS!F$15&gt;=DESTINATIONS!O172,SETTINGS!F$13&gt;=DESTINATIONS!R172)</f>
        <v>0</v>
      </c>
      <c r="AK157" s="5" t="b">
        <f t="shared" si="90"/>
        <v>1</v>
      </c>
      <c r="AL157" s="5" t="b">
        <f>AND(SETTINGS!B$21="IELTS",AF157)</f>
        <v>0</v>
      </c>
      <c r="AM157" s="5" t="b">
        <f>AND(SETTINGS!B$21="TOEFL",AK157)</f>
        <v>0</v>
      </c>
      <c r="AN157" s="5" t="b">
        <f>AND(SETTINGS!B$21="Other",OR(AB157,AG157))</f>
        <v>0</v>
      </c>
      <c r="AO157" s="1" t="b">
        <f>AND(SETTINGS!B$21="NO",_xlfn.IFS(SETTINGS!B$19="English",FALSE,OR(SETTINGS!B$19="Spanish",SETTINGS!B$19="English and Spanish"),DESTINATIONS!F172="Spanish",OR(SETTINGS!B$19="French",SETTINGS!B$19="English and French"),DESTINATIONS!F172="French",OR(SETTINGS!B$19="Portuguese",SETTINGS!B$19="English and Portuguese"),DESTINATIONS!F172="Portuguese",OR(SETTINGS!B$19="German",SETTINGS!B$19="English and German"),DESTINATIONS!F172="German",SETTINGS!B$19="All",OR(DESTINATIONS!F172="Spanish",DESTINATIONS!F172="French",DESTINATIONS!F172="Portuguese",DESTINATIONS!F172="German"),SETTINGS!B$19="",FALSE))</f>
        <v>0</v>
      </c>
      <c r="AP157" s="5" t="b">
        <f t="shared" si="91"/>
        <v>0</v>
      </c>
      <c r="AQ157" s="5" t="b">
        <f>OR(ISBLANK(DESTINATIONS!T172),AND(ISNUMBER(DESTINATIONS!T172),SETTINGS!I$5&gt;=DESTINATIONS!T172))</f>
        <v>1</v>
      </c>
      <c r="AS157" s="45" t="b">
        <f t="shared" si="81"/>
        <v>1</v>
      </c>
      <c r="AT157" s="5" t="b">
        <f t="shared" si="82"/>
        <v>0</v>
      </c>
      <c r="AU157" s="5" t="b">
        <f t="shared" si="83"/>
        <v>0</v>
      </c>
      <c r="AV157" s="5" t="b">
        <f t="shared" si="84"/>
        <v>0</v>
      </c>
      <c r="AW157" s="5" t="b">
        <f t="shared" si="85"/>
        <v>0</v>
      </c>
      <c r="AX157" s="5" t="b">
        <f t="shared" si="86"/>
        <v>0</v>
      </c>
    </row>
    <row r="158" spans="1:50" ht="20" customHeight="1" x14ac:dyDescent="0.35">
      <c r="A158" s="50" t="s">
        <v>325</v>
      </c>
      <c r="B158" s="50" t="s">
        <v>360</v>
      </c>
      <c r="C158" s="50" t="s">
        <v>505</v>
      </c>
      <c r="D158" s="48">
        <v>1</v>
      </c>
      <c r="E158" s="49">
        <v>32.915999999999997</v>
      </c>
      <c r="F158" s="49">
        <v>32.915999999999997</v>
      </c>
      <c r="G158" s="43" t="str">
        <f>IF(OR(SETTINGS!I$8=0,F158="X",F158="?"),"N/A",SETTINGS!I$8-F158)</f>
        <v>N/A</v>
      </c>
      <c r="H158" s="46" t="str">
        <f t="shared" si="75"/>
        <v>Course + Language + Score + English</v>
      </c>
      <c r="J158" s="5" t="b">
        <f>DESTINATIONS!D173="YES"</f>
        <v>0</v>
      </c>
      <c r="K158" s="5" t="b">
        <f>AND(SETTINGS!B$19="English",DESTINATIONS!F173="English")</f>
        <v>0</v>
      </c>
      <c r="L158" s="5" t="b">
        <f>AND(SETTINGS!B$19="Spanish",DESTINATIONS!F173="Spanish")</f>
        <v>0</v>
      </c>
      <c r="M158" s="5" t="b">
        <f>AND(SETTINGS!B$19="French",DESTINATIONS!F173="French")</f>
        <v>0</v>
      </c>
      <c r="N158" s="1" t="b">
        <f>AND(SETTINGS!B$19="Portuguese",DESTINATIONS!F173="Portuguese")</f>
        <v>0</v>
      </c>
      <c r="O158" s="5" t="b">
        <f>AND(SETTINGS!B$19="German",DESTINATIONS!F173="German")</f>
        <v>0</v>
      </c>
      <c r="P158" s="45" t="b">
        <f>AND(SETTINGS!B$19="English and Spanish",OR(DESTINATIONS!F173="English",DESTINATIONS!F173="Spanish"))</f>
        <v>0</v>
      </c>
      <c r="Q158" s="5" t="b">
        <f>AND(SETTINGS!B$19="English and French",OR(DESTINATIONS!F173="English",DESTINATIONS!F173="French"))</f>
        <v>0</v>
      </c>
      <c r="R158" s="5" t="b">
        <f>AND(SETTINGS!B$19="English and Portuguese",OR(DESTINATIONS!F173="English",DESTINATIONS!F173="Portuguese"))</f>
        <v>0</v>
      </c>
      <c r="S158" s="5" t="b">
        <f>AND(SETTINGS!B$19="English and German",OR(DESTINATIONS!F173="English",DESTINATIONS!F173="German"))</f>
        <v>0</v>
      </c>
      <c r="T158" s="5" t="b">
        <f>SETTINGS!B$19="All"</f>
        <v>0</v>
      </c>
      <c r="U158" s="5" t="b">
        <f t="shared" si="87"/>
        <v>0</v>
      </c>
      <c r="V158" s="5" t="b">
        <f>AND(SETTINGS!I$8&lt;F158,NOT(OR(E158="?",F158="?",E158="X",F158="X")))</f>
        <v>1</v>
      </c>
      <c r="W158" s="5" t="b">
        <f>AND(SETTINGS!I$8=F158,NOT(OR(E158="?",F158="?",E158="X",F158="X")))</f>
        <v>0</v>
      </c>
      <c r="X158" s="5" t="b">
        <f>AND(SETTINGS!I$8&gt;F158,SETTINGS!I$8&lt;E158,NOT(OR(E158="?",F158="?",E158="X",F158="X")))</f>
        <v>0</v>
      </c>
      <c r="Y158" s="5" t="b">
        <f>AND(SETTINGS!I$8=E158,NOT(OR(E158="?",F158="?",E158="X",F158="X")))</f>
        <v>0</v>
      </c>
      <c r="Z158" s="5" t="b">
        <f>AND(SETTINGS!I$8&gt;E158,NOT(OR(E158="?",F158="?",E158="X",F158="X")))</f>
        <v>0</v>
      </c>
      <c r="AA158" s="5" t="b">
        <f t="shared" si="88"/>
        <v>0</v>
      </c>
      <c r="AB158" s="5" t="b">
        <f>AND(ISBLANK(DESTINATIONS!J173),ISBLANK(DESTINATIONS!K173),ISBLANK(DESTINATIONS!L173),ISBLANK(DESTINATIONS!M173),ISBLANK(DESTINATIONS!N173))</f>
        <v>1</v>
      </c>
      <c r="AC158" s="5" t="b">
        <f>AND(ISNUMBER(DESTINATIONS!J173),ISNUMBER(DESTINATIONS!K173),ISNUMBER(DESTINATIONS!L173),ISNUMBER(DESTINATIONS!M173),ISNUMBER(DESTINATIONS!N173),SETTINGS!F$3&gt;=DESTINATIONS!K173,SETTINGS!F$4&gt;=DESTINATIONS!L173,SETTINGS!F$5&gt;=DESTINATIONS!M173,SETTINGS!F$6&gt;=DESTINATIONS!N173,SETTINGS!F$7&gt;=DESTINATIONS!J173)</f>
        <v>0</v>
      </c>
      <c r="AD158" s="5" t="b">
        <f>AND(ISNUMBER(DESTINATIONS!J173),ISBLANK(DESTINATIONS!K173),ISBLANK(DESTINATIONS!L173),ISBLANK(DESTINATIONS!M173),ISBLANK(DESTINATIONS!N173),SETTINGS!F$7&gt;=DESTINATIONS!J173)</f>
        <v>0</v>
      </c>
      <c r="AE158" s="1" t="b">
        <f>AND(ISNUMBER(DESTINATIONS!J173),ISBLANK(DESTINATIONS!K173),ISBLANK(DESTINATIONS!L173),ISNUMBER(DESTINATIONS!M173),ISBLANK(DESTINATIONS!N173),SETTINGS!F$7&gt;=DESTINATIONS!J173,SETTINGS!F$5&gt;=DESTINATIONS!M173)</f>
        <v>0</v>
      </c>
      <c r="AF158" s="5" t="b">
        <f t="shared" si="89"/>
        <v>1</v>
      </c>
      <c r="AG158" s="5" t="b">
        <f>AND(ISBLANK(DESTINATIONS!O173),ISBLANK(DESTINATIONS!P173),ISBLANK(DESTINATIONS!Q173),ISBLANK(DESTINATIONS!R173),ISBLANK(DESTINATIONS!S173))</f>
        <v>1</v>
      </c>
      <c r="AH158" s="5" t="b">
        <f>AND(ISNUMBER(DESTINATIONS!O173),ISNUMBER(DESTINATIONS!P173),ISNUMBER(DESTINATIONS!Q173),ISNUMBER(DESTINATIONS!R173),ISNUMBER(DESTINATIONS!S173),SETTINGS!F$11&gt;=DESTINATIONS!P173,SETTINGS!F$12&gt;=DESTINATIONS!Q173,SETTINGS!F$13&gt;=DESTINATIONS!R173,SETTINGS!F$14&gt;=DESTINATIONS!S173,SETTINGS!F$15&gt;=DESTINATIONS!O173)</f>
        <v>0</v>
      </c>
      <c r="AI158" s="5" t="b">
        <f>AND(ISNUMBER(DESTINATIONS!O173),ISBLANK(DESTINATIONS!P173),ISBLANK(DESTINATIONS!Q173),ISBLANK(DESTINATIONS!R173),ISBLANK(DESTINATIONS!S173),SETTINGS!F$15&gt;=DESTINATIONS!O173)</f>
        <v>0</v>
      </c>
      <c r="AJ158" s="1" t="b">
        <f>AND(ISNUMBER(DESTINATIONS!O173),ISBLANK(DESTINATIONS!P173),ISBLANK(DESTINATIONS!Q173),ISNUMBER(DESTINATIONS!R173),ISBLANK(DESTINATIONS!S173),SETTINGS!F$15&gt;=DESTINATIONS!O173,SETTINGS!F$13&gt;=DESTINATIONS!R173)</f>
        <v>0</v>
      </c>
      <c r="AK158" s="5" t="b">
        <f t="shared" si="90"/>
        <v>1</v>
      </c>
      <c r="AL158" s="5" t="b">
        <f>AND(SETTINGS!B$21="IELTS",AF158)</f>
        <v>0</v>
      </c>
      <c r="AM158" s="5" t="b">
        <f>AND(SETTINGS!B$21="TOEFL",AK158)</f>
        <v>0</v>
      </c>
      <c r="AN158" s="5" t="b">
        <f>AND(SETTINGS!B$21="Other",OR(AB158,AG158))</f>
        <v>0</v>
      </c>
      <c r="AO158" s="1" t="b">
        <f>AND(SETTINGS!B$21="NO",_xlfn.IFS(SETTINGS!B$19="English",FALSE,OR(SETTINGS!B$19="Spanish",SETTINGS!B$19="English and Spanish"),DESTINATIONS!F173="Spanish",OR(SETTINGS!B$19="French",SETTINGS!B$19="English and French"),DESTINATIONS!F173="French",OR(SETTINGS!B$19="Portuguese",SETTINGS!B$19="English and Portuguese"),DESTINATIONS!F173="Portuguese",OR(SETTINGS!B$19="German",SETTINGS!B$19="English and German"),DESTINATIONS!F173="German",SETTINGS!B$19="All",OR(DESTINATIONS!F173="Spanish",DESTINATIONS!F173="French",DESTINATIONS!F173="Portuguese",DESTINATIONS!F173="German"),SETTINGS!B$19="",FALSE))</f>
        <v>0</v>
      </c>
      <c r="AP158" s="5" t="b">
        <f t="shared" si="91"/>
        <v>0</v>
      </c>
      <c r="AQ158" s="5" t="b">
        <f>OR(ISBLANK(DESTINATIONS!T173),AND(ISNUMBER(DESTINATIONS!T173),SETTINGS!I$5&gt;=DESTINATIONS!T173))</f>
        <v>1</v>
      </c>
      <c r="AS158" s="45" t="b">
        <f t="shared" si="81"/>
        <v>1</v>
      </c>
      <c r="AT158" s="5" t="b">
        <f t="shared" si="82"/>
        <v>0</v>
      </c>
      <c r="AU158" s="5" t="b">
        <f t="shared" si="83"/>
        <v>0</v>
      </c>
      <c r="AV158" s="5" t="b">
        <f t="shared" si="84"/>
        <v>0</v>
      </c>
      <c r="AW158" s="5" t="b">
        <f t="shared" si="85"/>
        <v>0</v>
      </c>
      <c r="AX158" s="5" t="b">
        <f t="shared" si="86"/>
        <v>0</v>
      </c>
    </row>
    <row r="159" spans="1:50" ht="20" customHeight="1" x14ac:dyDescent="0.35">
      <c r="A159" s="50" t="s">
        <v>325</v>
      </c>
      <c r="B159" s="50" t="s">
        <v>377</v>
      </c>
      <c r="C159" s="50" t="s">
        <v>441</v>
      </c>
      <c r="D159" s="48">
        <v>6</v>
      </c>
      <c r="E159" s="49">
        <v>33.46</v>
      </c>
      <c r="F159" s="49">
        <v>32.877000000000002</v>
      </c>
      <c r="G159" s="43" t="str">
        <f>IF(OR(SETTINGS!I$8=0,F159="X",F159="?"),"N/A",SETTINGS!I$8-F159)</f>
        <v>N/A</v>
      </c>
      <c r="H159" s="46" t="str">
        <f t="shared" si="75"/>
        <v>Language + Score + English</v>
      </c>
      <c r="J159" s="5" t="b">
        <f>DESTINATIONS!D174="YES"</f>
        <v>1</v>
      </c>
      <c r="K159" s="5" t="b">
        <f>AND(SETTINGS!B$19="English",DESTINATIONS!F174="English")</f>
        <v>0</v>
      </c>
      <c r="L159" s="5" t="b">
        <f>AND(SETTINGS!B$19="Spanish",DESTINATIONS!F174="Spanish")</f>
        <v>0</v>
      </c>
      <c r="M159" s="5" t="b">
        <f>AND(SETTINGS!B$19="French",DESTINATIONS!F174="French")</f>
        <v>0</v>
      </c>
      <c r="N159" s="1" t="b">
        <f>AND(SETTINGS!B$19="Portuguese",DESTINATIONS!F174="Portuguese")</f>
        <v>0</v>
      </c>
      <c r="O159" s="5" t="b">
        <f>AND(SETTINGS!B$19="German",DESTINATIONS!F174="German")</f>
        <v>0</v>
      </c>
      <c r="P159" s="45" t="b">
        <f>AND(SETTINGS!B$19="English and Spanish",OR(DESTINATIONS!F174="English",DESTINATIONS!F174="Spanish"))</f>
        <v>0</v>
      </c>
      <c r="Q159" s="5" t="b">
        <f>AND(SETTINGS!B$19="English and French",OR(DESTINATIONS!F174="English",DESTINATIONS!F174="French"))</f>
        <v>0</v>
      </c>
      <c r="R159" s="5" t="b">
        <f>AND(SETTINGS!B$19="English and Portuguese",OR(DESTINATIONS!F174="English",DESTINATIONS!F174="Portuguese"))</f>
        <v>0</v>
      </c>
      <c r="S159" s="5" t="b">
        <f>AND(SETTINGS!B$19="English and German",OR(DESTINATIONS!F174="English",DESTINATIONS!F174="German"))</f>
        <v>0</v>
      </c>
      <c r="T159" s="5" t="b">
        <f>SETTINGS!B$19="All"</f>
        <v>0</v>
      </c>
      <c r="U159" s="5" t="b">
        <f t="shared" si="87"/>
        <v>0</v>
      </c>
      <c r="V159" s="5" t="b">
        <f>AND(SETTINGS!I$8&lt;F159,NOT(OR(E159="?",F159="?",E159="X",F159="X")))</f>
        <v>1</v>
      </c>
      <c r="W159" s="5" t="b">
        <f>AND(SETTINGS!I$8=F159,NOT(OR(E159="?",F159="?",E159="X",F159="X")))</f>
        <v>0</v>
      </c>
      <c r="X159" s="5" t="b">
        <f>AND(SETTINGS!I$8&gt;F159,SETTINGS!I$8&lt;E159,NOT(OR(E159="?",F159="?",E159="X",F159="X")))</f>
        <v>0</v>
      </c>
      <c r="Y159" s="5" t="b">
        <f>AND(SETTINGS!I$8=E159,NOT(OR(E159="?",F159="?",E159="X",F159="X")))</f>
        <v>0</v>
      </c>
      <c r="Z159" s="5" t="b">
        <f>AND(SETTINGS!I$8&gt;E159,NOT(OR(E159="?",F159="?",E159="X",F159="X")))</f>
        <v>0</v>
      </c>
      <c r="AA159" s="5" t="b">
        <f t="shared" si="88"/>
        <v>0</v>
      </c>
      <c r="AB159" s="5" t="b">
        <f>AND(ISBLANK(DESTINATIONS!J174),ISBLANK(DESTINATIONS!K174),ISBLANK(DESTINATIONS!L174),ISBLANK(DESTINATIONS!M174),ISBLANK(DESTINATIONS!N174))</f>
        <v>1</v>
      </c>
      <c r="AC159" s="5" t="b">
        <f>AND(ISNUMBER(DESTINATIONS!J174),ISNUMBER(DESTINATIONS!K174),ISNUMBER(DESTINATIONS!L174),ISNUMBER(DESTINATIONS!M174),ISNUMBER(DESTINATIONS!N174),SETTINGS!F$3&gt;=DESTINATIONS!K174,SETTINGS!F$4&gt;=DESTINATIONS!L174,SETTINGS!F$5&gt;=DESTINATIONS!M174,SETTINGS!F$6&gt;=DESTINATIONS!N174,SETTINGS!F$7&gt;=DESTINATIONS!J174)</f>
        <v>0</v>
      </c>
      <c r="AD159" s="5" t="b">
        <f>AND(ISNUMBER(DESTINATIONS!J174),ISBLANK(DESTINATIONS!K174),ISBLANK(DESTINATIONS!L174),ISBLANK(DESTINATIONS!M174),ISBLANK(DESTINATIONS!N174),SETTINGS!F$7&gt;=DESTINATIONS!J174)</f>
        <v>0</v>
      </c>
      <c r="AE159" s="1" t="b">
        <f>AND(ISNUMBER(DESTINATIONS!J174),ISBLANK(DESTINATIONS!K174),ISBLANK(DESTINATIONS!L174),ISNUMBER(DESTINATIONS!M174),ISBLANK(DESTINATIONS!N174),SETTINGS!F$7&gt;=DESTINATIONS!J174,SETTINGS!F$5&gt;=DESTINATIONS!M174)</f>
        <v>0</v>
      </c>
      <c r="AF159" s="5" t="b">
        <f t="shared" si="89"/>
        <v>1</v>
      </c>
      <c r="AG159" s="5" t="b">
        <f>AND(ISBLANK(DESTINATIONS!O174),ISBLANK(DESTINATIONS!P174),ISBLANK(DESTINATIONS!Q174),ISBLANK(DESTINATIONS!R174),ISBLANK(DESTINATIONS!S174))</f>
        <v>1</v>
      </c>
      <c r="AH159" s="5" t="b">
        <f>AND(ISNUMBER(DESTINATIONS!O174),ISNUMBER(DESTINATIONS!P174),ISNUMBER(DESTINATIONS!Q174),ISNUMBER(DESTINATIONS!R174),ISNUMBER(DESTINATIONS!S174),SETTINGS!F$11&gt;=DESTINATIONS!P174,SETTINGS!F$12&gt;=DESTINATIONS!Q174,SETTINGS!F$13&gt;=DESTINATIONS!R174,SETTINGS!F$14&gt;=DESTINATIONS!S174,SETTINGS!F$15&gt;=DESTINATIONS!O174)</f>
        <v>0</v>
      </c>
      <c r="AI159" s="5" t="b">
        <f>AND(ISNUMBER(DESTINATIONS!O174),ISBLANK(DESTINATIONS!P174),ISBLANK(DESTINATIONS!Q174),ISBLANK(DESTINATIONS!R174),ISBLANK(DESTINATIONS!S174),SETTINGS!F$15&gt;=DESTINATIONS!O174)</f>
        <v>0</v>
      </c>
      <c r="AJ159" s="1" t="b">
        <f>AND(ISNUMBER(DESTINATIONS!O174),ISBLANK(DESTINATIONS!P174),ISBLANK(DESTINATIONS!Q174),ISNUMBER(DESTINATIONS!R174),ISBLANK(DESTINATIONS!S174),SETTINGS!F$15&gt;=DESTINATIONS!O174,SETTINGS!F$13&gt;=DESTINATIONS!R174)</f>
        <v>0</v>
      </c>
      <c r="AK159" s="5" t="b">
        <f t="shared" si="90"/>
        <v>1</v>
      </c>
      <c r="AL159" s="5" t="b">
        <f>AND(SETTINGS!B$21="IELTS",AF159)</f>
        <v>0</v>
      </c>
      <c r="AM159" s="5" t="b">
        <f>AND(SETTINGS!B$21="TOEFL",AK159)</f>
        <v>0</v>
      </c>
      <c r="AN159" s="5" t="b">
        <f>AND(SETTINGS!B$21="Other",OR(AB159,AG159))</f>
        <v>0</v>
      </c>
      <c r="AO159" s="1" t="b">
        <f>AND(SETTINGS!B$21="NO",_xlfn.IFS(SETTINGS!B$19="English",FALSE,OR(SETTINGS!B$19="Spanish",SETTINGS!B$19="English and Spanish"),DESTINATIONS!F174="Spanish",OR(SETTINGS!B$19="French",SETTINGS!B$19="English and French"),DESTINATIONS!F174="French",OR(SETTINGS!B$19="Portuguese",SETTINGS!B$19="English and Portuguese"),DESTINATIONS!F174="Portuguese",OR(SETTINGS!B$19="German",SETTINGS!B$19="English and German"),DESTINATIONS!F174="German",SETTINGS!B$19="All",OR(DESTINATIONS!F174="Spanish",DESTINATIONS!F174="French",DESTINATIONS!F174="Portuguese",DESTINATIONS!F174="German"),SETTINGS!B$19="",FALSE))</f>
        <v>0</v>
      </c>
      <c r="AP159" s="5" t="b">
        <f t="shared" si="91"/>
        <v>0</v>
      </c>
      <c r="AQ159" s="5" t="b">
        <f>OR(ISBLANK(DESTINATIONS!T174),AND(ISNUMBER(DESTINATIONS!T174),SETTINGS!I$5&gt;=DESTINATIONS!T174))</f>
        <v>1</v>
      </c>
      <c r="AS159" s="45" t="b">
        <f t="shared" si="81"/>
        <v>1</v>
      </c>
      <c r="AT159" s="5" t="b">
        <f t="shared" si="82"/>
        <v>0</v>
      </c>
      <c r="AU159" s="5" t="b">
        <f t="shared" si="83"/>
        <v>0</v>
      </c>
      <c r="AV159" s="5" t="b">
        <f t="shared" si="84"/>
        <v>0</v>
      </c>
      <c r="AW159" s="5" t="b">
        <f t="shared" si="85"/>
        <v>0</v>
      </c>
      <c r="AX159" s="5" t="b">
        <f t="shared" si="86"/>
        <v>0</v>
      </c>
    </row>
    <row r="160" spans="1:50" ht="20" customHeight="1" x14ac:dyDescent="0.35">
      <c r="A160" s="50" t="s">
        <v>324</v>
      </c>
      <c r="B160" s="50" t="s">
        <v>327</v>
      </c>
      <c r="C160" s="50" t="s">
        <v>384</v>
      </c>
      <c r="D160" s="48">
        <v>2</v>
      </c>
      <c r="E160" s="49">
        <v>32.970999999999997</v>
      </c>
      <c r="F160" s="49">
        <v>32.802</v>
      </c>
      <c r="G160" s="43" t="str">
        <f>IF(OR(SETTINGS!I$8=0,F160="X",F160="?"),"N/A",SETTINGS!I$8-F160)</f>
        <v>N/A</v>
      </c>
      <c r="H160" s="46" t="str">
        <f t="shared" ref="H160:H191" si="92">_xlfn.TEXTJOIN(" + ",TRUE,IF(NOT(J160),"Course",""),IF(NOT(U160),"Language",""),IF(V160,"Score",""),IF(NOT(AP160),"English",""),IF(NOT(AQ160),"GPA",""))</f>
        <v>Course + Language + Score + English + GPA</v>
      </c>
      <c r="J160" s="5" t="b">
        <f>DESTINATIONS!D132="YES"</f>
        <v>0</v>
      </c>
      <c r="K160" s="5" t="b">
        <f>AND(SETTINGS!B$19="English",DESTINATIONS!F132="English")</f>
        <v>0</v>
      </c>
      <c r="L160" s="5" t="b">
        <f>AND(SETTINGS!B$19="Spanish",DESTINATIONS!F132="Spanish")</f>
        <v>0</v>
      </c>
      <c r="M160" s="5" t="b">
        <f>AND(SETTINGS!B$19="French",DESTINATIONS!F132="French")</f>
        <v>0</v>
      </c>
      <c r="N160" s="1" t="b">
        <f>AND(SETTINGS!B$19="Portuguese",DESTINATIONS!F132="Portuguese")</f>
        <v>0</v>
      </c>
      <c r="O160" s="5" t="b">
        <f>AND(SETTINGS!B$19="German",DESTINATIONS!F132="German")</f>
        <v>0</v>
      </c>
      <c r="P160" s="45" t="b">
        <f>AND(SETTINGS!B$19="English and Spanish",OR(DESTINATIONS!F132="English",DESTINATIONS!F132="Spanish"))</f>
        <v>0</v>
      </c>
      <c r="Q160" s="5" t="b">
        <f>AND(SETTINGS!B$19="English and French",OR(DESTINATIONS!F132="English",DESTINATIONS!F132="French"))</f>
        <v>0</v>
      </c>
      <c r="R160" s="5" t="b">
        <f>AND(SETTINGS!B$19="English and Portuguese",OR(DESTINATIONS!F132="English",DESTINATIONS!F132="Portuguese"))</f>
        <v>0</v>
      </c>
      <c r="S160" s="5" t="b">
        <f>AND(SETTINGS!B$19="English and German",OR(DESTINATIONS!F132="English",DESTINATIONS!F132="German"))</f>
        <v>0</v>
      </c>
      <c r="T160" s="5" t="b">
        <f>SETTINGS!B$19="All"</f>
        <v>0</v>
      </c>
      <c r="U160" s="5" t="b">
        <f t="shared" si="87"/>
        <v>0</v>
      </c>
      <c r="V160" s="5" t="b">
        <f>AND(SETTINGS!I$8&lt;F160,NOT(OR(E160="?",F160="?",E160="X",F160="X")))</f>
        <v>1</v>
      </c>
      <c r="W160" s="5" t="b">
        <f>AND(SETTINGS!I$8=F160,NOT(OR(E160="?",F160="?",E160="X",F160="X")))</f>
        <v>0</v>
      </c>
      <c r="X160" s="5" t="b">
        <f>AND(SETTINGS!I$8&gt;F160,SETTINGS!I$8&lt;E160,NOT(OR(E160="?",F160="?",E160="X",F160="X")))</f>
        <v>0</v>
      </c>
      <c r="Y160" s="5" t="b">
        <f>AND(SETTINGS!I$8=E160,NOT(OR(E160="?",F160="?",E160="X",F160="X")))</f>
        <v>0</v>
      </c>
      <c r="Z160" s="5" t="b">
        <f>AND(SETTINGS!I$8&gt;E160,NOT(OR(E160="?",F160="?",E160="X",F160="X")))</f>
        <v>0</v>
      </c>
      <c r="AA160" s="5" t="b">
        <f t="shared" si="88"/>
        <v>0</v>
      </c>
      <c r="AB160" s="5" t="b">
        <f>AND(ISBLANK(DESTINATIONS!J132),ISBLANK(DESTINATIONS!K132),ISBLANK(DESTINATIONS!L132),ISBLANK(DESTINATIONS!M132),ISBLANK(DESTINATIONS!N132))</f>
        <v>1</v>
      </c>
      <c r="AC160" s="5" t="b">
        <f>AND(ISNUMBER(DESTINATIONS!J132),ISNUMBER(DESTINATIONS!K132),ISNUMBER(DESTINATIONS!L132),ISNUMBER(DESTINATIONS!M132),ISNUMBER(DESTINATIONS!N132),SETTINGS!F$3&gt;=DESTINATIONS!K132,SETTINGS!F$4&gt;=DESTINATIONS!L132,SETTINGS!F$5&gt;=DESTINATIONS!M132,SETTINGS!F$6&gt;=DESTINATIONS!N132,SETTINGS!F$7&gt;=DESTINATIONS!J132)</f>
        <v>0</v>
      </c>
      <c r="AD160" s="5" t="b">
        <f>AND(ISNUMBER(DESTINATIONS!J132),ISBLANK(DESTINATIONS!K132),ISBLANK(DESTINATIONS!L132),ISBLANK(DESTINATIONS!M132),ISBLANK(DESTINATIONS!N132),SETTINGS!F$7&gt;=DESTINATIONS!J132)</f>
        <v>0</v>
      </c>
      <c r="AE160" s="1" t="b">
        <f>AND(ISNUMBER(DESTINATIONS!J132),ISBLANK(DESTINATIONS!K132),ISBLANK(DESTINATIONS!L132),ISNUMBER(DESTINATIONS!M132),ISBLANK(DESTINATIONS!N132),SETTINGS!F$7&gt;=DESTINATIONS!J132,SETTINGS!F$5&gt;=DESTINATIONS!M132)</f>
        <v>0</v>
      </c>
      <c r="AF160" s="5" t="b">
        <f t="shared" si="89"/>
        <v>1</v>
      </c>
      <c r="AG160" s="5" t="b">
        <f>AND(ISBLANK(DESTINATIONS!O132),ISBLANK(DESTINATIONS!P132),ISBLANK(DESTINATIONS!Q132),ISBLANK(DESTINATIONS!R132),ISBLANK(DESTINATIONS!S132))</f>
        <v>1</v>
      </c>
      <c r="AH160" s="5" t="b">
        <f>AND(ISNUMBER(DESTINATIONS!O132),ISNUMBER(DESTINATIONS!P132),ISNUMBER(DESTINATIONS!Q132),ISNUMBER(DESTINATIONS!R132),ISNUMBER(DESTINATIONS!S132),SETTINGS!F$11&gt;=DESTINATIONS!P132,SETTINGS!F$12&gt;=DESTINATIONS!Q132,SETTINGS!F$13&gt;=DESTINATIONS!R132,SETTINGS!F$14&gt;=DESTINATIONS!S132,SETTINGS!F$15&gt;=DESTINATIONS!O132)</f>
        <v>0</v>
      </c>
      <c r="AI160" s="5" t="b">
        <f>AND(ISNUMBER(DESTINATIONS!O132),ISBLANK(DESTINATIONS!P132),ISBLANK(DESTINATIONS!Q132),ISBLANK(DESTINATIONS!R132),ISBLANK(DESTINATIONS!S132),SETTINGS!F$15&gt;=DESTINATIONS!O132)</f>
        <v>0</v>
      </c>
      <c r="AJ160" s="1" t="b">
        <f>AND(ISNUMBER(DESTINATIONS!O132),ISBLANK(DESTINATIONS!P132),ISBLANK(DESTINATIONS!Q132),ISNUMBER(DESTINATIONS!R132),ISBLANK(DESTINATIONS!S132),SETTINGS!F$15&gt;=DESTINATIONS!O132,SETTINGS!F$13&gt;=DESTINATIONS!R132)</f>
        <v>0</v>
      </c>
      <c r="AK160" s="5" t="b">
        <f t="shared" si="90"/>
        <v>1</v>
      </c>
      <c r="AL160" s="5" t="b">
        <f>AND(SETTINGS!B$21="IELTS",AF160)</f>
        <v>0</v>
      </c>
      <c r="AM160" s="5" t="b">
        <f>AND(SETTINGS!B$21="TOEFL",AK160)</f>
        <v>0</v>
      </c>
      <c r="AN160" s="5" t="b">
        <f>AND(SETTINGS!B$21="Other",OR(AB160,AG160))</f>
        <v>0</v>
      </c>
      <c r="AO160" s="1" t="b">
        <f>AND(SETTINGS!B$21="NO",_xlfn.IFS(SETTINGS!B$19="English",FALSE,OR(SETTINGS!B$19="Spanish",SETTINGS!B$19="English and Spanish"),DESTINATIONS!F132="Spanish",OR(SETTINGS!B$19="French",SETTINGS!B$19="English and French"),DESTINATIONS!F132="French",OR(SETTINGS!B$19="Portuguese",SETTINGS!B$19="English and Portuguese"),DESTINATIONS!F132="Portuguese",OR(SETTINGS!B$19="German",SETTINGS!B$19="English and German"),DESTINATIONS!F132="German",SETTINGS!B$19="All",OR(DESTINATIONS!F132="Spanish",DESTINATIONS!F132="French",DESTINATIONS!F132="Portuguese",DESTINATIONS!F132="German"),SETTINGS!B$19="",FALSE))</f>
        <v>0</v>
      </c>
      <c r="AP160" s="5" t="b">
        <f t="shared" si="91"/>
        <v>0</v>
      </c>
      <c r="AQ160" s="5" t="b">
        <f>OR(ISBLANK(DESTINATIONS!T132),AND(ISNUMBER(DESTINATIONS!T132),SETTINGS!I$5&gt;=DESTINATIONS!T132))</f>
        <v>0</v>
      </c>
      <c r="AS160" s="45" t="b">
        <f t="shared" ref="AS160:AS191" si="93">OR(NOT(J160),NOT(U160),V160,NOT(AP160),NOT(AQ160))</f>
        <v>1</v>
      </c>
      <c r="AT160" s="5" t="b">
        <f t="shared" ref="AT160:AT191" si="94">AND(J160,U160,W160,AP160,AQ160)</f>
        <v>0</v>
      </c>
      <c r="AU160" s="5" t="b">
        <f t="shared" ref="AU160:AU191" si="95">AND(J160,U160,X160,AP160,AQ160)</f>
        <v>0</v>
      </c>
      <c r="AV160" s="5" t="b">
        <f t="shared" ref="AV160:AV191" si="96">AND(J160,U160,Y160,AP160,AQ160)</f>
        <v>0</v>
      </c>
      <c r="AW160" s="5" t="b">
        <f t="shared" ref="AW160:AW191" si="97">AND(J160,U160,Z160,AP160,AQ160)</f>
        <v>0</v>
      </c>
      <c r="AX160" s="5" t="b">
        <f t="shared" ref="AX160:AX191" si="98">AND(J160,U160,AA160,AP160,AQ160)</f>
        <v>0</v>
      </c>
    </row>
    <row r="161" spans="1:50" ht="20" customHeight="1" x14ac:dyDescent="0.35">
      <c r="A161" s="50" t="s">
        <v>325</v>
      </c>
      <c r="B161" s="50" t="s">
        <v>364</v>
      </c>
      <c r="C161" s="50" t="s">
        <v>426</v>
      </c>
      <c r="D161" s="48" t="s">
        <v>201</v>
      </c>
      <c r="E161" s="49">
        <v>35.021999999999998</v>
      </c>
      <c r="F161" s="49">
        <v>32.768000000000001</v>
      </c>
      <c r="G161" s="43" t="str">
        <f>IF(OR(SETTINGS!I$8=0,F161="X",F161="?"),"N/A",SETTINGS!I$8-F161)</f>
        <v>N/A</v>
      </c>
      <c r="H161" s="46" t="str">
        <f t="shared" si="92"/>
        <v>Course + Language + Score + English + GPA</v>
      </c>
      <c r="J161" s="5" t="b">
        <f>DESTINATIONS!D175="YES"</f>
        <v>0</v>
      </c>
      <c r="K161" s="5" t="b">
        <f>AND(SETTINGS!B$19="English",DESTINATIONS!F175="English")</f>
        <v>0</v>
      </c>
      <c r="L161" s="5" t="b">
        <f>AND(SETTINGS!B$19="Spanish",DESTINATIONS!F175="Spanish")</f>
        <v>0</v>
      </c>
      <c r="M161" s="5" t="b">
        <f>AND(SETTINGS!B$19="French",DESTINATIONS!F175="French")</f>
        <v>0</v>
      </c>
      <c r="N161" s="1" t="b">
        <f>AND(SETTINGS!B$19="Portuguese",DESTINATIONS!F175="Portuguese")</f>
        <v>0</v>
      </c>
      <c r="O161" s="5" t="b">
        <f>AND(SETTINGS!B$19="German",DESTINATIONS!F175="German")</f>
        <v>0</v>
      </c>
      <c r="P161" s="45" t="b">
        <f>AND(SETTINGS!B$19="English and Spanish",OR(DESTINATIONS!F175="English",DESTINATIONS!F175="Spanish"))</f>
        <v>0</v>
      </c>
      <c r="Q161" s="5" t="b">
        <f>AND(SETTINGS!B$19="English and French",OR(DESTINATIONS!F175="English",DESTINATIONS!F175="French"))</f>
        <v>0</v>
      </c>
      <c r="R161" s="5" t="b">
        <f>AND(SETTINGS!B$19="English and Portuguese",OR(DESTINATIONS!F175="English",DESTINATIONS!F175="Portuguese"))</f>
        <v>0</v>
      </c>
      <c r="S161" s="5" t="b">
        <f>AND(SETTINGS!B$19="English and German",OR(DESTINATIONS!F175="English",DESTINATIONS!F175="German"))</f>
        <v>0</v>
      </c>
      <c r="T161" s="5" t="b">
        <f>SETTINGS!B$19="All"</f>
        <v>0</v>
      </c>
      <c r="U161" s="5" t="b">
        <f t="shared" ref="U161:U192" si="99">OR(K161,L161,M161,N161,O161,P161,Q161,R161,S161,T161)</f>
        <v>0</v>
      </c>
      <c r="V161" s="5" t="b">
        <f>AND(SETTINGS!I$8&lt;F161,NOT(OR(E161="?",F161="?",E161="X",F161="X")))</f>
        <v>1</v>
      </c>
      <c r="W161" s="5" t="b">
        <f>AND(SETTINGS!I$8=F161,NOT(OR(E161="?",F161="?",E161="X",F161="X")))</f>
        <v>0</v>
      </c>
      <c r="X161" s="5" t="b">
        <f>AND(SETTINGS!I$8&gt;F161,SETTINGS!I$8&lt;E161,NOT(OR(E161="?",F161="?",E161="X",F161="X")))</f>
        <v>0</v>
      </c>
      <c r="Y161" s="5" t="b">
        <f>AND(SETTINGS!I$8=E161,NOT(OR(E161="?",F161="?",E161="X",F161="X")))</f>
        <v>0</v>
      </c>
      <c r="Z161" s="5" t="b">
        <f>AND(SETTINGS!I$8&gt;E161,NOT(OR(E161="?",F161="?",E161="X",F161="X")))</f>
        <v>0</v>
      </c>
      <c r="AA161" s="5" t="b">
        <f t="shared" ref="AA161:AA192" si="100">OR(E161="?",F161="?",E161="X",F161="X")</f>
        <v>0</v>
      </c>
      <c r="AB161" s="5" t="b">
        <f>AND(ISBLANK(DESTINATIONS!J175),ISBLANK(DESTINATIONS!K175),ISBLANK(DESTINATIONS!L175),ISBLANK(DESTINATIONS!M175),ISBLANK(DESTINATIONS!N175))</f>
        <v>1</v>
      </c>
      <c r="AC161" s="5" t="b">
        <f>AND(ISNUMBER(DESTINATIONS!J175),ISNUMBER(DESTINATIONS!K175),ISNUMBER(DESTINATIONS!L175),ISNUMBER(DESTINATIONS!M175),ISNUMBER(DESTINATIONS!N175),SETTINGS!F$3&gt;=DESTINATIONS!K175,SETTINGS!F$4&gt;=DESTINATIONS!L175,SETTINGS!F$5&gt;=DESTINATIONS!M175,SETTINGS!F$6&gt;=DESTINATIONS!N175,SETTINGS!F$7&gt;=DESTINATIONS!J175)</f>
        <v>0</v>
      </c>
      <c r="AD161" s="5" t="b">
        <f>AND(ISNUMBER(DESTINATIONS!J175),ISBLANK(DESTINATIONS!K175),ISBLANK(DESTINATIONS!L175),ISBLANK(DESTINATIONS!M175),ISBLANK(DESTINATIONS!N175),SETTINGS!F$7&gt;=DESTINATIONS!J175)</f>
        <v>0</v>
      </c>
      <c r="AE161" s="1" t="b">
        <f>AND(ISNUMBER(DESTINATIONS!J175),ISBLANK(DESTINATIONS!K175),ISBLANK(DESTINATIONS!L175),ISNUMBER(DESTINATIONS!M175),ISBLANK(DESTINATIONS!N175),SETTINGS!F$7&gt;=DESTINATIONS!J175,SETTINGS!F$5&gt;=DESTINATIONS!M175)</f>
        <v>0</v>
      </c>
      <c r="AF161" s="5" t="b">
        <f t="shared" ref="AF161:AF192" si="101">OR(AB161,AC161,AD161,AE161)</f>
        <v>1</v>
      </c>
      <c r="AG161" s="5" t="b">
        <f>AND(ISBLANK(DESTINATIONS!O175),ISBLANK(DESTINATIONS!P175),ISBLANK(DESTINATIONS!Q175),ISBLANK(DESTINATIONS!R175),ISBLANK(DESTINATIONS!S175))</f>
        <v>1</v>
      </c>
      <c r="AH161" s="5" t="b">
        <f>AND(ISNUMBER(DESTINATIONS!O175),ISNUMBER(DESTINATIONS!P175),ISNUMBER(DESTINATIONS!Q175),ISNUMBER(DESTINATIONS!R175),ISNUMBER(DESTINATIONS!S175),SETTINGS!F$11&gt;=DESTINATIONS!P175,SETTINGS!F$12&gt;=DESTINATIONS!Q175,SETTINGS!F$13&gt;=DESTINATIONS!R175,SETTINGS!F$14&gt;=DESTINATIONS!S175,SETTINGS!F$15&gt;=DESTINATIONS!O175)</f>
        <v>0</v>
      </c>
      <c r="AI161" s="5" t="b">
        <f>AND(ISNUMBER(DESTINATIONS!O175),ISBLANK(DESTINATIONS!P175),ISBLANK(DESTINATIONS!Q175),ISBLANK(DESTINATIONS!R175),ISBLANK(DESTINATIONS!S175),SETTINGS!F$15&gt;=DESTINATIONS!O175)</f>
        <v>0</v>
      </c>
      <c r="AJ161" s="1" t="b">
        <f>AND(ISNUMBER(DESTINATIONS!O175),ISBLANK(DESTINATIONS!P175),ISBLANK(DESTINATIONS!Q175),ISNUMBER(DESTINATIONS!R175),ISBLANK(DESTINATIONS!S175),SETTINGS!F$15&gt;=DESTINATIONS!O175,SETTINGS!F$13&gt;=DESTINATIONS!R175)</f>
        <v>0</v>
      </c>
      <c r="AK161" s="5" t="b">
        <f t="shared" ref="AK161:AK192" si="102">OR(AG161,AH161,AI161,AJ161)</f>
        <v>1</v>
      </c>
      <c r="AL161" s="5" t="b">
        <f>AND(SETTINGS!B$21="IELTS",AF161)</f>
        <v>0</v>
      </c>
      <c r="AM161" s="5" t="b">
        <f>AND(SETTINGS!B$21="TOEFL",AK161)</f>
        <v>0</v>
      </c>
      <c r="AN161" s="5" t="b">
        <f>AND(SETTINGS!B$21="Other",OR(AB161,AG161))</f>
        <v>0</v>
      </c>
      <c r="AO161" s="1" t="b">
        <f>AND(SETTINGS!B$21="NO",_xlfn.IFS(SETTINGS!B$19="English",FALSE,OR(SETTINGS!B$19="Spanish",SETTINGS!B$19="English and Spanish"),DESTINATIONS!F175="Spanish",OR(SETTINGS!B$19="French",SETTINGS!B$19="English and French"),DESTINATIONS!F175="French",OR(SETTINGS!B$19="Portuguese",SETTINGS!B$19="English and Portuguese"),DESTINATIONS!F175="Portuguese",OR(SETTINGS!B$19="German",SETTINGS!B$19="English and German"),DESTINATIONS!F175="German",SETTINGS!B$19="All",OR(DESTINATIONS!F175="Spanish",DESTINATIONS!F175="French",DESTINATIONS!F175="Portuguese",DESTINATIONS!F175="German"),SETTINGS!B$19="",FALSE))</f>
        <v>0</v>
      </c>
      <c r="AP161" s="5" t="b">
        <f t="shared" si="91"/>
        <v>0</v>
      </c>
      <c r="AQ161" s="5" t="b">
        <f>OR(ISBLANK(DESTINATIONS!T175),AND(ISNUMBER(DESTINATIONS!T175),SETTINGS!I$5&gt;=DESTINATIONS!T175))</f>
        <v>0</v>
      </c>
      <c r="AS161" s="45" t="b">
        <f t="shared" si="93"/>
        <v>1</v>
      </c>
      <c r="AT161" s="5" t="b">
        <f t="shared" si="94"/>
        <v>0</v>
      </c>
      <c r="AU161" s="5" t="b">
        <f t="shared" si="95"/>
        <v>0</v>
      </c>
      <c r="AV161" s="5" t="b">
        <f t="shared" si="96"/>
        <v>0</v>
      </c>
      <c r="AW161" s="5" t="b">
        <f t="shared" si="97"/>
        <v>0</v>
      </c>
      <c r="AX161" s="5" t="b">
        <f t="shared" si="98"/>
        <v>0</v>
      </c>
    </row>
    <row r="162" spans="1:50" ht="20" customHeight="1" x14ac:dyDescent="0.35">
      <c r="A162" s="50" t="s">
        <v>325</v>
      </c>
      <c r="B162" s="50" t="s">
        <v>353</v>
      </c>
      <c r="C162" s="50" t="s">
        <v>412</v>
      </c>
      <c r="D162" s="48">
        <v>9</v>
      </c>
      <c r="E162" s="49">
        <v>34.1</v>
      </c>
      <c r="F162" s="49">
        <v>32.627000000000002</v>
      </c>
      <c r="G162" s="43" t="str">
        <f>IF(OR(SETTINGS!I$8=0,F162="X",F162="?"),"N/A",SETTINGS!I$8-F162)</f>
        <v>N/A</v>
      </c>
      <c r="H162" s="46" t="str">
        <f t="shared" si="92"/>
        <v>Language + Score + English</v>
      </c>
      <c r="J162" s="5" t="b">
        <f>DESTINATIONS!D176="YES"</f>
        <v>1</v>
      </c>
      <c r="K162" s="5" t="b">
        <f>AND(SETTINGS!B$19="English",DESTINATIONS!F176="English")</f>
        <v>0</v>
      </c>
      <c r="L162" s="5" t="b">
        <f>AND(SETTINGS!B$19="Spanish",DESTINATIONS!F176="Spanish")</f>
        <v>0</v>
      </c>
      <c r="M162" s="5" t="b">
        <f>AND(SETTINGS!B$19="French",DESTINATIONS!F176="French")</f>
        <v>0</v>
      </c>
      <c r="N162" s="1" t="b">
        <f>AND(SETTINGS!B$19="Portuguese",DESTINATIONS!F176="Portuguese")</f>
        <v>0</v>
      </c>
      <c r="O162" s="5" t="b">
        <f>AND(SETTINGS!B$19="German",DESTINATIONS!F176="German")</f>
        <v>0</v>
      </c>
      <c r="P162" s="45" t="b">
        <f>AND(SETTINGS!B$19="English and Spanish",OR(DESTINATIONS!F176="English",DESTINATIONS!F176="Spanish"))</f>
        <v>0</v>
      </c>
      <c r="Q162" s="5" t="b">
        <f>AND(SETTINGS!B$19="English and French",OR(DESTINATIONS!F176="English",DESTINATIONS!F176="French"))</f>
        <v>0</v>
      </c>
      <c r="R162" s="5" t="b">
        <f>AND(SETTINGS!B$19="English and Portuguese",OR(DESTINATIONS!F176="English",DESTINATIONS!F176="Portuguese"))</f>
        <v>0</v>
      </c>
      <c r="S162" s="5" t="b">
        <f>AND(SETTINGS!B$19="English and German",OR(DESTINATIONS!F176="English",DESTINATIONS!F176="German"))</f>
        <v>0</v>
      </c>
      <c r="T162" s="5" t="b">
        <f>SETTINGS!B$19="All"</f>
        <v>0</v>
      </c>
      <c r="U162" s="5" t="b">
        <f t="shared" si="99"/>
        <v>0</v>
      </c>
      <c r="V162" s="5" t="b">
        <f>AND(SETTINGS!I$8&lt;F162,NOT(OR(E162="?",F162="?",E162="X",F162="X")))</f>
        <v>1</v>
      </c>
      <c r="W162" s="5" t="b">
        <f>AND(SETTINGS!I$8=F162,NOT(OR(E162="?",F162="?",E162="X",F162="X")))</f>
        <v>0</v>
      </c>
      <c r="X162" s="5" t="b">
        <f>AND(SETTINGS!I$8&gt;F162,SETTINGS!I$8&lt;E162,NOT(OR(E162="?",F162="?",E162="X",F162="X")))</f>
        <v>0</v>
      </c>
      <c r="Y162" s="5" t="b">
        <f>AND(SETTINGS!I$8=E162,NOT(OR(E162="?",F162="?",E162="X",F162="X")))</f>
        <v>0</v>
      </c>
      <c r="Z162" s="5" t="b">
        <f>AND(SETTINGS!I$8&gt;E162,NOT(OR(E162="?",F162="?",E162="X",F162="X")))</f>
        <v>0</v>
      </c>
      <c r="AA162" s="5" t="b">
        <f t="shared" si="100"/>
        <v>0</v>
      </c>
      <c r="AB162" s="5" t="b">
        <f>AND(ISBLANK(DESTINATIONS!J176),ISBLANK(DESTINATIONS!K176),ISBLANK(DESTINATIONS!L176),ISBLANK(DESTINATIONS!M176),ISBLANK(DESTINATIONS!N176))</f>
        <v>1</v>
      </c>
      <c r="AC162" s="5" t="b">
        <f>AND(ISNUMBER(DESTINATIONS!J176),ISNUMBER(DESTINATIONS!K176),ISNUMBER(DESTINATIONS!L176),ISNUMBER(DESTINATIONS!M176),ISNUMBER(DESTINATIONS!N176),SETTINGS!F$3&gt;=DESTINATIONS!K176,SETTINGS!F$4&gt;=DESTINATIONS!L176,SETTINGS!F$5&gt;=DESTINATIONS!M176,SETTINGS!F$6&gt;=DESTINATIONS!N176,SETTINGS!F$7&gt;=DESTINATIONS!J176)</f>
        <v>0</v>
      </c>
      <c r="AD162" s="5" t="b">
        <f>AND(ISNUMBER(DESTINATIONS!J176),ISBLANK(DESTINATIONS!K176),ISBLANK(DESTINATIONS!L176),ISBLANK(DESTINATIONS!M176),ISBLANK(DESTINATIONS!N176),SETTINGS!F$7&gt;=DESTINATIONS!J176)</f>
        <v>0</v>
      </c>
      <c r="AE162" s="1" t="b">
        <f>AND(ISNUMBER(DESTINATIONS!J176),ISBLANK(DESTINATIONS!K176),ISBLANK(DESTINATIONS!L176),ISNUMBER(DESTINATIONS!M176),ISBLANK(DESTINATIONS!N176),SETTINGS!F$7&gt;=DESTINATIONS!J176,SETTINGS!F$5&gt;=DESTINATIONS!M176)</f>
        <v>0</v>
      </c>
      <c r="AF162" s="5" t="b">
        <f t="shared" si="101"/>
        <v>1</v>
      </c>
      <c r="AG162" s="5" t="b">
        <f>AND(ISBLANK(DESTINATIONS!O176),ISBLANK(DESTINATIONS!P176),ISBLANK(DESTINATIONS!Q176),ISBLANK(DESTINATIONS!R176),ISBLANK(DESTINATIONS!S176))</f>
        <v>1</v>
      </c>
      <c r="AH162" s="5" t="b">
        <f>AND(ISNUMBER(DESTINATIONS!O176),ISNUMBER(DESTINATIONS!P176),ISNUMBER(DESTINATIONS!Q176),ISNUMBER(DESTINATIONS!R176),ISNUMBER(DESTINATIONS!S176),SETTINGS!F$11&gt;=DESTINATIONS!P176,SETTINGS!F$12&gt;=DESTINATIONS!Q176,SETTINGS!F$13&gt;=DESTINATIONS!R176,SETTINGS!F$14&gt;=DESTINATIONS!S176,SETTINGS!F$15&gt;=DESTINATIONS!O176)</f>
        <v>0</v>
      </c>
      <c r="AI162" s="5" t="b">
        <f>AND(ISNUMBER(DESTINATIONS!O176),ISBLANK(DESTINATIONS!P176),ISBLANK(DESTINATIONS!Q176),ISBLANK(DESTINATIONS!R176),ISBLANK(DESTINATIONS!S176),SETTINGS!F$15&gt;=DESTINATIONS!O176)</f>
        <v>0</v>
      </c>
      <c r="AJ162" s="1" t="b">
        <f>AND(ISNUMBER(DESTINATIONS!O176),ISBLANK(DESTINATIONS!P176),ISBLANK(DESTINATIONS!Q176),ISNUMBER(DESTINATIONS!R176),ISBLANK(DESTINATIONS!S176),SETTINGS!F$15&gt;=DESTINATIONS!O176,SETTINGS!F$13&gt;=DESTINATIONS!R176)</f>
        <v>0</v>
      </c>
      <c r="AK162" s="5" t="b">
        <f t="shared" si="102"/>
        <v>1</v>
      </c>
      <c r="AL162" s="5" t="b">
        <f>AND(SETTINGS!B$21="IELTS",AF162)</f>
        <v>0</v>
      </c>
      <c r="AM162" s="5" t="b">
        <f>AND(SETTINGS!B$21="TOEFL",AK162)</f>
        <v>0</v>
      </c>
      <c r="AN162" s="5" t="b">
        <f>AND(SETTINGS!B$21="Other",OR(AB162,AG162))</f>
        <v>0</v>
      </c>
      <c r="AO162" s="1" t="b">
        <f>AND(SETTINGS!B$21="NO",_xlfn.IFS(SETTINGS!B$19="English",FALSE,OR(SETTINGS!B$19="Spanish",SETTINGS!B$19="English and Spanish"),DESTINATIONS!F176="Spanish",OR(SETTINGS!B$19="French",SETTINGS!B$19="English and French"),DESTINATIONS!F176="French",OR(SETTINGS!B$19="Portuguese",SETTINGS!B$19="English and Portuguese"),DESTINATIONS!F176="Portuguese",OR(SETTINGS!B$19="German",SETTINGS!B$19="English and German"),DESTINATIONS!F176="German",SETTINGS!B$19="All",OR(DESTINATIONS!F176="Spanish",DESTINATIONS!F176="French",DESTINATIONS!F176="Portuguese",DESTINATIONS!F176="German"),SETTINGS!B$19="",FALSE))</f>
        <v>0</v>
      </c>
      <c r="AP162" s="5" t="b">
        <f t="shared" si="91"/>
        <v>0</v>
      </c>
      <c r="AQ162" s="5" t="b">
        <f>OR(ISBLANK(DESTINATIONS!T176),AND(ISNUMBER(DESTINATIONS!T176),SETTINGS!I$5&gt;=DESTINATIONS!T176))</f>
        <v>1</v>
      </c>
      <c r="AS162" s="45" t="b">
        <f t="shared" si="93"/>
        <v>1</v>
      </c>
      <c r="AT162" s="5" t="b">
        <f t="shared" si="94"/>
        <v>0</v>
      </c>
      <c r="AU162" s="5" t="b">
        <f t="shared" si="95"/>
        <v>0</v>
      </c>
      <c r="AV162" s="5" t="b">
        <f t="shared" si="96"/>
        <v>0</v>
      </c>
      <c r="AW162" s="5" t="b">
        <f t="shared" si="97"/>
        <v>0</v>
      </c>
      <c r="AX162" s="5" t="b">
        <f t="shared" si="98"/>
        <v>0</v>
      </c>
    </row>
    <row r="163" spans="1:50" ht="20" customHeight="1" x14ac:dyDescent="0.35">
      <c r="A163" s="50" t="s">
        <v>325</v>
      </c>
      <c r="B163" s="50" t="s">
        <v>363</v>
      </c>
      <c r="C163" s="50" t="s">
        <v>487</v>
      </c>
      <c r="D163" s="48">
        <v>8</v>
      </c>
      <c r="E163" s="49">
        <v>33.281999999999996</v>
      </c>
      <c r="F163" s="49">
        <v>32.561</v>
      </c>
      <c r="G163" s="43" t="str">
        <f>IF(OR(SETTINGS!I$8=0,F163="X",F163="?"),"N/A",SETTINGS!I$8-F163)</f>
        <v>N/A</v>
      </c>
      <c r="H163" s="46" t="str">
        <f t="shared" si="92"/>
        <v>Language + Score + English + GPA</v>
      </c>
      <c r="J163" s="5" t="b">
        <f>DESTINATIONS!D177="YES"</f>
        <v>1</v>
      </c>
      <c r="K163" s="5" t="b">
        <f>AND(SETTINGS!B$19="English",DESTINATIONS!F177="English")</f>
        <v>0</v>
      </c>
      <c r="L163" s="5" t="b">
        <f>AND(SETTINGS!B$19="Spanish",DESTINATIONS!F177="Spanish")</f>
        <v>0</v>
      </c>
      <c r="M163" s="5" t="b">
        <f>AND(SETTINGS!B$19="French",DESTINATIONS!F177="French")</f>
        <v>0</v>
      </c>
      <c r="N163" s="1" t="b">
        <f>AND(SETTINGS!B$19="Portuguese",DESTINATIONS!F177="Portuguese")</f>
        <v>0</v>
      </c>
      <c r="O163" s="5" t="b">
        <f>AND(SETTINGS!B$19="German",DESTINATIONS!F177="German")</f>
        <v>0</v>
      </c>
      <c r="P163" s="45" t="b">
        <f>AND(SETTINGS!B$19="English and Spanish",OR(DESTINATIONS!F177="English",DESTINATIONS!F177="Spanish"))</f>
        <v>0</v>
      </c>
      <c r="Q163" s="5" t="b">
        <f>AND(SETTINGS!B$19="English and French",OR(DESTINATIONS!F177="English",DESTINATIONS!F177="French"))</f>
        <v>0</v>
      </c>
      <c r="R163" s="5" t="b">
        <f>AND(SETTINGS!B$19="English and Portuguese",OR(DESTINATIONS!F177="English",DESTINATIONS!F177="Portuguese"))</f>
        <v>0</v>
      </c>
      <c r="S163" s="5" t="b">
        <f>AND(SETTINGS!B$19="English and German",OR(DESTINATIONS!F177="English",DESTINATIONS!F177="German"))</f>
        <v>0</v>
      </c>
      <c r="T163" s="5" t="b">
        <f>SETTINGS!B$19="All"</f>
        <v>0</v>
      </c>
      <c r="U163" s="5" t="b">
        <f t="shared" si="99"/>
        <v>0</v>
      </c>
      <c r="V163" s="5" t="b">
        <f>AND(SETTINGS!I$8&lt;F163,NOT(OR(E163="?",F163="?",E163="X",F163="X")))</f>
        <v>1</v>
      </c>
      <c r="W163" s="5" t="b">
        <f>AND(SETTINGS!I$8=F163,NOT(OR(E163="?",F163="?",E163="X",F163="X")))</f>
        <v>0</v>
      </c>
      <c r="X163" s="5" t="b">
        <f>AND(SETTINGS!I$8&gt;F163,SETTINGS!I$8&lt;E163,NOT(OR(E163="?",F163="?",E163="X",F163="X")))</f>
        <v>0</v>
      </c>
      <c r="Y163" s="5" t="b">
        <f>AND(SETTINGS!I$8=E163,NOT(OR(E163="?",F163="?",E163="X",F163="X")))</f>
        <v>0</v>
      </c>
      <c r="Z163" s="5" t="b">
        <f>AND(SETTINGS!I$8&gt;E163,NOT(OR(E163="?",F163="?",E163="X",F163="X")))</f>
        <v>0</v>
      </c>
      <c r="AA163" s="5" t="b">
        <f t="shared" si="100"/>
        <v>0</v>
      </c>
      <c r="AB163" s="5" t="b">
        <f>AND(ISBLANK(DESTINATIONS!J177),ISBLANK(DESTINATIONS!K177),ISBLANK(DESTINATIONS!L177),ISBLANK(DESTINATIONS!M177),ISBLANK(DESTINATIONS!N177))</f>
        <v>0</v>
      </c>
      <c r="AC163" s="5" t="b">
        <f>AND(ISNUMBER(DESTINATIONS!J177),ISNUMBER(DESTINATIONS!K177),ISNUMBER(DESTINATIONS!L177),ISNUMBER(DESTINATIONS!M177),ISNUMBER(DESTINATIONS!N177),SETTINGS!F$3&gt;=DESTINATIONS!K177,SETTINGS!F$4&gt;=DESTINATIONS!L177,SETTINGS!F$5&gt;=DESTINATIONS!M177,SETTINGS!F$6&gt;=DESTINATIONS!N177,SETTINGS!F$7&gt;=DESTINATIONS!J177)</f>
        <v>0</v>
      </c>
      <c r="AD163" s="5" t="b">
        <f>AND(ISNUMBER(DESTINATIONS!J177),ISBLANK(DESTINATIONS!K177),ISBLANK(DESTINATIONS!L177),ISBLANK(DESTINATIONS!M177),ISBLANK(DESTINATIONS!N177),SETTINGS!F$7&gt;=DESTINATIONS!J177)</f>
        <v>0</v>
      </c>
      <c r="AE163" s="1" t="b">
        <f>AND(ISNUMBER(DESTINATIONS!J177),ISBLANK(DESTINATIONS!K177),ISBLANK(DESTINATIONS!L177),ISNUMBER(DESTINATIONS!M177),ISBLANK(DESTINATIONS!N177),SETTINGS!F$7&gt;=DESTINATIONS!J177,SETTINGS!F$5&gt;=DESTINATIONS!M177)</f>
        <v>0</v>
      </c>
      <c r="AF163" s="5" t="b">
        <f t="shared" si="101"/>
        <v>0</v>
      </c>
      <c r="AG163" s="5" t="b">
        <f>AND(ISBLANK(DESTINATIONS!O177),ISBLANK(DESTINATIONS!P177),ISBLANK(DESTINATIONS!Q177),ISBLANK(DESTINATIONS!R177),ISBLANK(DESTINATIONS!S177))</f>
        <v>0</v>
      </c>
      <c r="AH163" s="5" t="b">
        <f>AND(ISNUMBER(DESTINATIONS!O177),ISNUMBER(DESTINATIONS!P177),ISNUMBER(DESTINATIONS!Q177),ISNUMBER(DESTINATIONS!R177),ISNUMBER(DESTINATIONS!S177),SETTINGS!F$11&gt;=DESTINATIONS!P177,SETTINGS!F$12&gt;=DESTINATIONS!Q177,SETTINGS!F$13&gt;=DESTINATIONS!R177,SETTINGS!F$14&gt;=DESTINATIONS!S177,SETTINGS!F$15&gt;=DESTINATIONS!O177)</f>
        <v>0</v>
      </c>
      <c r="AI163" s="5" t="b">
        <f>AND(ISNUMBER(DESTINATIONS!O177),ISBLANK(DESTINATIONS!P177),ISBLANK(DESTINATIONS!Q177),ISBLANK(DESTINATIONS!R177),ISBLANK(DESTINATIONS!S177),SETTINGS!F$15&gt;=DESTINATIONS!O177)</f>
        <v>0</v>
      </c>
      <c r="AJ163" s="1" t="b">
        <f>AND(ISNUMBER(DESTINATIONS!O177),ISBLANK(DESTINATIONS!P177),ISBLANK(DESTINATIONS!Q177),ISNUMBER(DESTINATIONS!R177),ISBLANK(DESTINATIONS!S177),SETTINGS!F$15&gt;=DESTINATIONS!O177,SETTINGS!F$13&gt;=DESTINATIONS!R177)</f>
        <v>0</v>
      </c>
      <c r="AK163" s="5" t="b">
        <f t="shared" si="102"/>
        <v>0</v>
      </c>
      <c r="AL163" s="5" t="b">
        <f>AND(SETTINGS!B$21="IELTS",AF163)</f>
        <v>0</v>
      </c>
      <c r="AM163" s="5" t="b">
        <f>AND(SETTINGS!B$21="TOEFL",AK163)</f>
        <v>0</v>
      </c>
      <c r="AN163" s="5" t="b">
        <f>AND(SETTINGS!B$21="Other",OR(AB163,AG163))</f>
        <v>0</v>
      </c>
      <c r="AO163" s="1" t="b">
        <f>AND(SETTINGS!B$21="NO",_xlfn.IFS(SETTINGS!B$19="English",FALSE,OR(SETTINGS!B$19="Spanish",SETTINGS!B$19="English and Spanish"),DESTINATIONS!F177="Spanish",OR(SETTINGS!B$19="French",SETTINGS!B$19="English and French"),DESTINATIONS!F177="French",OR(SETTINGS!B$19="Portuguese",SETTINGS!B$19="English and Portuguese"),DESTINATIONS!F177="Portuguese",OR(SETTINGS!B$19="German",SETTINGS!B$19="English and German"),DESTINATIONS!F177="German",SETTINGS!B$19="All",OR(DESTINATIONS!F177="Spanish",DESTINATIONS!F177="French",DESTINATIONS!F177="Portuguese",DESTINATIONS!F177="German"),SETTINGS!B$19="",FALSE))</f>
        <v>0</v>
      </c>
      <c r="AP163" s="5" t="b">
        <f t="shared" si="91"/>
        <v>0</v>
      </c>
      <c r="AQ163" s="5" t="b">
        <f>OR(ISBLANK(DESTINATIONS!T177),AND(ISNUMBER(DESTINATIONS!T177),SETTINGS!I$5&gt;=DESTINATIONS!T177))</f>
        <v>0</v>
      </c>
      <c r="AS163" s="45" t="b">
        <f t="shared" si="93"/>
        <v>1</v>
      </c>
      <c r="AT163" s="5" t="b">
        <f t="shared" si="94"/>
        <v>0</v>
      </c>
      <c r="AU163" s="5" t="b">
        <f t="shared" si="95"/>
        <v>0</v>
      </c>
      <c r="AV163" s="5" t="b">
        <f t="shared" si="96"/>
        <v>0</v>
      </c>
      <c r="AW163" s="5" t="b">
        <f t="shared" si="97"/>
        <v>0</v>
      </c>
      <c r="AX163" s="5" t="b">
        <f t="shared" si="98"/>
        <v>0</v>
      </c>
    </row>
    <row r="164" spans="1:50" ht="20" customHeight="1" x14ac:dyDescent="0.35">
      <c r="A164" s="50" t="s">
        <v>325</v>
      </c>
      <c r="B164" s="50" t="s">
        <v>358</v>
      </c>
      <c r="C164" s="50" t="s">
        <v>451</v>
      </c>
      <c r="D164" s="48">
        <v>1</v>
      </c>
      <c r="E164" s="49">
        <v>32.558999999999997</v>
      </c>
      <c r="F164" s="49">
        <v>32.558999999999997</v>
      </c>
      <c r="G164" s="43" t="str">
        <f>IF(OR(SETTINGS!I$8=0,F164="X",F164="?"),"N/A",SETTINGS!I$8-F164)</f>
        <v>N/A</v>
      </c>
      <c r="H164" s="46" t="str">
        <f t="shared" si="92"/>
        <v>Course + Language + Score + English + GPA</v>
      </c>
      <c r="J164" s="5" t="b">
        <f>DESTINATIONS!D178="YES"</f>
        <v>0</v>
      </c>
      <c r="K164" s="5" t="b">
        <f>AND(SETTINGS!B$19="English",DESTINATIONS!F178="English")</f>
        <v>0</v>
      </c>
      <c r="L164" s="5" t="b">
        <f>AND(SETTINGS!B$19="Spanish",DESTINATIONS!F178="Spanish")</f>
        <v>0</v>
      </c>
      <c r="M164" s="5" t="b">
        <f>AND(SETTINGS!B$19="French",DESTINATIONS!F178="French")</f>
        <v>0</v>
      </c>
      <c r="N164" s="1" t="b">
        <f>AND(SETTINGS!B$19="Portuguese",DESTINATIONS!F178="Portuguese")</f>
        <v>0</v>
      </c>
      <c r="O164" s="5" t="b">
        <f>AND(SETTINGS!B$19="German",DESTINATIONS!F178="German")</f>
        <v>0</v>
      </c>
      <c r="P164" s="45" t="b">
        <f>AND(SETTINGS!B$19="English and Spanish",OR(DESTINATIONS!F178="English",DESTINATIONS!F178="Spanish"))</f>
        <v>0</v>
      </c>
      <c r="Q164" s="5" t="b">
        <f>AND(SETTINGS!B$19="English and French",OR(DESTINATIONS!F178="English",DESTINATIONS!F178="French"))</f>
        <v>0</v>
      </c>
      <c r="R164" s="5" t="b">
        <f>AND(SETTINGS!B$19="English and Portuguese",OR(DESTINATIONS!F178="English",DESTINATIONS!F178="Portuguese"))</f>
        <v>0</v>
      </c>
      <c r="S164" s="5" t="b">
        <f>AND(SETTINGS!B$19="English and German",OR(DESTINATIONS!F178="English",DESTINATIONS!F178="German"))</f>
        <v>0</v>
      </c>
      <c r="T164" s="5" t="b">
        <f>SETTINGS!B$19="All"</f>
        <v>0</v>
      </c>
      <c r="U164" s="5" t="b">
        <f t="shared" si="99"/>
        <v>0</v>
      </c>
      <c r="V164" s="5" t="b">
        <f>AND(SETTINGS!I$8&lt;F164,NOT(OR(E164="?",F164="?",E164="X",F164="X")))</f>
        <v>1</v>
      </c>
      <c r="W164" s="5" t="b">
        <f>AND(SETTINGS!I$8=F164,NOT(OR(E164="?",F164="?",E164="X",F164="X")))</f>
        <v>0</v>
      </c>
      <c r="X164" s="5" t="b">
        <f>AND(SETTINGS!I$8&gt;F164,SETTINGS!I$8&lt;E164,NOT(OR(E164="?",F164="?",E164="X",F164="X")))</f>
        <v>0</v>
      </c>
      <c r="Y164" s="5" t="b">
        <f>AND(SETTINGS!I$8=E164,NOT(OR(E164="?",F164="?",E164="X",F164="X")))</f>
        <v>0</v>
      </c>
      <c r="Z164" s="5" t="b">
        <f>AND(SETTINGS!I$8&gt;E164,NOT(OR(E164="?",F164="?",E164="X",F164="X")))</f>
        <v>0</v>
      </c>
      <c r="AA164" s="5" t="b">
        <f t="shared" si="100"/>
        <v>0</v>
      </c>
      <c r="AB164" s="5" t="b">
        <f>AND(ISBLANK(DESTINATIONS!J178),ISBLANK(DESTINATIONS!K178),ISBLANK(DESTINATIONS!L178),ISBLANK(DESTINATIONS!M178),ISBLANK(DESTINATIONS!N178))</f>
        <v>0</v>
      </c>
      <c r="AC164" s="5" t="b">
        <f>AND(ISNUMBER(DESTINATIONS!J178),ISNUMBER(DESTINATIONS!K178),ISNUMBER(DESTINATIONS!L178),ISNUMBER(DESTINATIONS!M178),ISNUMBER(DESTINATIONS!N178),SETTINGS!F$3&gt;=DESTINATIONS!K178,SETTINGS!F$4&gt;=DESTINATIONS!L178,SETTINGS!F$5&gt;=DESTINATIONS!M178,SETTINGS!F$6&gt;=DESTINATIONS!N178,SETTINGS!F$7&gt;=DESTINATIONS!J178)</f>
        <v>0</v>
      </c>
      <c r="AD164" s="5" t="b">
        <f>AND(ISNUMBER(DESTINATIONS!J178),ISBLANK(DESTINATIONS!K178),ISBLANK(DESTINATIONS!L178),ISBLANK(DESTINATIONS!M178),ISBLANK(DESTINATIONS!N178),SETTINGS!F$7&gt;=DESTINATIONS!J178)</f>
        <v>0</v>
      </c>
      <c r="AE164" s="1" t="b">
        <f>AND(ISNUMBER(DESTINATIONS!J178),ISBLANK(DESTINATIONS!K178),ISBLANK(DESTINATIONS!L178),ISNUMBER(DESTINATIONS!M178),ISBLANK(DESTINATIONS!N178),SETTINGS!F$7&gt;=DESTINATIONS!J178,SETTINGS!F$5&gt;=DESTINATIONS!M178)</f>
        <v>0</v>
      </c>
      <c r="AF164" s="5" t="b">
        <f t="shared" si="101"/>
        <v>0</v>
      </c>
      <c r="AG164" s="5" t="b">
        <f>AND(ISBLANK(DESTINATIONS!O178),ISBLANK(DESTINATIONS!P178),ISBLANK(DESTINATIONS!Q178),ISBLANK(DESTINATIONS!R178),ISBLANK(DESTINATIONS!S178))</f>
        <v>0</v>
      </c>
      <c r="AH164" s="5" t="b">
        <f>AND(ISNUMBER(DESTINATIONS!O178),ISNUMBER(DESTINATIONS!P178),ISNUMBER(DESTINATIONS!Q178),ISNUMBER(DESTINATIONS!R178),ISNUMBER(DESTINATIONS!S178),SETTINGS!F$11&gt;=DESTINATIONS!P178,SETTINGS!F$12&gt;=DESTINATIONS!Q178,SETTINGS!F$13&gt;=DESTINATIONS!R178,SETTINGS!F$14&gt;=DESTINATIONS!S178,SETTINGS!F$15&gt;=DESTINATIONS!O178)</f>
        <v>0</v>
      </c>
      <c r="AI164" s="5" t="b">
        <f>AND(ISNUMBER(DESTINATIONS!O178),ISBLANK(DESTINATIONS!P178),ISBLANK(DESTINATIONS!Q178),ISBLANK(DESTINATIONS!R178),ISBLANK(DESTINATIONS!S178),SETTINGS!F$15&gt;=DESTINATIONS!O178)</f>
        <v>0</v>
      </c>
      <c r="AJ164" s="1" t="b">
        <f>AND(ISNUMBER(DESTINATIONS!O178),ISBLANK(DESTINATIONS!P178),ISBLANK(DESTINATIONS!Q178),ISNUMBER(DESTINATIONS!R178),ISBLANK(DESTINATIONS!S178),SETTINGS!F$15&gt;=DESTINATIONS!O178,SETTINGS!F$13&gt;=DESTINATIONS!R178)</f>
        <v>0</v>
      </c>
      <c r="AK164" s="5" t="b">
        <f t="shared" si="102"/>
        <v>0</v>
      </c>
      <c r="AL164" s="5" t="b">
        <f>AND(SETTINGS!B$21="IELTS",AF164)</f>
        <v>0</v>
      </c>
      <c r="AM164" s="5" t="b">
        <f>AND(SETTINGS!B$21="TOEFL",AK164)</f>
        <v>0</v>
      </c>
      <c r="AN164" s="5" t="b">
        <f>AND(SETTINGS!B$21="Other",OR(AB164,AG164))</f>
        <v>0</v>
      </c>
      <c r="AO164" s="1" t="b">
        <f>AND(SETTINGS!B$21="NO",_xlfn.IFS(SETTINGS!B$19="English",FALSE,OR(SETTINGS!B$19="Spanish",SETTINGS!B$19="English and Spanish"),DESTINATIONS!F178="Spanish",OR(SETTINGS!B$19="French",SETTINGS!B$19="English and French"),DESTINATIONS!F178="French",OR(SETTINGS!B$19="Portuguese",SETTINGS!B$19="English and Portuguese"),DESTINATIONS!F178="Portuguese",OR(SETTINGS!B$19="German",SETTINGS!B$19="English and German"),DESTINATIONS!F178="German",SETTINGS!B$19="All",OR(DESTINATIONS!F178="Spanish",DESTINATIONS!F178="French",DESTINATIONS!F178="Portuguese",DESTINATIONS!F178="German"),SETTINGS!B$19="",FALSE))</f>
        <v>0</v>
      </c>
      <c r="AP164" s="5" t="b">
        <f t="shared" si="91"/>
        <v>0</v>
      </c>
      <c r="AQ164" s="5" t="b">
        <f>OR(ISBLANK(DESTINATIONS!T178),AND(ISNUMBER(DESTINATIONS!T178),SETTINGS!I$5&gt;=DESTINATIONS!T178))</f>
        <v>0</v>
      </c>
      <c r="AS164" s="45" t="b">
        <f t="shared" si="93"/>
        <v>1</v>
      </c>
      <c r="AT164" s="5" t="b">
        <f t="shared" si="94"/>
        <v>0</v>
      </c>
      <c r="AU164" s="5" t="b">
        <f t="shared" si="95"/>
        <v>0</v>
      </c>
      <c r="AV164" s="5" t="b">
        <f t="shared" si="96"/>
        <v>0</v>
      </c>
      <c r="AW164" s="5" t="b">
        <f t="shared" si="97"/>
        <v>0</v>
      </c>
      <c r="AX164" s="5" t="b">
        <f t="shared" si="98"/>
        <v>0</v>
      </c>
    </row>
    <row r="165" spans="1:50" ht="20" customHeight="1" x14ac:dyDescent="0.35">
      <c r="A165" s="50" t="s">
        <v>325</v>
      </c>
      <c r="B165" s="50" t="s">
        <v>378</v>
      </c>
      <c r="C165" s="50" t="s">
        <v>442</v>
      </c>
      <c r="D165" s="48">
        <v>8</v>
      </c>
      <c r="E165" s="49">
        <v>35.1</v>
      </c>
      <c r="F165" s="49">
        <v>32.530999999999999</v>
      </c>
      <c r="G165" s="43" t="str">
        <f>IF(OR(SETTINGS!I$8=0,F165="X",F165="?"),"N/A",SETTINGS!I$8-F165)</f>
        <v>N/A</v>
      </c>
      <c r="H165" s="46" t="str">
        <f t="shared" si="92"/>
        <v>Language + Score + English</v>
      </c>
      <c r="J165" s="5" t="b">
        <f>DESTINATIONS!D179="YES"</f>
        <v>1</v>
      </c>
      <c r="K165" s="5" t="b">
        <f>AND(SETTINGS!B$19="English",DESTINATIONS!F179="English")</f>
        <v>0</v>
      </c>
      <c r="L165" s="5" t="b">
        <f>AND(SETTINGS!B$19="Spanish",DESTINATIONS!F179="Spanish")</f>
        <v>0</v>
      </c>
      <c r="M165" s="5" t="b">
        <f>AND(SETTINGS!B$19="French",DESTINATIONS!F179="French")</f>
        <v>0</v>
      </c>
      <c r="N165" s="1" t="b">
        <f>AND(SETTINGS!B$19="Portuguese",DESTINATIONS!F179="Portuguese")</f>
        <v>0</v>
      </c>
      <c r="O165" s="5" t="b">
        <f>AND(SETTINGS!B$19="German",DESTINATIONS!F179="German")</f>
        <v>0</v>
      </c>
      <c r="P165" s="45" t="b">
        <f>AND(SETTINGS!B$19="English and Spanish",OR(DESTINATIONS!F179="English",DESTINATIONS!F179="Spanish"))</f>
        <v>0</v>
      </c>
      <c r="Q165" s="5" t="b">
        <f>AND(SETTINGS!B$19="English and French",OR(DESTINATIONS!F179="English",DESTINATIONS!F179="French"))</f>
        <v>0</v>
      </c>
      <c r="R165" s="5" t="b">
        <f>AND(SETTINGS!B$19="English and Portuguese",OR(DESTINATIONS!F179="English",DESTINATIONS!F179="Portuguese"))</f>
        <v>0</v>
      </c>
      <c r="S165" s="5" t="b">
        <f>AND(SETTINGS!B$19="English and German",OR(DESTINATIONS!F179="English",DESTINATIONS!F179="German"))</f>
        <v>0</v>
      </c>
      <c r="T165" s="5" t="b">
        <f>SETTINGS!B$19="All"</f>
        <v>0</v>
      </c>
      <c r="U165" s="5" t="b">
        <f t="shared" si="99"/>
        <v>0</v>
      </c>
      <c r="V165" s="5" t="b">
        <f>AND(SETTINGS!I$8&lt;F165,NOT(OR(E165="?",F165="?",E165="X",F165="X")))</f>
        <v>1</v>
      </c>
      <c r="W165" s="5" t="b">
        <f>AND(SETTINGS!I$8=F165,NOT(OR(E165="?",F165="?",E165="X",F165="X")))</f>
        <v>0</v>
      </c>
      <c r="X165" s="5" t="b">
        <f>AND(SETTINGS!I$8&gt;F165,SETTINGS!I$8&lt;E165,NOT(OR(E165="?",F165="?",E165="X",F165="X")))</f>
        <v>0</v>
      </c>
      <c r="Y165" s="5" t="b">
        <f>AND(SETTINGS!I$8=E165,NOT(OR(E165="?",F165="?",E165="X",F165="X")))</f>
        <v>0</v>
      </c>
      <c r="Z165" s="5" t="b">
        <f>AND(SETTINGS!I$8&gt;E165,NOT(OR(E165="?",F165="?",E165="X",F165="X")))</f>
        <v>0</v>
      </c>
      <c r="AA165" s="5" t="b">
        <f t="shared" si="100"/>
        <v>0</v>
      </c>
      <c r="AB165" s="5" t="b">
        <f>AND(ISBLANK(DESTINATIONS!J179),ISBLANK(DESTINATIONS!K179),ISBLANK(DESTINATIONS!L179),ISBLANK(DESTINATIONS!M179),ISBLANK(DESTINATIONS!N179))</f>
        <v>0</v>
      </c>
      <c r="AC165" s="5" t="b">
        <f>AND(ISNUMBER(DESTINATIONS!J179),ISNUMBER(DESTINATIONS!K179),ISNUMBER(DESTINATIONS!L179),ISNUMBER(DESTINATIONS!M179),ISNUMBER(DESTINATIONS!N179),SETTINGS!F$3&gt;=DESTINATIONS!K179,SETTINGS!F$4&gt;=DESTINATIONS!L179,SETTINGS!F$5&gt;=DESTINATIONS!M179,SETTINGS!F$6&gt;=DESTINATIONS!N179,SETTINGS!F$7&gt;=DESTINATIONS!J179)</f>
        <v>0</v>
      </c>
      <c r="AD165" s="5" t="b">
        <f>AND(ISNUMBER(DESTINATIONS!J179),ISBLANK(DESTINATIONS!K179),ISBLANK(DESTINATIONS!L179),ISBLANK(DESTINATIONS!M179),ISBLANK(DESTINATIONS!N179),SETTINGS!F$7&gt;=DESTINATIONS!J179)</f>
        <v>0</v>
      </c>
      <c r="AE165" s="1" t="b">
        <f>AND(ISNUMBER(DESTINATIONS!J179),ISBLANK(DESTINATIONS!K179),ISBLANK(DESTINATIONS!L179),ISNUMBER(DESTINATIONS!M179),ISBLANK(DESTINATIONS!N179),SETTINGS!F$7&gt;=DESTINATIONS!J179,SETTINGS!F$5&gt;=DESTINATIONS!M179)</f>
        <v>0</v>
      </c>
      <c r="AF165" s="5" t="b">
        <f t="shared" si="101"/>
        <v>0</v>
      </c>
      <c r="AG165" s="5" t="b">
        <f>AND(ISBLANK(DESTINATIONS!O179),ISBLANK(DESTINATIONS!P179),ISBLANK(DESTINATIONS!Q179),ISBLANK(DESTINATIONS!R179),ISBLANK(DESTINATIONS!S179))</f>
        <v>0</v>
      </c>
      <c r="AH165" s="5" t="b">
        <f>AND(ISNUMBER(DESTINATIONS!O179),ISNUMBER(DESTINATIONS!P179),ISNUMBER(DESTINATIONS!Q179),ISNUMBER(DESTINATIONS!R179),ISNUMBER(DESTINATIONS!S179),SETTINGS!F$11&gt;=DESTINATIONS!P179,SETTINGS!F$12&gt;=DESTINATIONS!Q179,SETTINGS!F$13&gt;=DESTINATIONS!R179,SETTINGS!F$14&gt;=DESTINATIONS!S179,SETTINGS!F$15&gt;=DESTINATIONS!O179)</f>
        <v>0</v>
      </c>
      <c r="AI165" s="5" t="b">
        <f>AND(ISNUMBER(DESTINATIONS!O179),ISBLANK(DESTINATIONS!P179),ISBLANK(DESTINATIONS!Q179),ISBLANK(DESTINATIONS!R179),ISBLANK(DESTINATIONS!S179),SETTINGS!F$15&gt;=DESTINATIONS!O179)</f>
        <v>0</v>
      </c>
      <c r="AJ165" s="1" t="b">
        <f>AND(ISNUMBER(DESTINATIONS!O179),ISBLANK(DESTINATIONS!P179),ISBLANK(DESTINATIONS!Q179),ISNUMBER(DESTINATIONS!R179),ISBLANK(DESTINATIONS!S179),SETTINGS!F$15&gt;=DESTINATIONS!O179,SETTINGS!F$13&gt;=DESTINATIONS!R179)</f>
        <v>0</v>
      </c>
      <c r="AK165" s="5" t="b">
        <f t="shared" si="102"/>
        <v>0</v>
      </c>
      <c r="AL165" s="5" t="b">
        <f>AND(SETTINGS!B$21="IELTS",AF165)</f>
        <v>0</v>
      </c>
      <c r="AM165" s="5" t="b">
        <f>AND(SETTINGS!B$21="TOEFL",AK165)</f>
        <v>0</v>
      </c>
      <c r="AN165" s="5" t="b">
        <f>AND(SETTINGS!B$21="Other",OR(AB165,AG165))</f>
        <v>0</v>
      </c>
      <c r="AO165" s="1" t="b">
        <f>AND(SETTINGS!B$21="NO",_xlfn.IFS(SETTINGS!B$19="English",FALSE,OR(SETTINGS!B$19="Spanish",SETTINGS!B$19="English and Spanish"),DESTINATIONS!F179="Spanish",OR(SETTINGS!B$19="French",SETTINGS!B$19="English and French"),DESTINATIONS!F179="French",OR(SETTINGS!B$19="Portuguese",SETTINGS!B$19="English and Portuguese"),DESTINATIONS!F179="Portuguese",OR(SETTINGS!B$19="German",SETTINGS!B$19="English and German"),DESTINATIONS!F179="German",SETTINGS!B$19="All",OR(DESTINATIONS!F179="Spanish",DESTINATIONS!F179="French",DESTINATIONS!F179="Portuguese",DESTINATIONS!F179="German"),SETTINGS!B$19="",FALSE))</f>
        <v>0</v>
      </c>
      <c r="AP165" s="5" t="b">
        <f t="shared" si="91"/>
        <v>0</v>
      </c>
      <c r="AQ165" s="5" t="b">
        <f>OR(ISBLANK(DESTINATIONS!T179),AND(ISNUMBER(DESTINATIONS!T179),SETTINGS!I$5&gt;=DESTINATIONS!T179))</f>
        <v>1</v>
      </c>
      <c r="AS165" s="45" t="b">
        <f t="shared" si="93"/>
        <v>1</v>
      </c>
      <c r="AT165" s="5" t="b">
        <f t="shared" si="94"/>
        <v>0</v>
      </c>
      <c r="AU165" s="5" t="b">
        <f t="shared" si="95"/>
        <v>0</v>
      </c>
      <c r="AV165" s="5" t="b">
        <f t="shared" si="96"/>
        <v>0</v>
      </c>
      <c r="AW165" s="5" t="b">
        <f t="shared" si="97"/>
        <v>0</v>
      </c>
      <c r="AX165" s="5" t="b">
        <f t="shared" si="98"/>
        <v>0</v>
      </c>
    </row>
    <row r="166" spans="1:50" ht="20" customHeight="1" x14ac:dyDescent="0.35">
      <c r="A166" s="50" t="s">
        <v>324</v>
      </c>
      <c r="B166" s="50" t="s">
        <v>329</v>
      </c>
      <c r="C166" s="50" t="s">
        <v>397</v>
      </c>
      <c r="D166" s="48">
        <v>12</v>
      </c>
      <c r="E166" s="49">
        <v>33.616999999999997</v>
      </c>
      <c r="F166" s="49">
        <v>32.505000000000003</v>
      </c>
      <c r="G166" s="43" t="str">
        <f>IF(OR(SETTINGS!I$8=0,F166="X",F166="?"),"N/A",SETTINGS!I$8-F166)</f>
        <v>N/A</v>
      </c>
      <c r="H166" s="46" t="str">
        <f t="shared" si="92"/>
        <v>Language + Score + English</v>
      </c>
      <c r="J166" s="5" t="b">
        <f>DESTINATIONS!D133="YES"</f>
        <v>1</v>
      </c>
      <c r="K166" s="5" t="b">
        <f>AND(SETTINGS!B$19="English",DESTINATIONS!F133="English")</f>
        <v>0</v>
      </c>
      <c r="L166" s="5" t="b">
        <f>AND(SETTINGS!B$19="Spanish",DESTINATIONS!F133="Spanish")</f>
        <v>0</v>
      </c>
      <c r="M166" s="5" t="b">
        <f>AND(SETTINGS!B$19="French",DESTINATIONS!F133="French")</f>
        <v>0</v>
      </c>
      <c r="N166" s="1" t="b">
        <f>AND(SETTINGS!B$19="Portuguese",DESTINATIONS!F133="Portuguese")</f>
        <v>0</v>
      </c>
      <c r="O166" s="5" t="b">
        <f>AND(SETTINGS!B$19="German",DESTINATIONS!F133="German")</f>
        <v>0</v>
      </c>
      <c r="P166" s="45" t="b">
        <f>AND(SETTINGS!B$19="English and Spanish",OR(DESTINATIONS!F133="English",DESTINATIONS!F133="Spanish"))</f>
        <v>0</v>
      </c>
      <c r="Q166" s="5" t="b">
        <f>AND(SETTINGS!B$19="English and French",OR(DESTINATIONS!F133="English",DESTINATIONS!F133="French"))</f>
        <v>0</v>
      </c>
      <c r="R166" s="5" t="b">
        <f>AND(SETTINGS!B$19="English and Portuguese",OR(DESTINATIONS!F133="English",DESTINATIONS!F133="Portuguese"))</f>
        <v>0</v>
      </c>
      <c r="S166" s="5" t="b">
        <f>AND(SETTINGS!B$19="English and German",OR(DESTINATIONS!F133="English",DESTINATIONS!F133="German"))</f>
        <v>0</v>
      </c>
      <c r="T166" s="5" t="b">
        <f>SETTINGS!B$19="All"</f>
        <v>0</v>
      </c>
      <c r="U166" s="5" t="b">
        <f t="shared" si="99"/>
        <v>0</v>
      </c>
      <c r="V166" s="5" t="b">
        <f>AND(SETTINGS!I$8&lt;F166,NOT(OR(E166="?",F166="?",E166="X",F166="X")))</f>
        <v>1</v>
      </c>
      <c r="W166" s="5" t="b">
        <f>AND(SETTINGS!I$8=F166,NOT(OR(E166="?",F166="?",E166="X",F166="X")))</f>
        <v>0</v>
      </c>
      <c r="X166" s="5" t="b">
        <f>AND(SETTINGS!I$8&gt;F166,SETTINGS!I$8&lt;E166,NOT(OR(E166="?",F166="?",E166="X",F166="X")))</f>
        <v>0</v>
      </c>
      <c r="Y166" s="5" t="b">
        <f>AND(SETTINGS!I$8=E166,NOT(OR(E166="?",F166="?",E166="X",F166="X")))</f>
        <v>0</v>
      </c>
      <c r="Z166" s="5" t="b">
        <f>AND(SETTINGS!I$8&gt;E166,NOT(OR(E166="?",F166="?",E166="X",F166="X")))</f>
        <v>0</v>
      </c>
      <c r="AA166" s="5" t="b">
        <f t="shared" si="100"/>
        <v>0</v>
      </c>
      <c r="AB166" s="5" t="b">
        <f>AND(ISBLANK(DESTINATIONS!J133),ISBLANK(DESTINATIONS!K133),ISBLANK(DESTINATIONS!L133),ISBLANK(DESTINATIONS!M133),ISBLANK(DESTINATIONS!N133))</f>
        <v>1</v>
      </c>
      <c r="AC166" s="5" t="b">
        <f>AND(ISNUMBER(DESTINATIONS!J133),ISNUMBER(DESTINATIONS!K133),ISNUMBER(DESTINATIONS!L133),ISNUMBER(DESTINATIONS!M133),ISNUMBER(DESTINATIONS!N133),SETTINGS!F$3&gt;=DESTINATIONS!K133,SETTINGS!F$4&gt;=DESTINATIONS!L133,SETTINGS!F$5&gt;=DESTINATIONS!M133,SETTINGS!F$6&gt;=DESTINATIONS!N133,SETTINGS!F$7&gt;=DESTINATIONS!J133)</f>
        <v>0</v>
      </c>
      <c r="AD166" s="5" t="b">
        <f>AND(ISNUMBER(DESTINATIONS!J133),ISBLANK(DESTINATIONS!K133),ISBLANK(DESTINATIONS!L133),ISBLANK(DESTINATIONS!M133),ISBLANK(DESTINATIONS!N133),SETTINGS!F$7&gt;=DESTINATIONS!J133)</f>
        <v>0</v>
      </c>
      <c r="AE166" s="1" t="b">
        <f>AND(ISNUMBER(DESTINATIONS!J133),ISBLANK(DESTINATIONS!K133),ISBLANK(DESTINATIONS!L133),ISNUMBER(DESTINATIONS!M133),ISBLANK(DESTINATIONS!N133),SETTINGS!F$7&gt;=DESTINATIONS!J133,SETTINGS!F$5&gt;=DESTINATIONS!M133)</f>
        <v>0</v>
      </c>
      <c r="AF166" s="5" t="b">
        <f t="shared" si="101"/>
        <v>1</v>
      </c>
      <c r="AG166" s="5" t="b">
        <f>AND(ISBLANK(DESTINATIONS!O133),ISBLANK(DESTINATIONS!P133),ISBLANK(DESTINATIONS!Q133),ISBLANK(DESTINATIONS!R133),ISBLANK(DESTINATIONS!S133))</f>
        <v>1</v>
      </c>
      <c r="AH166" s="5" t="b">
        <f>AND(ISNUMBER(DESTINATIONS!O133),ISNUMBER(DESTINATIONS!P133),ISNUMBER(DESTINATIONS!Q133),ISNUMBER(DESTINATIONS!R133),ISNUMBER(DESTINATIONS!S133),SETTINGS!F$11&gt;=DESTINATIONS!P133,SETTINGS!F$12&gt;=DESTINATIONS!Q133,SETTINGS!F$13&gt;=DESTINATIONS!R133,SETTINGS!F$14&gt;=DESTINATIONS!S133,SETTINGS!F$15&gt;=DESTINATIONS!O133)</f>
        <v>0</v>
      </c>
      <c r="AI166" s="5" t="b">
        <f>AND(ISNUMBER(DESTINATIONS!O133),ISBLANK(DESTINATIONS!P133),ISBLANK(DESTINATIONS!Q133),ISBLANK(DESTINATIONS!R133),ISBLANK(DESTINATIONS!S133),SETTINGS!F$15&gt;=DESTINATIONS!O133)</f>
        <v>0</v>
      </c>
      <c r="AJ166" s="1" t="b">
        <f>AND(ISNUMBER(DESTINATIONS!O133),ISBLANK(DESTINATIONS!P133),ISBLANK(DESTINATIONS!Q133),ISNUMBER(DESTINATIONS!R133),ISBLANK(DESTINATIONS!S133),SETTINGS!F$15&gt;=DESTINATIONS!O133,SETTINGS!F$13&gt;=DESTINATIONS!R133)</f>
        <v>0</v>
      </c>
      <c r="AK166" s="5" t="b">
        <f t="shared" si="102"/>
        <v>1</v>
      </c>
      <c r="AL166" s="5" t="b">
        <f>AND(SETTINGS!B$21="IELTS",AF166)</f>
        <v>0</v>
      </c>
      <c r="AM166" s="5" t="b">
        <f>AND(SETTINGS!B$21="TOEFL",AK166)</f>
        <v>0</v>
      </c>
      <c r="AN166" s="5" t="b">
        <f>AND(SETTINGS!B$21="Other",OR(AB166,AG166))</f>
        <v>0</v>
      </c>
      <c r="AO166" s="1" t="b">
        <f>AND(SETTINGS!B$21="NO",_xlfn.IFS(SETTINGS!B$19="English",FALSE,OR(SETTINGS!B$19="Spanish",SETTINGS!B$19="English and Spanish"),DESTINATIONS!F133="Spanish",OR(SETTINGS!B$19="French",SETTINGS!B$19="English and French"),DESTINATIONS!F133="French",OR(SETTINGS!B$19="Portuguese",SETTINGS!B$19="English and Portuguese"),DESTINATIONS!F133="Portuguese",OR(SETTINGS!B$19="German",SETTINGS!B$19="English and German"),DESTINATIONS!F133="German",SETTINGS!B$19="All",OR(DESTINATIONS!F133="Spanish",DESTINATIONS!F133="French",DESTINATIONS!F133="Portuguese",DESTINATIONS!F133="German"),SETTINGS!B$19="",FALSE))</f>
        <v>0</v>
      </c>
      <c r="AP166" s="5" t="b">
        <f t="shared" si="91"/>
        <v>0</v>
      </c>
      <c r="AQ166" s="5" t="b">
        <f>OR(ISBLANK(DESTINATIONS!T133),AND(ISNUMBER(DESTINATIONS!T133),SETTINGS!I$5&gt;=DESTINATIONS!T133))</f>
        <v>1</v>
      </c>
      <c r="AS166" s="45" t="b">
        <f t="shared" si="93"/>
        <v>1</v>
      </c>
      <c r="AT166" s="5" t="b">
        <f t="shared" si="94"/>
        <v>0</v>
      </c>
      <c r="AU166" s="5" t="b">
        <f t="shared" si="95"/>
        <v>0</v>
      </c>
      <c r="AV166" s="5" t="b">
        <f t="shared" si="96"/>
        <v>0</v>
      </c>
      <c r="AW166" s="5" t="b">
        <f t="shared" si="97"/>
        <v>0</v>
      </c>
      <c r="AX166" s="5" t="b">
        <f t="shared" si="98"/>
        <v>0</v>
      </c>
    </row>
    <row r="167" spans="1:50" ht="20" customHeight="1" x14ac:dyDescent="0.35">
      <c r="A167" s="50" t="s">
        <v>325</v>
      </c>
      <c r="B167" s="50" t="s">
        <v>378</v>
      </c>
      <c r="C167" s="50" t="s">
        <v>443</v>
      </c>
      <c r="D167" s="48" t="s">
        <v>198</v>
      </c>
      <c r="E167" s="49">
        <v>32.4</v>
      </c>
      <c r="F167" s="49">
        <v>32.4</v>
      </c>
      <c r="G167" s="43" t="str">
        <f>IF(OR(SETTINGS!I$8=0,F167="X",F167="?"),"N/A",SETTINGS!I$8-F167)</f>
        <v>N/A</v>
      </c>
      <c r="H167" s="46" t="str">
        <f t="shared" si="92"/>
        <v>Course + Language + Score + English + GPA</v>
      </c>
      <c r="J167" s="5" t="b">
        <f>DESTINATIONS!D180="YES"</f>
        <v>0</v>
      </c>
      <c r="K167" s="5" t="b">
        <f>AND(SETTINGS!B$19="English",DESTINATIONS!F180="English")</f>
        <v>0</v>
      </c>
      <c r="L167" s="5" t="b">
        <f>AND(SETTINGS!B$19="Spanish",DESTINATIONS!F180="Spanish")</f>
        <v>0</v>
      </c>
      <c r="M167" s="5" t="b">
        <f>AND(SETTINGS!B$19="French",DESTINATIONS!F180="French")</f>
        <v>0</v>
      </c>
      <c r="N167" s="1" t="b">
        <f>AND(SETTINGS!B$19="Portuguese",DESTINATIONS!F180="Portuguese")</f>
        <v>0</v>
      </c>
      <c r="O167" s="5" t="b">
        <f>AND(SETTINGS!B$19="German",DESTINATIONS!F180="German")</f>
        <v>0</v>
      </c>
      <c r="P167" s="45" t="b">
        <f>AND(SETTINGS!B$19="English and Spanish",OR(DESTINATIONS!F180="English",DESTINATIONS!F180="Spanish"))</f>
        <v>0</v>
      </c>
      <c r="Q167" s="5" t="b">
        <f>AND(SETTINGS!B$19="English and French",OR(DESTINATIONS!F180="English",DESTINATIONS!F180="French"))</f>
        <v>0</v>
      </c>
      <c r="R167" s="5" t="b">
        <f>AND(SETTINGS!B$19="English and Portuguese",OR(DESTINATIONS!F180="English",DESTINATIONS!F180="Portuguese"))</f>
        <v>0</v>
      </c>
      <c r="S167" s="5" t="b">
        <f>AND(SETTINGS!B$19="English and German",OR(DESTINATIONS!F180="English",DESTINATIONS!F180="German"))</f>
        <v>0</v>
      </c>
      <c r="T167" s="5" t="b">
        <f>SETTINGS!B$19="All"</f>
        <v>0</v>
      </c>
      <c r="U167" s="5" t="b">
        <f t="shared" si="99"/>
        <v>0</v>
      </c>
      <c r="V167" s="5" t="b">
        <f>AND(SETTINGS!I$8&lt;F167,NOT(OR(E167="?",F167="?",E167="X",F167="X")))</f>
        <v>1</v>
      </c>
      <c r="W167" s="5" t="b">
        <f>AND(SETTINGS!I$8=F167,NOT(OR(E167="?",F167="?",E167="X",F167="X")))</f>
        <v>0</v>
      </c>
      <c r="X167" s="5" t="b">
        <f>AND(SETTINGS!I$8&gt;F167,SETTINGS!I$8&lt;E167,NOT(OR(E167="?",F167="?",E167="X",F167="X")))</f>
        <v>0</v>
      </c>
      <c r="Y167" s="5" t="b">
        <f>AND(SETTINGS!I$8=E167,NOT(OR(E167="?",F167="?",E167="X",F167="X")))</f>
        <v>0</v>
      </c>
      <c r="Z167" s="5" t="b">
        <f>AND(SETTINGS!I$8&gt;E167,NOT(OR(E167="?",F167="?",E167="X",F167="X")))</f>
        <v>0</v>
      </c>
      <c r="AA167" s="5" t="b">
        <f t="shared" si="100"/>
        <v>0</v>
      </c>
      <c r="AB167" s="5" t="b">
        <f>AND(ISBLANK(DESTINATIONS!J180),ISBLANK(DESTINATIONS!K180),ISBLANK(DESTINATIONS!L180),ISBLANK(DESTINATIONS!M180),ISBLANK(DESTINATIONS!N180))</f>
        <v>1</v>
      </c>
      <c r="AC167" s="5" t="b">
        <f>AND(ISNUMBER(DESTINATIONS!J180),ISNUMBER(DESTINATIONS!K180),ISNUMBER(DESTINATIONS!L180),ISNUMBER(DESTINATIONS!M180),ISNUMBER(DESTINATIONS!N180),SETTINGS!F$3&gt;=DESTINATIONS!K180,SETTINGS!F$4&gt;=DESTINATIONS!L180,SETTINGS!F$5&gt;=DESTINATIONS!M180,SETTINGS!F$6&gt;=DESTINATIONS!N180,SETTINGS!F$7&gt;=DESTINATIONS!J180)</f>
        <v>0</v>
      </c>
      <c r="AD167" s="5" t="b">
        <f>AND(ISNUMBER(DESTINATIONS!J180),ISBLANK(DESTINATIONS!K180),ISBLANK(DESTINATIONS!L180),ISBLANK(DESTINATIONS!M180),ISBLANK(DESTINATIONS!N180),SETTINGS!F$7&gt;=DESTINATIONS!J180)</f>
        <v>0</v>
      </c>
      <c r="AE167" s="1" t="b">
        <f>AND(ISNUMBER(DESTINATIONS!J180),ISBLANK(DESTINATIONS!K180),ISBLANK(DESTINATIONS!L180),ISNUMBER(DESTINATIONS!M180),ISBLANK(DESTINATIONS!N180),SETTINGS!F$7&gt;=DESTINATIONS!J180,SETTINGS!F$5&gt;=DESTINATIONS!M180)</f>
        <v>0</v>
      </c>
      <c r="AF167" s="5" t="b">
        <f t="shared" si="101"/>
        <v>1</v>
      </c>
      <c r="AG167" s="5" t="b">
        <f>AND(ISBLANK(DESTINATIONS!O180),ISBLANK(DESTINATIONS!P180),ISBLANK(DESTINATIONS!Q180),ISBLANK(DESTINATIONS!R180),ISBLANK(DESTINATIONS!S180))</f>
        <v>1</v>
      </c>
      <c r="AH167" s="5" t="b">
        <f>AND(ISNUMBER(DESTINATIONS!O180),ISNUMBER(DESTINATIONS!P180),ISNUMBER(DESTINATIONS!Q180),ISNUMBER(DESTINATIONS!R180),ISNUMBER(DESTINATIONS!S180),SETTINGS!F$11&gt;=DESTINATIONS!P180,SETTINGS!F$12&gt;=DESTINATIONS!Q180,SETTINGS!F$13&gt;=DESTINATIONS!R180,SETTINGS!F$14&gt;=DESTINATIONS!S180,SETTINGS!F$15&gt;=DESTINATIONS!O180)</f>
        <v>0</v>
      </c>
      <c r="AI167" s="5" t="b">
        <f>AND(ISNUMBER(DESTINATIONS!O180),ISBLANK(DESTINATIONS!P180),ISBLANK(DESTINATIONS!Q180),ISBLANK(DESTINATIONS!R180),ISBLANK(DESTINATIONS!S180),SETTINGS!F$15&gt;=DESTINATIONS!O180)</f>
        <v>0</v>
      </c>
      <c r="AJ167" s="1" t="b">
        <f>AND(ISNUMBER(DESTINATIONS!O180),ISBLANK(DESTINATIONS!P180),ISBLANK(DESTINATIONS!Q180),ISNUMBER(DESTINATIONS!R180),ISBLANK(DESTINATIONS!S180),SETTINGS!F$15&gt;=DESTINATIONS!O180,SETTINGS!F$13&gt;=DESTINATIONS!R180)</f>
        <v>0</v>
      </c>
      <c r="AK167" s="5" t="b">
        <f t="shared" si="102"/>
        <v>1</v>
      </c>
      <c r="AL167" s="5" t="b">
        <f>AND(SETTINGS!B$21="IELTS",AF167)</f>
        <v>0</v>
      </c>
      <c r="AM167" s="5" t="b">
        <f>AND(SETTINGS!B$21="TOEFL",AK167)</f>
        <v>0</v>
      </c>
      <c r="AN167" s="5" t="b">
        <f>AND(SETTINGS!B$21="Other",OR(AB167,AG167))</f>
        <v>0</v>
      </c>
      <c r="AO167" s="1" t="b">
        <f>AND(SETTINGS!B$21="NO",_xlfn.IFS(SETTINGS!B$19="English",FALSE,OR(SETTINGS!B$19="Spanish",SETTINGS!B$19="English and Spanish"),DESTINATIONS!F180="Spanish",OR(SETTINGS!B$19="French",SETTINGS!B$19="English and French"),DESTINATIONS!F180="French",OR(SETTINGS!B$19="Portuguese",SETTINGS!B$19="English and Portuguese"),DESTINATIONS!F180="Portuguese",OR(SETTINGS!B$19="German",SETTINGS!B$19="English and German"),DESTINATIONS!F180="German",SETTINGS!B$19="All",OR(DESTINATIONS!F180="Spanish",DESTINATIONS!F180="French",DESTINATIONS!F180="Portuguese",DESTINATIONS!F180="German"),SETTINGS!B$19="",FALSE))</f>
        <v>0</v>
      </c>
      <c r="AP167" s="5" t="b">
        <f t="shared" si="91"/>
        <v>0</v>
      </c>
      <c r="AQ167" s="5" t="b">
        <f>OR(ISBLANK(DESTINATIONS!T180),AND(ISNUMBER(DESTINATIONS!T180),SETTINGS!I$5&gt;=DESTINATIONS!T180))</f>
        <v>0</v>
      </c>
      <c r="AS167" s="45" t="b">
        <f t="shared" si="93"/>
        <v>1</v>
      </c>
      <c r="AT167" s="5" t="b">
        <f t="shared" si="94"/>
        <v>0</v>
      </c>
      <c r="AU167" s="5" t="b">
        <f t="shared" si="95"/>
        <v>0</v>
      </c>
      <c r="AV167" s="5" t="b">
        <f t="shared" si="96"/>
        <v>0</v>
      </c>
      <c r="AW167" s="5" t="b">
        <f t="shared" si="97"/>
        <v>0</v>
      </c>
      <c r="AX167" s="5" t="b">
        <f t="shared" si="98"/>
        <v>0</v>
      </c>
    </row>
    <row r="168" spans="1:50" ht="20" customHeight="1" x14ac:dyDescent="0.35">
      <c r="A168" s="50" t="s">
        <v>325</v>
      </c>
      <c r="B168" s="50" t="s">
        <v>340</v>
      </c>
      <c r="C168" s="50" t="s">
        <v>399</v>
      </c>
      <c r="D168" s="48">
        <v>5</v>
      </c>
      <c r="E168" s="49">
        <v>33.134</v>
      </c>
      <c r="F168" s="49">
        <v>32.393000000000001</v>
      </c>
      <c r="G168" s="43" t="str">
        <f>IF(OR(SETTINGS!I$8=0,F168="X",F168="?"),"N/A",SETTINGS!I$8-F168)</f>
        <v>N/A</v>
      </c>
      <c r="H168" s="46" t="str">
        <f t="shared" si="92"/>
        <v>Language + Score + English</v>
      </c>
      <c r="J168" s="5" t="b">
        <f>DESTINATIONS!D181="YES"</f>
        <v>1</v>
      </c>
      <c r="K168" s="5" t="b">
        <f>AND(SETTINGS!B$19="English",DESTINATIONS!F181="English")</f>
        <v>0</v>
      </c>
      <c r="L168" s="5" t="b">
        <f>AND(SETTINGS!B$19="Spanish",DESTINATIONS!F181="Spanish")</f>
        <v>0</v>
      </c>
      <c r="M168" s="5" t="b">
        <f>AND(SETTINGS!B$19="French",DESTINATIONS!F181="French")</f>
        <v>0</v>
      </c>
      <c r="N168" s="1" t="b">
        <f>AND(SETTINGS!B$19="Portuguese",DESTINATIONS!F181="Portuguese")</f>
        <v>0</v>
      </c>
      <c r="O168" s="5" t="b">
        <f>AND(SETTINGS!B$19="German",DESTINATIONS!F181="German")</f>
        <v>0</v>
      </c>
      <c r="P168" s="45" t="b">
        <f>AND(SETTINGS!B$19="English and Spanish",OR(DESTINATIONS!F181="English",DESTINATIONS!F181="Spanish"))</f>
        <v>0</v>
      </c>
      <c r="Q168" s="5" t="b">
        <f>AND(SETTINGS!B$19="English and French",OR(DESTINATIONS!F181="English",DESTINATIONS!F181="French"))</f>
        <v>0</v>
      </c>
      <c r="R168" s="5" t="b">
        <f>AND(SETTINGS!B$19="English and Portuguese",OR(DESTINATIONS!F181="English",DESTINATIONS!F181="Portuguese"))</f>
        <v>0</v>
      </c>
      <c r="S168" s="5" t="b">
        <f>AND(SETTINGS!B$19="English and German",OR(DESTINATIONS!F181="English",DESTINATIONS!F181="German"))</f>
        <v>0</v>
      </c>
      <c r="T168" s="5" t="b">
        <f>SETTINGS!B$19="All"</f>
        <v>0</v>
      </c>
      <c r="U168" s="5" t="b">
        <f t="shared" si="99"/>
        <v>0</v>
      </c>
      <c r="V168" s="5" t="b">
        <f>AND(SETTINGS!I$8&lt;F168,NOT(OR(E168="?",F168="?",E168="X",F168="X")))</f>
        <v>1</v>
      </c>
      <c r="W168" s="5" t="b">
        <f>AND(SETTINGS!I$8=F168,NOT(OR(E168="?",F168="?",E168="X",F168="X")))</f>
        <v>0</v>
      </c>
      <c r="X168" s="5" t="b">
        <f>AND(SETTINGS!I$8&gt;F168,SETTINGS!I$8&lt;E168,NOT(OR(E168="?",F168="?",E168="X",F168="X")))</f>
        <v>0</v>
      </c>
      <c r="Y168" s="5" t="b">
        <f>AND(SETTINGS!I$8=E168,NOT(OR(E168="?",F168="?",E168="X",F168="X")))</f>
        <v>0</v>
      </c>
      <c r="Z168" s="5" t="b">
        <f>AND(SETTINGS!I$8&gt;E168,NOT(OR(E168="?",F168="?",E168="X",F168="X")))</f>
        <v>0</v>
      </c>
      <c r="AA168" s="5" t="b">
        <f t="shared" si="100"/>
        <v>0</v>
      </c>
      <c r="AB168" s="5" t="b">
        <f>AND(ISBLANK(DESTINATIONS!J181),ISBLANK(DESTINATIONS!K181),ISBLANK(DESTINATIONS!L181),ISBLANK(DESTINATIONS!M181),ISBLANK(DESTINATIONS!N181))</f>
        <v>0</v>
      </c>
      <c r="AC168" s="5" t="b">
        <f>AND(ISNUMBER(DESTINATIONS!J181),ISNUMBER(DESTINATIONS!K181),ISNUMBER(DESTINATIONS!L181),ISNUMBER(DESTINATIONS!M181),ISNUMBER(DESTINATIONS!N181),SETTINGS!F$3&gt;=DESTINATIONS!K181,SETTINGS!F$4&gt;=DESTINATIONS!L181,SETTINGS!F$5&gt;=DESTINATIONS!M181,SETTINGS!F$6&gt;=DESTINATIONS!N181,SETTINGS!F$7&gt;=DESTINATIONS!J181)</f>
        <v>0</v>
      </c>
      <c r="AD168" s="5" t="b">
        <f>AND(ISNUMBER(DESTINATIONS!J181),ISBLANK(DESTINATIONS!K181),ISBLANK(DESTINATIONS!L181),ISBLANK(DESTINATIONS!M181),ISBLANK(DESTINATIONS!N181),SETTINGS!F$7&gt;=DESTINATIONS!J181)</f>
        <v>0</v>
      </c>
      <c r="AE168" s="1" t="b">
        <f>AND(ISNUMBER(DESTINATIONS!J181),ISBLANK(DESTINATIONS!K181),ISBLANK(DESTINATIONS!L181),ISNUMBER(DESTINATIONS!M181),ISBLANK(DESTINATIONS!N181),SETTINGS!F$7&gt;=DESTINATIONS!J181,SETTINGS!F$5&gt;=DESTINATIONS!M181)</f>
        <v>0</v>
      </c>
      <c r="AF168" s="5" t="b">
        <f t="shared" si="101"/>
        <v>0</v>
      </c>
      <c r="AG168" s="5" t="b">
        <f>AND(ISBLANK(DESTINATIONS!O181),ISBLANK(DESTINATIONS!P181),ISBLANK(DESTINATIONS!Q181),ISBLANK(DESTINATIONS!R181),ISBLANK(DESTINATIONS!S181))</f>
        <v>0</v>
      </c>
      <c r="AH168" s="5" t="b">
        <f>AND(ISNUMBER(DESTINATIONS!O181),ISNUMBER(DESTINATIONS!P181),ISNUMBER(DESTINATIONS!Q181),ISNUMBER(DESTINATIONS!R181),ISNUMBER(DESTINATIONS!S181),SETTINGS!F$11&gt;=DESTINATIONS!P181,SETTINGS!F$12&gt;=DESTINATIONS!Q181,SETTINGS!F$13&gt;=DESTINATIONS!R181,SETTINGS!F$14&gt;=DESTINATIONS!S181,SETTINGS!F$15&gt;=DESTINATIONS!O181)</f>
        <v>0</v>
      </c>
      <c r="AI168" s="5" t="b">
        <f>AND(ISNUMBER(DESTINATIONS!O181),ISBLANK(DESTINATIONS!P181),ISBLANK(DESTINATIONS!Q181),ISBLANK(DESTINATIONS!R181),ISBLANK(DESTINATIONS!S181),SETTINGS!F$15&gt;=DESTINATIONS!O181)</f>
        <v>0</v>
      </c>
      <c r="AJ168" s="1" t="b">
        <f>AND(ISNUMBER(DESTINATIONS!O181),ISBLANK(DESTINATIONS!P181),ISBLANK(DESTINATIONS!Q181),ISNUMBER(DESTINATIONS!R181),ISBLANK(DESTINATIONS!S181),SETTINGS!F$15&gt;=DESTINATIONS!O181,SETTINGS!F$13&gt;=DESTINATIONS!R181)</f>
        <v>0</v>
      </c>
      <c r="AK168" s="5" t="b">
        <f t="shared" si="102"/>
        <v>0</v>
      </c>
      <c r="AL168" s="5" t="b">
        <f>AND(SETTINGS!B$21="IELTS",AF168)</f>
        <v>0</v>
      </c>
      <c r="AM168" s="5" t="b">
        <f>AND(SETTINGS!B$21="TOEFL",AK168)</f>
        <v>0</v>
      </c>
      <c r="AN168" s="5" t="b">
        <f>AND(SETTINGS!B$21="Other",OR(AB168,AG168))</f>
        <v>0</v>
      </c>
      <c r="AO168" s="1" t="b">
        <f>AND(SETTINGS!B$21="NO",_xlfn.IFS(SETTINGS!B$19="English",FALSE,OR(SETTINGS!B$19="Spanish",SETTINGS!B$19="English and Spanish"),DESTINATIONS!F181="Spanish",OR(SETTINGS!B$19="French",SETTINGS!B$19="English and French"),DESTINATIONS!F181="French",OR(SETTINGS!B$19="Portuguese",SETTINGS!B$19="English and Portuguese"),DESTINATIONS!F181="Portuguese",OR(SETTINGS!B$19="German",SETTINGS!B$19="English and German"),DESTINATIONS!F181="German",SETTINGS!B$19="All",OR(DESTINATIONS!F181="Spanish",DESTINATIONS!F181="French",DESTINATIONS!F181="Portuguese",DESTINATIONS!F181="German"),SETTINGS!B$19="",FALSE))</f>
        <v>0</v>
      </c>
      <c r="AP168" s="5" t="b">
        <f t="shared" si="91"/>
        <v>0</v>
      </c>
      <c r="AQ168" s="5" t="b">
        <f>OR(ISBLANK(DESTINATIONS!T181),AND(ISNUMBER(DESTINATIONS!T181),SETTINGS!I$5&gt;=DESTINATIONS!T181))</f>
        <v>1</v>
      </c>
      <c r="AS168" s="45" t="b">
        <f t="shared" si="93"/>
        <v>1</v>
      </c>
      <c r="AT168" s="5" t="b">
        <f t="shared" si="94"/>
        <v>0</v>
      </c>
      <c r="AU168" s="5" t="b">
        <f t="shared" si="95"/>
        <v>0</v>
      </c>
      <c r="AV168" s="5" t="b">
        <f t="shared" si="96"/>
        <v>0</v>
      </c>
      <c r="AW168" s="5" t="b">
        <f t="shared" si="97"/>
        <v>0</v>
      </c>
      <c r="AX168" s="5" t="b">
        <f t="shared" si="98"/>
        <v>0</v>
      </c>
    </row>
    <row r="169" spans="1:50" ht="20" customHeight="1" x14ac:dyDescent="0.35">
      <c r="A169" s="50" t="s">
        <v>325</v>
      </c>
      <c r="B169" s="50" t="s">
        <v>357</v>
      </c>
      <c r="C169" s="50" t="s">
        <v>416</v>
      </c>
      <c r="D169" s="48">
        <v>8</v>
      </c>
      <c r="E169" s="49">
        <v>33.884</v>
      </c>
      <c r="F169" s="49">
        <v>32.314</v>
      </c>
      <c r="G169" s="43" t="str">
        <f>IF(OR(SETTINGS!I$8=0,F169="X",F169="?"),"N/A",SETTINGS!I$8-F169)</f>
        <v>N/A</v>
      </c>
      <c r="H169" s="46" t="str">
        <f t="shared" si="92"/>
        <v>Language + Score + English</v>
      </c>
      <c r="J169" s="5" t="b">
        <f>DESTINATIONS!D182="YES"</f>
        <v>1</v>
      </c>
      <c r="K169" s="5" t="b">
        <f>AND(SETTINGS!B$19="English",DESTINATIONS!F182="English")</f>
        <v>0</v>
      </c>
      <c r="L169" s="5" t="b">
        <f>AND(SETTINGS!B$19="Spanish",DESTINATIONS!F182="Spanish")</f>
        <v>0</v>
      </c>
      <c r="M169" s="5" t="b">
        <f>AND(SETTINGS!B$19="French",DESTINATIONS!F182="French")</f>
        <v>0</v>
      </c>
      <c r="N169" s="1" t="b">
        <f>AND(SETTINGS!B$19="Portuguese",DESTINATIONS!F182="Portuguese")</f>
        <v>0</v>
      </c>
      <c r="O169" s="5" t="b">
        <f>AND(SETTINGS!B$19="German",DESTINATIONS!F182="German")</f>
        <v>0</v>
      </c>
      <c r="P169" s="45" t="b">
        <f>AND(SETTINGS!B$19="English and Spanish",OR(DESTINATIONS!F182="English",DESTINATIONS!F182="Spanish"))</f>
        <v>0</v>
      </c>
      <c r="Q169" s="5" t="b">
        <f>AND(SETTINGS!B$19="English and French",OR(DESTINATIONS!F182="English",DESTINATIONS!F182="French"))</f>
        <v>0</v>
      </c>
      <c r="R169" s="5" t="b">
        <f>AND(SETTINGS!B$19="English and Portuguese",OR(DESTINATIONS!F182="English",DESTINATIONS!F182="Portuguese"))</f>
        <v>0</v>
      </c>
      <c r="S169" s="5" t="b">
        <f>AND(SETTINGS!B$19="English and German",OR(DESTINATIONS!F182="English",DESTINATIONS!F182="German"))</f>
        <v>0</v>
      </c>
      <c r="T169" s="5" t="b">
        <f>SETTINGS!B$19="All"</f>
        <v>0</v>
      </c>
      <c r="U169" s="5" t="b">
        <f t="shared" si="99"/>
        <v>0</v>
      </c>
      <c r="V169" s="5" t="b">
        <f>AND(SETTINGS!I$8&lt;F169,NOT(OR(E169="?",F169="?",E169="X",F169="X")))</f>
        <v>1</v>
      </c>
      <c r="W169" s="5" t="b">
        <f>AND(SETTINGS!I$8=F169,NOT(OR(E169="?",F169="?",E169="X",F169="X")))</f>
        <v>0</v>
      </c>
      <c r="X169" s="5" t="b">
        <f>AND(SETTINGS!I$8&gt;F169,SETTINGS!I$8&lt;E169,NOT(OR(E169="?",F169="?",E169="X",F169="X")))</f>
        <v>0</v>
      </c>
      <c r="Y169" s="5" t="b">
        <f>AND(SETTINGS!I$8=E169,NOT(OR(E169="?",F169="?",E169="X",F169="X")))</f>
        <v>0</v>
      </c>
      <c r="Z169" s="5" t="b">
        <f>AND(SETTINGS!I$8&gt;E169,NOT(OR(E169="?",F169="?",E169="X",F169="X")))</f>
        <v>0</v>
      </c>
      <c r="AA169" s="5" t="b">
        <f t="shared" si="100"/>
        <v>0</v>
      </c>
      <c r="AB169" s="5" t="b">
        <f>AND(ISBLANK(DESTINATIONS!J182),ISBLANK(DESTINATIONS!K182),ISBLANK(DESTINATIONS!L182),ISBLANK(DESTINATIONS!M182),ISBLANK(DESTINATIONS!N182))</f>
        <v>0</v>
      </c>
      <c r="AC169" s="5" t="b">
        <f>AND(ISNUMBER(DESTINATIONS!J182),ISNUMBER(DESTINATIONS!K182),ISNUMBER(DESTINATIONS!L182),ISNUMBER(DESTINATIONS!M182),ISNUMBER(DESTINATIONS!N182),SETTINGS!F$3&gt;=DESTINATIONS!K182,SETTINGS!F$4&gt;=DESTINATIONS!L182,SETTINGS!F$5&gt;=DESTINATIONS!M182,SETTINGS!F$6&gt;=DESTINATIONS!N182,SETTINGS!F$7&gt;=DESTINATIONS!J182)</f>
        <v>0</v>
      </c>
      <c r="AD169" s="5" t="b">
        <f>AND(ISNUMBER(DESTINATIONS!J182),ISBLANK(DESTINATIONS!K182),ISBLANK(DESTINATIONS!L182),ISBLANK(DESTINATIONS!M182),ISBLANK(DESTINATIONS!N182),SETTINGS!F$7&gt;=DESTINATIONS!J182)</f>
        <v>0</v>
      </c>
      <c r="AE169" s="1" t="b">
        <f>AND(ISNUMBER(DESTINATIONS!J182),ISBLANK(DESTINATIONS!K182),ISBLANK(DESTINATIONS!L182),ISNUMBER(DESTINATIONS!M182),ISBLANK(DESTINATIONS!N182),SETTINGS!F$7&gt;=DESTINATIONS!J182,SETTINGS!F$5&gt;=DESTINATIONS!M182)</f>
        <v>0</v>
      </c>
      <c r="AF169" s="5" t="b">
        <f t="shared" si="101"/>
        <v>0</v>
      </c>
      <c r="AG169" s="5" t="b">
        <f>AND(ISBLANK(DESTINATIONS!O182),ISBLANK(DESTINATIONS!P182),ISBLANK(DESTINATIONS!Q182),ISBLANK(DESTINATIONS!R182),ISBLANK(DESTINATIONS!S182))</f>
        <v>0</v>
      </c>
      <c r="AH169" s="5" t="b">
        <f>AND(ISNUMBER(DESTINATIONS!O182),ISNUMBER(DESTINATIONS!P182),ISNUMBER(DESTINATIONS!Q182),ISNUMBER(DESTINATIONS!R182),ISNUMBER(DESTINATIONS!S182),SETTINGS!F$11&gt;=DESTINATIONS!P182,SETTINGS!F$12&gt;=DESTINATIONS!Q182,SETTINGS!F$13&gt;=DESTINATIONS!R182,SETTINGS!F$14&gt;=DESTINATIONS!S182,SETTINGS!F$15&gt;=DESTINATIONS!O182)</f>
        <v>0</v>
      </c>
      <c r="AI169" s="5" t="b">
        <f>AND(ISNUMBER(DESTINATIONS!O182),ISBLANK(DESTINATIONS!P182),ISBLANK(DESTINATIONS!Q182),ISBLANK(DESTINATIONS!R182),ISBLANK(DESTINATIONS!S182),SETTINGS!F$15&gt;=DESTINATIONS!O182)</f>
        <v>0</v>
      </c>
      <c r="AJ169" s="1" t="b">
        <f>AND(ISNUMBER(DESTINATIONS!O182),ISBLANK(DESTINATIONS!P182),ISBLANK(DESTINATIONS!Q182),ISNUMBER(DESTINATIONS!R182),ISBLANK(DESTINATIONS!S182),SETTINGS!F$15&gt;=DESTINATIONS!O182,SETTINGS!F$13&gt;=DESTINATIONS!R182)</f>
        <v>0</v>
      </c>
      <c r="AK169" s="5" t="b">
        <f t="shared" si="102"/>
        <v>0</v>
      </c>
      <c r="AL169" s="5" t="b">
        <f>AND(SETTINGS!B$21="IELTS",AF169)</f>
        <v>0</v>
      </c>
      <c r="AM169" s="5" t="b">
        <f>AND(SETTINGS!B$21="TOEFL",AK169)</f>
        <v>0</v>
      </c>
      <c r="AN169" s="5" t="b">
        <f>AND(SETTINGS!B$21="Other",OR(AB169,AG169))</f>
        <v>0</v>
      </c>
      <c r="AO169" s="1" t="b">
        <f>AND(SETTINGS!B$21="NO",_xlfn.IFS(SETTINGS!B$19="English",FALSE,OR(SETTINGS!B$19="Spanish",SETTINGS!B$19="English and Spanish"),DESTINATIONS!F182="Spanish",OR(SETTINGS!B$19="French",SETTINGS!B$19="English and French"),DESTINATIONS!F182="French",OR(SETTINGS!B$19="Portuguese",SETTINGS!B$19="English and Portuguese"),DESTINATIONS!F182="Portuguese",OR(SETTINGS!B$19="German",SETTINGS!B$19="English and German"),DESTINATIONS!F182="German",SETTINGS!B$19="All",OR(DESTINATIONS!F182="Spanish",DESTINATIONS!F182="French",DESTINATIONS!F182="Portuguese",DESTINATIONS!F182="German"),SETTINGS!B$19="",FALSE))</f>
        <v>0</v>
      </c>
      <c r="AP169" s="5" t="b">
        <f t="shared" si="91"/>
        <v>0</v>
      </c>
      <c r="AQ169" s="5" t="b">
        <f>OR(ISBLANK(DESTINATIONS!T182),AND(ISNUMBER(DESTINATIONS!T182),SETTINGS!I$5&gt;=DESTINATIONS!T182))</f>
        <v>1</v>
      </c>
      <c r="AS169" s="45" t="b">
        <f t="shared" si="93"/>
        <v>1</v>
      </c>
      <c r="AT169" s="5" t="b">
        <f t="shared" si="94"/>
        <v>0</v>
      </c>
      <c r="AU169" s="5" t="b">
        <f t="shared" si="95"/>
        <v>0</v>
      </c>
      <c r="AV169" s="5" t="b">
        <f t="shared" si="96"/>
        <v>0</v>
      </c>
      <c r="AW169" s="5" t="b">
        <f t="shared" si="97"/>
        <v>0</v>
      </c>
      <c r="AX169" s="5" t="b">
        <f t="shared" si="98"/>
        <v>0</v>
      </c>
    </row>
    <row r="170" spans="1:50" ht="20" customHeight="1" x14ac:dyDescent="0.35">
      <c r="A170" s="50" t="s">
        <v>325</v>
      </c>
      <c r="B170" s="50" t="s">
        <v>375</v>
      </c>
      <c r="C170" s="50" t="s">
        <v>438</v>
      </c>
      <c r="D170" s="48">
        <v>6</v>
      </c>
      <c r="E170" s="49">
        <v>32.798000000000002</v>
      </c>
      <c r="F170" s="49">
        <v>32.180999999999997</v>
      </c>
      <c r="G170" s="43" t="str">
        <f>IF(OR(SETTINGS!I$8=0,F170="X",F170="?"),"N/A",SETTINGS!I$8-F170)</f>
        <v>N/A</v>
      </c>
      <c r="H170" s="46" t="str">
        <f t="shared" si="92"/>
        <v>Language + Score + English</v>
      </c>
      <c r="J170" s="5" t="b">
        <f>DESTINATIONS!D183="YES"</f>
        <v>1</v>
      </c>
      <c r="K170" s="5" t="b">
        <f>AND(SETTINGS!B$19="English",DESTINATIONS!F183="English")</f>
        <v>0</v>
      </c>
      <c r="L170" s="5" t="b">
        <f>AND(SETTINGS!B$19="Spanish",DESTINATIONS!F183="Spanish")</f>
        <v>0</v>
      </c>
      <c r="M170" s="5" t="b">
        <f>AND(SETTINGS!B$19="French",DESTINATIONS!F183="French")</f>
        <v>0</v>
      </c>
      <c r="N170" s="1" t="b">
        <f>AND(SETTINGS!B$19="Portuguese",DESTINATIONS!F183="Portuguese")</f>
        <v>0</v>
      </c>
      <c r="O170" s="5" t="b">
        <f>AND(SETTINGS!B$19="German",DESTINATIONS!F183="German")</f>
        <v>0</v>
      </c>
      <c r="P170" s="45" t="b">
        <f>AND(SETTINGS!B$19="English and Spanish",OR(DESTINATIONS!F183="English",DESTINATIONS!F183="Spanish"))</f>
        <v>0</v>
      </c>
      <c r="Q170" s="5" t="b">
        <f>AND(SETTINGS!B$19="English and French",OR(DESTINATIONS!F183="English",DESTINATIONS!F183="French"))</f>
        <v>0</v>
      </c>
      <c r="R170" s="5" t="b">
        <f>AND(SETTINGS!B$19="English and Portuguese",OR(DESTINATIONS!F183="English",DESTINATIONS!F183="Portuguese"))</f>
        <v>0</v>
      </c>
      <c r="S170" s="5" t="b">
        <f>AND(SETTINGS!B$19="English and German",OR(DESTINATIONS!F183="English",DESTINATIONS!F183="German"))</f>
        <v>0</v>
      </c>
      <c r="T170" s="5" t="b">
        <f>SETTINGS!B$19="All"</f>
        <v>0</v>
      </c>
      <c r="U170" s="5" t="b">
        <f t="shared" si="99"/>
        <v>0</v>
      </c>
      <c r="V170" s="5" t="b">
        <f>AND(SETTINGS!I$8&lt;F170,NOT(OR(E170="?",F170="?",E170="X",F170="X")))</f>
        <v>1</v>
      </c>
      <c r="W170" s="5" t="b">
        <f>AND(SETTINGS!I$8=F170,NOT(OR(E170="?",F170="?",E170="X",F170="X")))</f>
        <v>0</v>
      </c>
      <c r="X170" s="5" t="b">
        <f>AND(SETTINGS!I$8&gt;F170,SETTINGS!I$8&lt;E170,NOT(OR(E170="?",F170="?",E170="X",F170="X")))</f>
        <v>0</v>
      </c>
      <c r="Y170" s="5" t="b">
        <f>AND(SETTINGS!I$8=E170,NOT(OR(E170="?",F170="?",E170="X",F170="X")))</f>
        <v>0</v>
      </c>
      <c r="Z170" s="5" t="b">
        <f>AND(SETTINGS!I$8&gt;E170,NOT(OR(E170="?",F170="?",E170="X",F170="X")))</f>
        <v>0</v>
      </c>
      <c r="AA170" s="5" t="b">
        <f t="shared" si="100"/>
        <v>0</v>
      </c>
      <c r="AB170" s="5" t="b">
        <f>AND(ISBLANK(DESTINATIONS!J183),ISBLANK(DESTINATIONS!K183),ISBLANK(DESTINATIONS!L183),ISBLANK(DESTINATIONS!M183),ISBLANK(DESTINATIONS!N183))</f>
        <v>1</v>
      </c>
      <c r="AC170" s="5" t="b">
        <f>AND(ISNUMBER(DESTINATIONS!J183),ISNUMBER(DESTINATIONS!K183),ISNUMBER(DESTINATIONS!L183),ISNUMBER(DESTINATIONS!M183),ISNUMBER(DESTINATIONS!N183),SETTINGS!F$3&gt;=DESTINATIONS!K183,SETTINGS!F$4&gt;=DESTINATIONS!L183,SETTINGS!F$5&gt;=DESTINATIONS!M183,SETTINGS!F$6&gt;=DESTINATIONS!N183,SETTINGS!F$7&gt;=DESTINATIONS!J183)</f>
        <v>0</v>
      </c>
      <c r="AD170" s="5" t="b">
        <f>AND(ISNUMBER(DESTINATIONS!J183),ISBLANK(DESTINATIONS!K183),ISBLANK(DESTINATIONS!L183),ISBLANK(DESTINATIONS!M183),ISBLANK(DESTINATIONS!N183),SETTINGS!F$7&gt;=DESTINATIONS!J183)</f>
        <v>0</v>
      </c>
      <c r="AE170" s="1" t="b">
        <f>AND(ISNUMBER(DESTINATIONS!J183),ISBLANK(DESTINATIONS!K183),ISBLANK(DESTINATIONS!L183),ISNUMBER(DESTINATIONS!M183),ISBLANK(DESTINATIONS!N183),SETTINGS!F$7&gt;=DESTINATIONS!J183,SETTINGS!F$5&gt;=DESTINATIONS!M183)</f>
        <v>0</v>
      </c>
      <c r="AF170" s="5" t="b">
        <f t="shared" si="101"/>
        <v>1</v>
      </c>
      <c r="AG170" s="5" t="b">
        <f>AND(ISBLANK(DESTINATIONS!O183),ISBLANK(DESTINATIONS!P183),ISBLANK(DESTINATIONS!Q183),ISBLANK(DESTINATIONS!R183),ISBLANK(DESTINATIONS!S183))</f>
        <v>1</v>
      </c>
      <c r="AH170" s="5" t="b">
        <f>AND(ISNUMBER(DESTINATIONS!O183),ISNUMBER(DESTINATIONS!P183),ISNUMBER(DESTINATIONS!Q183),ISNUMBER(DESTINATIONS!R183),ISNUMBER(DESTINATIONS!S183),SETTINGS!F$11&gt;=DESTINATIONS!P183,SETTINGS!F$12&gt;=DESTINATIONS!Q183,SETTINGS!F$13&gt;=DESTINATIONS!R183,SETTINGS!F$14&gt;=DESTINATIONS!S183,SETTINGS!F$15&gt;=DESTINATIONS!O183)</f>
        <v>0</v>
      </c>
      <c r="AI170" s="5" t="b">
        <f>AND(ISNUMBER(DESTINATIONS!O183),ISBLANK(DESTINATIONS!P183),ISBLANK(DESTINATIONS!Q183),ISBLANK(DESTINATIONS!R183),ISBLANK(DESTINATIONS!S183),SETTINGS!F$15&gt;=DESTINATIONS!O183)</f>
        <v>0</v>
      </c>
      <c r="AJ170" s="1" t="b">
        <f>AND(ISNUMBER(DESTINATIONS!O183),ISBLANK(DESTINATIONS!P183),ISBLANK(DESTINATIONS!Q183),ISNUMBER(DESTINATIONS!R183),ISBLANK(DESTINATIONS!S183),SETTINGS!F$15&gt;=DESTINATIONS!O183,SETTINGS!F$13&gt;=DESTINATIONS!R183)</f>
        <v>0</v>
      </c>
      <c r="AK170" s="5" t="b">
        <f t="shared" si="102"/>
        <v>1</v>
      </c>
      <c r="AL170" s="5" t="b">
        <f>AND(SETTINGS!B$21="IELTS",AF170)</f>
        <v>0</v>
      </c>
      <c r="AM170" s="5" t="b">
        <f>AND(SETTINGS!B$21="TOEFL",AK170)</f>
        <v>0</v>
      </c>
      <c r="AN170" s="5" t="b">
        <f>AND(SETTINGS!B$21="Other",OR(AB170,AG170))</f>
        <v>0</v>
      </c>
      <c r="AO170" s="1" t="b">
        <f>AND(SETTINGS!B$21="NO",_xlfn.IFS(SETTINGS!B$19="English",FALSE,OR(SETTINGS!B$19="Spanish",SETTINGS!B$19="English and Spanish"),DESTINATIONS!F183="Spanish",OR(SETTINGS!B$19="French",SETTINGS!B$19="English and French"),DESTINATIONS!F183="French",OR(SETTINGS!B$19="Portuguese",SETTINGS!B$19="English and Portuguese"),DESTINATIONS!F183="Portuguese",OR(SETTINGS!B$19="German",SETTINGS!B$19="English and German"),DESTINATIONS!F183="German",SETTINGS!B$19="All",OR(DESTINATIONS!F183="Spanish",DESTINATIONS!F183="French",DESTINATIONS!F183="Portuguese",DESTINATIONS!F183="German"),SETTINGS!B$19="",FALSE))</f>
        <v>0</v>
      </c>
      <c r="AP170" s="5" t="b">
        <f t="shared" si="91"/>
        <v>0</v>
      </c>
      <c r="AQ170" s="5" t="b">
        <f>OR(ISBLANK(DESTINATIONS!T183),AND(ISNUMBER(DESTINATIONS!T183),SETTINGS!I$5&gt;=DESTINATIONS!T183))</f>
        <v>1</v>
      </c>
      <c r="AS170" s="45" t="b">
        <f t="shared" si="93"/>
        <v>1</v>
      </c>
      <c r="AT170" s="5" t="b">
        <f t="shared" si="94"/>
        <v>0</v>
      </c>
      <c r="AU170" s="5" t="b">
        <f t="shared" si="95"/>
        <v>0</v>
      </c>
      <c r="AV170" s="5" t="b">
        <f t="shared" si="96"/>
        <v>0</v>
      </c>
      <c r="AW170" s="5" t="b">
        <f t="shared" si="97"/>
        <v>0</v>
      </c>
      <c r="AX170" s="5" t="b">
        <f t="shared" si="98"/>
        <v>0</v>
      </c>
    </row>
    <row r="171" spans="1:50" ht="20" customHeight="1" x14ac:dyDescent="0.35">
      <c r="A171" s="50" t="s">
        <v>325</v>
      </c>
      <c r="B171" s="50" t="s">
        <v>342</v>
      </c>
      <c r="C171" s="50" t="s">
        <v>401</v>
      </c>
      <c r="D171" s="48">
        <v>2</v>
      </c>
      <c r="E171" s="49">
        <v>32.564999999999998</v>
      </c>
      <c r="F171" s="49">
        <v>32.113999999999997</v>
      </c>
      <c r="G171" s="43" t="str">
        <f>IF(OR(SETTINGS!I$8=0,F171="X",F171="?"),"N/A",SETTINGS!I$8-F171)</f>
        <v>N/A</v>
      </c>
      <c r="H171" s="46" t="str">
        <f t="shared" si="92"/>
        <v>Course + Language + Score + English</v>
      </c>
      <c r="J171" s="5" t="b">
        <f>DESTINATIONS!D184="YES"</f>
        <v>0</v>
      </c>
      <c r="K171" s="5" t="b">
        <f>AND(SETTINGS!B$19="English",DESTINATIONS!F184="English")</f>
        <v>0</v>
      </c>
      <c r="L171" s="5" t="b">
        <f>AND(SETTINGS!B$19="Spanish",DESTINATIONS!F184="Spanish")</f>
        <v>0</v>
      </c>
      <c r="M171" s="5" t="b">
        <f>AND(SETTINGS!B$19="French",DESTINATIONS!F184="French")</f>
        <v>0</v>
      </c>
      <c r="N171" s="1" t="b">
        <f>AND(SETTINGS!B$19="Portuguese",DESTINATIONS!F184="Portuguese")</f>
        <v>0</v>
      </c>
      <c r="O171" s="5" t="b">
        <f>AND(SETTINGS!B$19="German",DESTINATIONS!F184="German")</f>
        <v>0</v>
      </c>
      <c r="P171" s="45" t="b">
        <f>AND(SETTINGS!B$19="English and Spanish",OR(DESTINATIONS!F184="English",DESTINATIONS!F184="Spanish"))</f>
        <v>0</v>
      </c>
      <c r="Q171" s="5" t="b">
        <f>AND(SETTINGS!B$19="English and French",OR(DESTINATIONS!F184="English",DESTINATIONS!F184="French"))</f>
        <v>0</v>
      </c>
      <c r="R171" s="5" t="b">
        <f>AND(SETTINGS!B$19="English and Portuguese",OR(DESTINATIONS!F184="English",DESTINATIONS!F184="Portuguese"))</f>
        <v>0</v>
      </c>
      <c r="S171" s="5" t="b">
        <f>AND(SETTINGS!B$19="English and German",OR(DESTINATIONS!F184="English",DESTINATIONS!F184="German"))</f>
        <v>0</v>
      </c>
      <c r="T171" s="5" t="b">
        <f>SETTINGS!B$19="All"</f>
        <v>0</v>
      </c>
      <c r="U171" s="5" t="b">
        <f t="shared" si="99"/>
        <v>0</v>
      </c>
      <c r="V171" s="5" t="b">
        <f>AND(SETTINGS!I$8&lt;F171,NOT(OR(E171="?",F171="?",E171="X",F171="X")))</f>
        <v>1</v>
      </c>
      <c r="W171" s="5" t="b">
        <f>AND(SETTINGS!I$8=F171,NOT(OR(E171="?",F171="?",E171="X",F171="X")))</f>
        <v>0</v>
      </c>
      <c r="X171" s="5" t="b">
        <f>AND(SETTINGS!I$8&gt;F171,SETTINGS!I$8&lt;E171,NOT(OR(E171="?",F171="?",E171="X",F171="X")))</f>
        <v>0</v>
      </c>
      <c r="Y171" s="5" t="b">
        <f>AND(SETTINGS!I$8=E171,NOT(OR(E171="?",F171="?",E171="X",F171="X")))</f>
        <v>0</v>
      </c>
      <c r="Z171" s="5" t="b">
        <f>AND(SETTINGS!I$8&gt;E171,NOT(OR(E171="?",F171="?",E171="X",F171="X")))</f>
        <v>0</v>
      </c>
      <c r="AA171" s="5" t="b">
        <f t="shared" si="100"/>
        <v>0</v>
      </c>
      <c r="AB171" s="5" t="b">
        <f>AND(ISBLANK(DESTINATIONS!J184),ISBLANK(DESTINATIONS!K184),ISBLANK(DESTINATIONS!L184),ISBLANK(DESTINATIONS!M184),ISBLANK(DESTINATIONS!N184))</f>
        <v>0</v>
      </c>
      <c r="AC171" s="5" t="b">
        <f>AND(ISNUMBER(DESTINATIONS!J184),ISNUMBER(DESTINATIONS!K184),ISNUMBER(DESTINATIONS!L184),ISNUMBER(DESTINATIONS!M184),ISNUMBER(DESTINATIONS!N184),SETTINGS!F$3&gt;=DESTINATIONS!K184,SETTINGS!F$4&gt;=DESTINATIONS!L184,SETTINGS!F$5&gt;=DESTINATIONS!M184,SETTINGS!F$6&gt;=DESTINATIONS!N184,SETTINGS!F$7&gt;=DESTINATIONS!J184)</f>
        <v>0</v>
      </c>
      <c r="AD171" s="5" t="b">
        <f>AND(ISNUMBER(DESTINATIONS!J184),ISBLANK(DESTINATIONS!K184),ISBLANK(DESTINATIONS!L184),ISBLANK(DESTINATIONS!M184),ISBLANK(DESTINATIONS!N184),SETTINGS!F$7&gt;=DESTINATIONS!J184)</f>
        <v>0</v>
      </c>
      <c r="AE171" s="1" t="b">
        <f>AND(ISNUMBER(DESTINATIONS!J184),ISBLANK(DESTINATIONS!K184),ISBLANK(DESTINATIONS!L184),ISNUMBER(DESTINATIONS!M184),ISBLANK(DESTINATIONS!N184),SETTINGS!F$7&gt;=DESTINATIONS!J184,SETTINGS!F$5&gt;=DESTINATIONS!M184)</f>
        <v>0</v>
      </c>
      <c r="AF171" s="5" t="b">
        <f t="shared" si="101"/>
        <v>0</v>
      </c>
      <c r="AG171" s="5" t="b">
        <f>AND(ISBLANK(DESTINATIONS!O184),ISBLANK(DESTINATIONS!P184),ISBLANK(DESTINATIONS!Q184),ISBLANK(DESTINATIONS!R184),ISBLANK(DESTINATIONS!S184))</f>
        <v>0</v>
      </c>
      <c r="AH171" s="5" t="b">
        <f>AND(ISNUMBER(DESTINATIONS!O184),ISNUMBER(DESTINATIONS!P184),ISNUMBER(DESTINATIONS!Q184),ISNUMBER(DESTINATIONS!R184),ISNUMBER(DESTINATIONS!S184),SETTINGS!F$11&gt;=DESTINATIONS!P184,SETTINGS!F$12&gt;=DESTINATIONS!Q184,SETTINGS!F$13&gt;=DESTINATIONS!R184,SETTINGS!F$14&gt;=DESTINATIONS!S184,SETTINGS!F$15&gt;=DESTINATIONS!O184)</f>
        <v>0</v>
      </c>
      <c r="AI171" s="5" t="b">
        <f>AND(ISNUMBER(DESTINATIONS!O184),ISBLANK(DESTINATIONS!P184),ISBLANK(DESTINATIONS!Q184),ISBLANK(DESTINATIONS!R184),ISBLANK(DESTINATIONS!S184),SETTINGS!F$15&gt;=DESTINATIONS!O184)</f>
        <v>0</v>
      </c>
      <c r="AJ171" s="1" t="b">
        <f>AND(ISNUMBER(DESTINATIONS!O184),ISBLANK(DESTINATIONS!P184),ISBLANK(DESTINATIONS!Q184),ISNUMBER(DESTINATIONS!R184),ISBLANK(DESTINATIONS!S184),SETTINGS!F$15&gt;=DESTINATIONS!O184,SETTINGS!F$13&gt;=DESTINATIONS!R184)</f>
        <v>0</v>
      </c>
      <c r="AK171" s="5" t="b">
        <f t="shared" si="102"/>
        <v>0</v>
      </c>
      <c r="AL171" s="5" t="b">
        <f>AND(SETTINGS!B$21="IELTS",AF171)</f>
        <v>0</v>
      </c>
      <c r="AM171" s="5" t="b">
        <f>AND(SETTINGS!B$21="TOEFL",AK171)</f>
        <v>0</v>
      </c>
      <c r="AN171" s="5" t="b">
        <f>AND(SETTINGS!B$21="Other",OR(AB171,AG171))</f>
        <v>0</v>
      </c>
      <c r="AO171" s="1" t="b">
        <f>AND(SETTINGS!B$21="NO",_xlfn.IFS(SETTINGS!B$19="English",FALSE,OR(SETTINGS!B$19="Spanish",SETTINGS!B$19="English and Spanish"),DESTINATIONS!F184="Spanish",OR(SETTINGS!B$19="French",SETTINGS!B$19="English and French"),DESTINATIONS!F184="French",OR(SETTINGS!B$19="Portuguese",SETTINGS!B$19="English and Portuguese"),DESTINATIONS!F184="Portuguese",OR(SETTINGS!B$19="German",SETTINGS!B$19="English and German"),DESTINATIONS!F184="German",SETTINGS!B$19="All",OR(DESTINATIONS!F184="Spanish",DESTINATIONS!F184="French",DESTINATIONS!F184="Portuguese",DESTINATIONS!F184="German"),SETTINGS!B$19="",FALSE))</f>
        <v>0</v>
      </c>
      <c r="AP171" s="5" t="b">
        <f t="shared" si="91"/>
        <v>0</v>
      </c>
      <c r="AQ171" s="5" t="b">
        <f>OR(ISBLANK(DESTINATIONS!T184),AND(ISNUMBER(DESTINATIONS!T184),SETTINGS!I$5&gt;=DESTINATIONS!T184))</f>
        <v>1</v>
      </c>
      <c r="AS171" s="45" t="b">
        <f t="shared" si="93"/>
        <v>1</v>
      </c>
      <c r="AT171" s="5" t="b">
        <f t="shared" si="94"/>
        <v>0</v>
      </c>
      <c r="AU171" s="5" t="b">
        <f t="shared" si="95"/>
        <v>0</v>
      </c>
      <c r="AV171" s="5" t="b">
        <f t="shared" si="96"/>
        <v>0</v>
      </c>
      <c r="AW171" s="5" t="b">
        <f t="shared" si="97"/>
        <v>0</v>
      </c>
      <c r="AX171" s="5" t="b">
        <f t="shared" si="98"/>
        <v>0</v>
      </c>
    </row>
    <row r="172" spans="1:50" ht="20" customHeight="1" x14ac:dyDescent="0.35">
      <c r="A172" s="50" t="s">
        <v>324</v>
      </c>
      <c r="B172" s="50" t="s">
        <v>335</v>
      </c>
      <c r="C172" s="50" t="s">
        <v>398</v>
      </c>
      <c r="D172" s="48">
        <v>6</v>
      </c>
      <c r="E172" s="49">
        <v>33.094999999999999</v>
      </c>
      <c r="F172" s="49">
        <v>32.011000000000003</v>
      </c>
      <c r="G172" s="43" t="str">
        <f>IF(OR(SETTINGS!I$8=0,F172="X",F172="?"),"N/A",SETTINGS!I$8-F172)</f>
        <v>N/A</v>
      </c>
      <c r="H172" s="46" t="str">
        <f t="shared" si="92"/>
        <v>Language + Score + English</v>
      </c>
      <c r="J172" s="5" t="b">
        <f>DESTINATIONS!D134="YES"</f>
        <v>1</v>
      </c>
      <c r="K172" s="5" t="b">
        <f>AND(SETTINGS!B$19="English",DESTINATIONS!F134="English")</f>
        <v>0</v>
      </c>
      <c r="L172" s="5" t="b">
        <f>AND(SETTINGS!B$19="Spanish",DESTINATIONS!F134="Spanish")</f>
        <v>0</v>
      </c>
      <c r="M172" s="5" t="b">
        <f>AND(SETTINGS!B$19="French",DESTINATIONS!F134="French")</f>
        <v>0</v>
      </c>
      <c r="N172" s="1" t="b">
        <f>AND(SETTINGS!B$19="Portuguese",DESTINATIONS!F134="Portuguese")</f>
        <v>0</v>
      </c>
      <c r="O172" s="5" t="b">
        <f>AND(SETTINGS!B$19="German",DESTINATIONS!F134="German")</f>
        <v>0</v>
      </c>
      <c r="P172" s="45" t="b">
        <f>AND(SETTINGS!B$19="English and Spanish",OR(DESTINATIONS!F134="English",DESTINATIONS!F134="Spanish"))</f>
        <v>0</v>
      </c>
      <c r="Q172" s="5" t="b">
        <f>AND(SETTINGS!B$19="English and French",OR(DESTINATIONS!F134="English",DESTINATIONS!F134="French"))</f>
        <v>0</v>
      </c>
      <c r="R172" s="5" t="b">
        <f>AND(SETTINGS!B$19="English and Portuguese",OR(DESTINATIONS!F134="English",DESTINATIONS!F134="Portuguese"))</f>
        <v>0</v>
      </c>
      <c r="S172" s="5" t="b">
        <f>AND(SETTINGS!B$19="English and German",OR(DESTINATIONS!F134="English",DESTINATIONS!F134="German"))</f>
        <v>0</v>
      </c>
      <c r="T172" s="5" t="b">
        <f>SETTINGS!B$19="All"</f>
        <v>0</v>
      </c>
      <c r="U172" s="5" t="b">
        <f t="shared" si="99"/>
        <v>0</v>
      </c>
      <c r="V172" s="5" t="b">
        <f>AND(SETTINGS!I$8&lt;F172,NOT(OR(E172="?",F172="?",E172="X",F172="X")))</f>
        <v>1</v>
      </c>
      <c r="W172" s="5" t="b">
        <f>AND(SETTINGS!I$8=F172,NOT(OR(E172="?",F172="?",E172="X",F172="X")))</f>
        <v>0</v>
      </c>
      <c r="X172" s="5" t="b">
        <f>AND(SETTINGS!I$8&gt;F172,SETTINGS!I$8&lt;E172,NOT(OR(E172="?",F172="?",E172="X",F172="X")))</f>
        <v>0</v>
      </c>
      <c r="Y172" s="5" t="b">
        <f>AND(SETTINGS!I$8=E172,NOT(OR(E172="?",F172="?",E172="X",F172="X")))</f>
        <v>0</v>
      </c>
      <c r="Z172" s="5" t="b">
        <f>AND(SETTINGS!I$8&gt;E172,NOT(OR(E172="?",F172="?",E172="X",F172="X")))</f>
        <v>0</v>
      </c>
      <c r="AA172" s="5" t="b">
        <f t="shared" si="100"/>
        <v>0</v>
      </c>
      <c r="AB172" s="5" t="b">
        <f>AND(ISBLANK(DESTINATIONS!J134),ISBLANK(DESTINATIONS!K134),ISBLANK(DESTINATIONS!L134),ISBLANK(DESTINATIONS!M134),ISBLANK(DESTINATIONS!N134))</f>
        <v>1</v>
      </c>
      <c r="AC172" s="5" t="b">
        <f>AND(ISNUMBER(DESTINATIONS!J134),ISNUMBER(DESTINATIONS!K134),ISNUMBER(DESTINATIONS!L134),ISNUMBER(DESTINATIONS!M134),ISNUMBER(DESTINATIONS!N134),SETTINGS!F$3&gt;=DESTINATIONS!K134,SETTINGS!F$4&gt;=DESTINATIONS!L134,SETTINGS!F$5&gt;=DESTINATIONS!M134,SETTINGS!F$6&gt;=DESTINATIONS!N134,SETTINGS!F$7&gt;=DESTINATIONS!J134)</f>
        <v>0</v>
      </c>
      <c r="AD172" s="5" t="b">
        <f>AND(ISNUMBER(DESTINATIONS!J134),ISBLANK(DESTINATIONS!K134),ISBLANK(DESTINATIONS!L134),ISBLANK(DESTINATIONS!M134),ISBLANK(DESTINATIONS!N134),SETTINGS!F$7&gt;=DESTINATIONS!J134)</f>
        <v>0</v>
      </c>
      <c r="AE172" s="1" t="b">
        <f>AND(ISNUMBER(DESTINATIONS!J134),ISBLANK(DESTINATIONS!K134),ISBLANK(DESTINATIONS!L134),ISNUMBER(DESTINATIONS!M134),ISBLANK(DESTINATIONS!N134),SETTINGS!F$7&gt;=DESTINATIONS!J134,SETTINGS!F$5&gt;=DESTINATIONS!M134)</f>
        <v>0</v>
      </c>
      <c r="AF172" s="5" t="b">
        <f t="shared" si="101"/>
        <v>1</v>
      </c>
      <c r="AG172" s="5" t="b">
        <f>AND(ISBLANK(DESTINATIONS!O134),ISBLANK(DESTINATIONS!P134),ISBLANK(DESTINATIONS!Q134),ISBLANK(DESTINATIONS!R134),ISBLANK(DESTINATIONS!S134))</f>
        <v>1</v>
      </c>
      <c r="AH172" s="5" t="b">
        <f>AND(ISNUMBER(DESTINATIONS!O134),ISNUMBER(DESTINATIONS!P134),ISNUMBER(DESTINATIONS!Q134),ISNUMBER(DESTINATIONS!R134),ISNUMBER(DESTINATIONS!S134),SETTINGS!F$11&gt;=DESTINATIONS!P134,SETTINGS!F$12&gt;=DESTINATIONS!Q134,SETTINGS!F$13&gt;=DESTINATIONS!R134,SETTINGS!F$14&gt;=DESTINATIONS!S134,SETTINGS!F$15&gt;=DESTINATIONS!O134)</f>
        <v>0</v>
      </c>
      <c r="AI172" s="5" t="b">
        <f>AND(ISNUMBER(DESTINATIONS!O134),ISBLANK(DESTINATIONS!P134),ISBLANK(DESTINATIONS!Q134),ISBLANK(DESTINATIONS!R134),ISBLANK(DESTINATIONS!S134),SETTINGS!F$15&gt;=DESTINATIONS!O134)</f>
        <v>0</v>
      </c>
      <c r="AJ172" s="1" t="b">
        <f>AND(ISNUMBER(DESTINATIONS!O134),ISBLANK(DESTINATIONS!P134),ISBLANK(DESTINATIONS!Q134),ISNUMBER(DESTINATIONS!R134),ISBLANK(DESTINATIONS!S134),SETTINGS!F$15&gt;=DESTINATIONS!O134,SETTINGS!F$13&gt;=DESTINATIONS!R134)</f>
        <v>0</v>
      </c>
      <c r="AK172" s="5" t="b">
        <f t="shared" si="102"/>
        <v>1</v>
      </c>
      <c r="AL172" s="5" t="b">
        <f>AND(SETTINGS!B$21="IELTS",AF172)</f>
        <v>0</v>
      </c>
      <c r="AM172" s="5" t="b">
        <f>AND(SETTINGS!B$21="TOEFL",AK172)</f>
        <v>0</v>
      </c>
      <c r="AN172" s="5" t="b">
        <f>AND(SETTINGS!B$21="Other",OR(AB172,AG172))</f>
        <v>0</v>
      </c>
      <c r="AO172" s="1" t="b">
        <f>AND(SETTINGS!B$21="NO",_xlfn.IFS(SETTINGS!B$19="English",FALSE,OR(SETTINGS!B$19="Spanish",SETTINGS!B$19="English and Spanish"),DESTINATIONS!F134="Spanish",OR(SETTINGS!B$19="French",SETTINGS!B$19="English and French"),DESTINATIONS!F134="French",OR(SETTINGS!B$19="Portuguese",SETTINGS!B$19="English and Portuguese"),DESTINATIONS!F134="Portuguese",OR(SETTINGS!B$19="German",SETTINGS!B$19="English and German"),DESTINATIONS!F134="German",SETTINGS!B$19="All",OR(DESTINATIONS!F134="Spanish",DESTINATIONS!F134="French",DESTINATIONS!F134="Portuguese",DESTINATIONS!F134="German"),SETTINGS!B$19="",FALSE))</f>
        <v>0</v>
      </c>
      <c r="AP172" s="5" t="b">
        <f t="shared" si="91"/>
        <v>0</v>
      </c>
      <c r="AQ172" s="5" t="b">
        <f>OR(ISBLANK(DESTINATIONS!T134),AND(ISNUMBER(DESTINATIONS!T134),SETTINGS!I$5&gt;=DESTINATIONS!T134))</f>
        <v>1</v>
      </c>
      <c r="AS172" s="45" t="b">
        <f t="shared" si="93"/>
        <v>1</v>
      </c>
      <c r="AT172" s="5" t="b">
        <f t="shared" si="94"/>
        <v>0</v>
      </c>
      <c r="AU172" s="5" t="b">
        <f t="shared" si="95"/>
        <v>0</v>
      </c>
      <c r="AV172" s="5" t="b">
        <f t="shared" si="96"/>
        <v>0</v>
      </c>
      <c r="AW172" s="5" t="b">
        <f t="shared" si="97"/>
        <v>0</v>
      </c>
      <c r="AX172" s="5" t="b">
        <f t="shared" si="98"/>
        <v>0</v>
      </c>
    </row>
    <row r="173" spans="1:50" ht="20" customHeight="1" x14ac:dyDescent="0.35">
      <c r="A173" s="50" t="s">
        <v>325</v>
      </c>
      <c r="B173" s="50" t="s">
        <v>355</v>
      </c>
      <c r="C173" s="50" t="s">
        <v>414</v>
      </c>
      <c r="D173" s="48" t="s">
        <v>484</v>
      </c>
      <c r="E173" s="49">
        <v>33.021999999999998</v>
      </c>
      <c r="F173" s="49">
        <v>31.920999999999999</v>
      </c>
      <c r="G173" s="43" t="str">
        <f>IF(OR(SETTINGS!I$8=0,F173="X",F173="?"),"N/A",SETTINGS!I$8-F173)</f>
        <v>N/A</v>
      </c>
      <c r="H173" s="46" t="str">
        <f t="shared" si="92"/>
        <v>Language + Score + English</v>
      </c>
      <c r="J173" s="5" t="b">
        <f>DESTINATIONS!D185="YES"</f>
        <v>1</v>
      </c>
      <c r="K173" s="5" t="b">
        <f>AND(SETTINGS!B$19="English",DESTINATIONS!F185="English")</f>
        <v>0</v>
      </c>
      <c r="L173" s="5" t="b">
        <f>AND(SETTINGS!B$19="Spanish",DESTINATIONS!F185="Spanish")</f>
        <v>0</v>
      </c>
      <c r="M173" s="5" t="b">
        <f>AND(SETTINGS!B$19="French",DESTINATIONS!F185="French")</f>
        <v>0</v>
      </c>
      <c r="N173" s="1" t="b">
        <f>AND(SETTINGS!B$19="Portuguese",DESTINATIONS!F185="Portuguese")</f>
        <v>0</v>
      </c>
      <c r="O173" s="5" t="b">
        <f>AND(SETTINGS!B$19="German",DESTINATIONS!F185="German")</f>
        <v>0</v>
      </c>
      <c r="P173" s="45" t="b">
        <f>AND(SETTINGS!B$19="English and Spanish",OR(DESTINATIONS!F185="English",DESTINATIONS!F185="Spanish"))</f>
        <v>0</v>
      </c>
      <c r="Q173" s="5" t="b">
        <f>AND(SETTINGS!B$19="English and French",OR(DESTINATIONS!F185="English",DESTINATIONS!F185="French"))</f>
        <v>0</v>
      </c>
      <c r="R173" s="5" t="b">
        <f>AND(SETTINGS!B$19="English and Portuguese",OR(DESTINATIONS!F185="English",DESTINATIONS!F185="Portuguese"))</f>
        <v>0</v>
      </c>
      <c r="S173" s="5" t="b">
        <f>AND(SETTINGS!B$19="English and German",OR(DESTINATIONS!F185="English",DESTINATIONS!F185="German"))</f>
        <v>0</v>
      </c>
      <c r="T173" s="5" t="b">
        <f>SETTINGS!B$19="All"</f>
        <v>0</v>
      </c>
      <c r="U173" s="5" t="b">
        <f t="shared" si="99"/>
        <v>0</v>
      </c>
      <c r="V173" s="5" t="b">
        <f>AND(SETTINGS!I$8&lt;F173,NOT(OR(E173="?",F173="?",E173="X",F173="X")))</f>
        <v>1</v>
      </c>
      <c r="W173" s="5" t="b">
        <f>AND(SETTINGS!I$8=F173,NOT(OR(E173="?",F173="?",E173="X",F173="X")))</f>
        <v>0</v>
      </c>
      <c r="X173" s="5" t="b">
        <f>AND(SETTINGS!I$8&gt;F173,SETTINGS!I$8&lt;E173,NOT(OR(E173="?",F173="?",E173="X",F173="X")))</f>
        <v>0</v>
      </c>
      <c r="Y173" s="5" t="b">
        <f>AND(SETTINGS!I$8=E173,NOT(OR(E173="?",F173="?",E173="X",F173="X")))</f>
        <v>0</v>
      </c>
      <c r="Z173" s="5" t="b">
        <f>AND(SETTINGS!I$8&gt;E173,NOT(OR(E173="?",F173="?",E173="X",F173="X")))</f>
        <v>0</v>
      </c>
      <c r="AA173" s="5" t="b">
        <f t="shared" si="100"/>
        <v>0</v>
      </c>
      <c r="AB173" s="5" t="b">
        <f>AND(ISBLANK(DESTINATIONS!J185),ISBLANK(DESTINATIONS!K185),ISBLANK(DESTINATIONS!L185),ISBLANK(DESTINATIONS!M185),ISBLANK(DESTINATIONS!N185))</f>
        <v>0</v>
      </c>
      <c r="AC173" s="5" t="b">
        <f>AND(ISNUMBER(DESTINATIONS!J185),ISNUMBER(DESTINATIONS!K185),ISNUMBER(DESTINATIONS!L185),ISNUMBER(DESTINATIONS!M185),ISNUMBER(DESTINATIONS!N185),SETTINGS!F$3&gt;=DESTINATIONS!K185,SETTINGS!F$4&gt;=DESTINATIONS!L185,SETTINGS!F$5&gt;=DESTINATIONS!M185,SETTINGS!F$6&gt;=DESTINATIONS!N185,SETTINGS!F$7&gt;=DESTINATIONS!J185)</f>
        <v>0</v>
      </c>
      <c r="AD173" s="5" t="b">
        <f>AND(ISNUMBER(DESTINATIONS!J185),ISBLANK(DESTINATIONS!K185),ISBLANK(DESTINATIONS!L185),ISBLANK(DESTINATIONS!M185),ISBLANK(DESTINATIONS!N185),SETTINGS!F$7&gt;=DESTINATIONS!J185)</f>
        <v>0</v>
      </c>
      <c r="AE173" s="1" t="b">
        <f>AND(ISNUMBER(DESTINATIONS!J185),ISBLANK(DESTINATIONS!K185),ISBLANK(DESTINATIONS!L185),ISNUMBER(DESTINATIONS!M185),ISBLANK(DESTINATIONS!N185),SETTINGS!F$7&gt;=DESTINATIONS!J185,SETTINGS!F$5&gt;=DESTINATIONS!M185)</f>
        <v>0</v>
      </c>
      <c r="AF173" s="5" t="b">
        <f t="shared" si="101"/>
        <v>0</v>
      </c>
      <c r="AG173" s="5" t="b">
        <f>AND(ISBLANK(DESTINATIONS!O185),ISBLANK(DESTINATIONS!P185),ISBLANK(DESTINATIONS!Q185),ISBLANK(DESTINATIONS!R185),ISBLANK(DESTINATIONS!S185))</f>
        <v>0</v>
      </c>
      <c r="AH173" s="5" t="b">
        <f>AND(ISNUMBER(DESTINATIONS!O185),ISNUMBER(DESTINATIONS!P185),ISNUMBER(DESTINATIONS!Q185),ISNUMBER(DESTINATIONS!R185),ISNUMBER(DESTINATIONS!S185),SETTINGS!F$11&gt;=DESTINATIONS!P185,SETTINGS!F$12&gt;=DESTINATIONS!Q185,SETTINGS!F$13&gt;=DESTINATIONS!R185,SETTINGS!F$14&gt;=DESTINATIONS!S185,SETTINGS!F$15&gt;=DESTINATIONS!O185)</f>
        <v>0</v>
      </c>
      <c r="AI173" s="5" t="b">
        <f>AND(ISNUMBER(DESTINATIONS!O185),ISBLANK(DESTINATIONS!P185),ISBLANK(DESTINATIONS!Q185),ISBLANK(DESTINATIONS!R185),ISBLANK(DESTINATIONS!S185),SETTINGS!F$15&gt;=DESTINATIONS!O185)</f>
        <v>0</v>
      </c>
      <c r="AJ173" s="1" t="b">
        <f>AND(ISNUMBER(DESTINATIONS!O185),ISBLANK(DESTINATIONS!P185),ISBLANK(DESTINATIONS!Q185),ISNUMBER(DESTINATIONS!R185),ISBLANK(DESTINATIONS!S185),SETTINGS!F$15&gt;=DESTINATIONS!O185,SETTINGS!F$13&gt;=DESTINATIONS!R185)</f>
        <v>0</v>
      </c>
      <c r="AK173" s="5" t="b">
        <f t="shared" si="102"/>
        <v>0</v>
      </c>
      <c r="AL173" s="5" t="b">
        <f>AND(SETTINGS!B$21="IELTS",AF173)</f>
        <v>0</v>
      </c>
      <c r="AM173" s="5" t="b">
        <f>AND(SETTINGS!B$21="TOEFL",AK173)</f>
        <v>0</v>
      </c>
      <c r="AN173" s="5" t="b">
        <f>AND(SETTINGS!B$21="Other",OR(AB173,AG173))</f>
        <v>0</v>
      </c>
      <c r="AO173" s="1" t="b">
        <f>AND(SETTINGS!B$21="NO",_xlfn.IFS(SETTINGS!B$19="English",FALSE,OR(SETTINGS!B$19="Spanish",SETTINGS!B$19="English and Spanish"),DESTINATIONS!F185="Spanish",OR(SETTINGS!B$19="French",SETTINGS!B$19="English and French"),DESTINATIONS!F185="French",OR(SETTINGS!B$19="Portuguese",SETTINGS!B$19="English and Portuguese"),DESTINATIONS!F185="Portuguese",OR(SETTINGS!B$19="German",SETTINGS!B$19="English and German"),DESTINATIONS!F185="German",SETTINGS!B$19="All",OR(DESTINATIONS!F185="Spanish",DESTINATIONS!F185="French",DESTINATIONS!F185="Portuguese",DESTINATIONS!F185="German"),SETTINGS!B$19="",FALSE))</f>
        <v>0</v>
      </c>
      <c r="AP173" s="5" t="b">
        <f t="shared" si="91"/>
        <v>0</v>
      </c>
      <c r="AQ173" s="5" t="b">
        <f>OR(ISBLANK(DESTINATIONS!T185),AND(ISNUMBER(DESTINATIONS!T185),SETTINGS!I$5&gt;=DESTINATIONS!T185))</f>
        <v>1</v>
      </c>
      <c r="AS173" s="45" t="b">
        <f t="shared" si="93"/>
        <v>1</v>
      </c>
      <c r="AT173" s="5" t="b">
        <f t="shared" si="94"/>
        <v>0</v>
      </c>
      <c r="AU173" s="5" t="b">
        <f t="shared" si="95"/>
        <v>0</v>
      </c>
      <c r="AV173" s="5" t="b">
        <f t="shared" si="96"/>
        <v>0</v>
      </c>
      <c r="AW173" s="5" t="b">
        <f t="shared" si="97"/>
        <v>0</v>
      </c>
      <c r="AX173" s="5" t="b">
        <f t="shared" si="98"/>
        <v>0</v>
      </c>
    </row>
    <row r="174" spans="1:50" ht="20" customHeight="1" x14ac:dyDescent="0.35">
      <c r="A174" s="50" t="s">
        <v>325</v>
      </c>
      <c r="B174" s="50" t="s">
        <v>365</v>
      </c>
      <c r="C174" s="50" t="s">
        <v>427</v>
      </c>
      <c r="D174" s="48">
        <v>5</v>
      </c>
      <c r="E174" s="49">
        <v>33.46</v>
      </c>
      <c r="F174" s="49">
        <v>31.888999999999999</v>
      </c>
      <c r="G174" s="43" t="str">
        <f>IF(OR(SETTINGS!I$8=0,F174="X",F174="?"),"N/A",SETTINGS!I$8-F174)</f>
        <v>N/A</v>
      </c>
      <c r="H174" s="46" t="str">
        <f t="shared" si="92"/>
        <v>Language + Score + English</v>
      </c>
      <c r="J174" s="5" t="b">
        <f>DESTINATIONS!D186="YES"</f>
        <v>1</v>
      </c>
      <c r="K174" s="5" t="b">
        <f>AND(SETTINGS!B$19="English",DESTINATIONS!F186="English")</f>
        <v>0</v>
      </c>
      <c r="L174" s="5" t="b">
        <f>AND(SETTINGS!B$19="Spanish",DESTINATIONS!F186="Spanish")</f>
        <v>0</v>
      </c>
      <c r="M174" s="5" t="b">
        <f>AND(SETTINGS!B$19="French",DESTINATIONS!F186="French")</f>
        <v>0</v>
      </c>
      <c r="N174" s="1" t="b">
        <f>AND(SETTINGS!B$19="Portuguese",DESTINATIONS!F186="Portuguese")</f>
        <v>0</v>
      </c>
      <c r="O174" s="5" t="b">
        <f>AND(SETTINGS!B$19="German",DESTINATIONS!F186="German")</f>
        <v>0</v>
      </c>
      <c r="P174" s="45" t="b">
        <f>AND(SETTINGS!B$19="English and Spanish",OR(DESTINATIONS!F186="English",DESTINATIONS!F186="Spanish"))</f>
        <v>0</v>
      </c>
      <c r="Q174" s="5" t="b">
        <f>AND(SETTINGS!B$19="English and French",OR(DESTINATIONS!F186="English",DESTINATIONS!F186="French"))</f>
        <v>0</v>
      </c>
      <c r="R174" s="5" t="b">
        <f>AND(SETTINGS!B$19="English and Portuguese",OR(DESTINATIONS!F186="English",DESTINATIONS!F186="Portuguese"))</f>
        <v>0</v>
      </c>
      <c r="S174" s="5" t="b">
        <f>AND(SETTINGS!B$19="English and German",OR(DESTINATIONS!F186="English",DESTINATIONS!F186="German"))</f>
        <v>0</v>
      </c>
      <c r="T174" s="5" t="b">
        <f>SETTINGS!B$19="All"</f>
        <v>0</v>
      </c>
      <c r="U174" s="5" t="b">
        <f t="shared" si="99"/>
        <v>0</v>
      </c>
      <c r="V174" s="5" t="b">
        <f>AND(SETTINGS!I$8&lt;F174,NOT(OR(E174="?",F174="?",E174="X",F174="X")))</f>
        <v>1</v>
      </c>
      <c r="W174" s="5" t="b">
        <f>AND(SETTINGS!I$8=F174,NOT(OR(E174="?",F174="?",E174="X",F174="X")))</f>
        <v>0</v>
      </c>
      <c r="X174" s="5" t="b">
        <f>AND(SETTINGS!I$8&gt;F174,SETTINGS!I$8&lt;E174,NOT(OR(E174="?",F174="?",E174="X",F174="X")))</f>
        <v>0</v>
      </c>
      <c r="Y174" s="5" t="b">
        <f>AND(SETTINGS!I$8=E174,NOT(OR(E174="?",F174="?",E174="X",F174="X")))</f>
        <v>0</v>
      </c>
      <c r="Z174" s="5" t="b">
        <f>AND(SETTINGS!I$8&gt;E174,NOT(OR(E174="?",F174="?",E174="X",F174="X")))</f>
        <v>0</v>
      </c>
      <c r="AA174" s="5" t="b">
        <f t="shared" si="100"/>
        <v>0</v>
      </c>
      <c r="AB174" s="5" t="b">
        <f>AND(ISBLANK(DESTINATIONS!J186),ISBLANK(DESTINATIONS!K186),ISBLANK(DESTINATIONS!L186),ISBLANK(DESTINATIONS!M186),ISBLANK(DESTINATIONS!N186))</f>
        <v>0</v>
      </c>
      <c r="AC174" s="5" t="b">
        <f>AND(ISNUMBER(DESTINATIONS!J186),ISNUMBER(DESTINATIONS!K186),ISNUMBER(DESTINATIONS!L186),ISNUMBER(DESTINATIONS!M186),ISNUMBER(DESTINATIONS!N186),SETTINGS!F$3&gt;=DESTINATIONS!K186,SETTINGS!F$4&gt;=DESTINATIONS!L186,SETTINGS!F$5&gt;=DESTINATIONS!M186,SETTINGS!F$6&gt;=DESTINATIONS!N186,SETTINGS!F$7&gt;=DESTINATIONS!J186)</f>
        <v>0</v>
      </c>
      <c r="AD174" s="5" t="b">
        <f>AND(ISNUMBER(DESTINATIONS!J186),ISBLANK(DESTINATIONS!K186),ISBLANK(DESTINATIONS!L186),ISBLANK(DESTINATIONS!M186),ISBLANK(DESTINATIONS!N186),SETTINGS!F$7&gt;=DESTINATIONS!J186)</f>
        <v>0</v>
      </c>
      <c r="AE174" s="1" t="b">
        <f>AND(ISNUMBER(DESTINATIONS!J186),ISBLANK(DESTINATIONS!K186),ISBLANK(DESTINATIONS!L186),ISNUMBER(DESTINATIONS!M186),ISBLANK(DESTINATIONS!N186),SETTINGS!F$7&gt;=DESTINATIONS!J186,SETTINGS!F$5&gt;=DESTINATIONS!M186)</f>
        <v>0</v>
      </c>
      <c r="AF174" s="5" t="b">
        <f t="shared" si="101"/>
        <v>0</v>
      </c>
      <c r="AG174" s="5" t="b">
        <f>AND(ISBLANK(DESTINATIONS!O186),ISBLANK(DESTINATIONS!P186),ISBLANK(DESTINATIONS!Q186),ISBLANK(DESTINATIONS!R186),ISBLANK(DESTINATIONS!S186))</f>
        <v>0</v>
      </c>
      <c r="AH174" s="5" t="b">
        <f>AND(ISNUMBER(DESTINATIONS!O186),ISNUMBER(DESTINATIONS!P186),ISNUMBER(DESTINATIONS!Q186),ISNUMBER(DESTINATIONS!R186),ISNUMBER(DESTINATIONS!S186),SETTINGS!F$11&gt;=DESTINATIONS!P186,SETTINGS!F$12&gt;=DESTINATIONS!Q186,SETTINGS!F$13&gt;=DESTINATIONS!R186,SETTINGS!F$14&gt;=DESTINATIONS!S186,SETTINGS!F$15&gt;=DESTINATIONS!O186)</f>
        <v>0</v>
      </c>
      <c r="AI174" s="5" t="b">
        <f>AND(ISNUMBER(DESTINATIONS!O186),ISBLANK(DESTINATIONS!P186),ISBLANK(DESTINATIONS!Q186),ISBLANK(DESTINATIONS!R186),ISBLANK(DESTINATIONS!S186),SETTINGS!F$15&gt;=DESTINATIONS!O186)</f>
        <v>0</v>
      </c>
      <c r="AJ174" s="1" t="b">
        <f>AND(ISNUMBER(DESTINATIONS!O186),ISBLANK(DESTINATIONS!P186),ISBLANK(DESTINATIONS!Q186),ISNUMBER(DESTINATIONS!R186),ISBLANK(DESTINATIONS!S186),SETTINGS!F$15&gt;=DESTINATIONS!O186,SETTINGS!F$13&gt;=DESTINATIONS!R186)</f>
        <v>0</v>
      </c>
      <c r="AK174" s="5" t="b">
        <f t="shared" si="102"/>
        <v>0</v>
      </c>
      <c r="AL174" s="5" t="b">
        <f>AND(SETTINGS!B$21="IELTS",AF174)</f>
        <v>0</v>
      </c>
      <c r="AM174" s="5" t="b">
        <f>AND(SETTINGS!B$21="TOEFL",AK174)</f>
        <v>0</v>
      </c>
      <c r="AN174" s="5" t="b">
        <f>AND(SETTINGS!B$21="Other",OR(AB174,AG174))</f>
        <v>0</v>
      </c>
      <c r="AO174" s="1" t="b">
        <f>AND(SETTINGS!B$21="NO",_xlfn.IFS(SETTINGS!B$19="English",FALSE,OR(SETTINGS!B$19="Spanish",SETTINGS!B$19="English and Spanish"),DESTINATIONS!F186="Spanish",OR(SETTINGS!B$19="French",SETTINGS!B$19="English and French"),DESTINATIONS!F186="French",OR(SETTINGS!B$19="Portuguese",SETTINGS!B$19="English and Portuguese"),DESTINATIONS!F186="Portuguese",OR(SETTINGS!B$19="German",SETTINGS!B$19="English and German"),DESTINATIONS!F186="German",SETTINGS!B$19="All",OR(DESTINATIONS!F186="Spanish",DESTINATIONS!F186="French",DESTINATIONS!F186="Portuguese",DESTINATIONS!F186="German"),SETTINGS!B$19="",FALSE))</f>
        <v>0</v>
      </c>
      <c r="AP174" s="5" t="b">
        <f t="shared" si="91"/>
        <v>0</v>
      </c>
      <c r="AQ174" s="5" t="b">
        <f>OR(ISBLANK(DESTINATIONS!T186),AND(ISNUMBER(DESTINATIONS!T186),SETTINGS!I$5&gt;=DESTINATIONS!T186))</f>
        <v>1</v>
      </c>
      <c r="AS174" s="45" t="b">
        <f t="shared" si="93"/>
        <v>1</v>
      </c>
      <c r="AT174" s="5" t="b">
        <f t="shared" si="94"/>
        <v>0</v>
      </c>
      <c r="AU174" s="5" t="b">
        <f t="shared" si="95"/>
        <v>0</v>
      </c>
      <c r="AV174" s="5" t="b">
        <f t="shared" si="96"/>
        <v>0</v>
      </c>
      <c r="AW174" s="5" t="b">
        <f t="shared" si="97"/>
        <v>0</v>
      </c>
      <c r="AX174" s="5" t="b">
        <f t="shared" si="98"/>
        <v>0</v>
      </c>
    </row>
    <row r="175" spans="1:50" ht="20" customHeight="1" x14ac:dyDescent="0.35">
      <c r="A175" s="50" t="s">
        <v>325</v>
      </c>
      <c r="B175" s="50" t="s">
        <v>370</v>
      </c>
      <c r="C175" s="50" t="s">
        <v>433</v>
      </c>
      <c r="D175" s="48">
        <v>6</v>
      </c>
      <c r="E175" s="49">
        <v>32.661999999999999</v>
      </c>
      <c r="F175" s="49">
        <v>31.797000000000001</v>
      </c>
      <c r="G175" s="43" t="str">
        <f>IF(OR(SETTINGS!I$8=0,F175="X",F175="?"),"N/A",SETTINGS!I$8-F175)</f>
        <v>N/A</v>
      </c>
      <c r="H175" s="46" t="str">
        <f t="shared" si="92"/>
        <v>Language + Score + English</v>
      </c>
      <c r="J175" s="5" t="b">
        <f>DESTINATIONS!D187="YES"</f>
        <v>1</v>
      </c>
      <c r="K175" s="5" t="b">
        <f>AND(SETTINGS!B$19="English",DESTINATIONS!F187="English")</f>
        <v>0</v>
      </c>
      <c r="L175" s="5" t="b">
        <f>AND(SETTINGS!B$19="Spanish",DESTINATIONS!F187="Spanish")</f>
        <v>0</v>
      </c>
      <c r="M175" s="5" t="b">
        <f>AND(SETTINGS!B$19="French",DESTINATIONS!F187="French")</f>
        <v>0</v>
      </c>
      <c r="N175" s="1" t="b">
        <f>AND(SETTINGS!B$19="Portuguese",DESTINATIONS!F187="Portuguese")</f>
        <v>0</v>
      </c>
      <c r="O175" s="5" t="b">
        <f>AND(SETTINGS!B$19="German",DESTINATIONS!F187="German")</f>
        <v>0</v>
      </c>
      <c r="P175" s="45" t="b">
        <f>AND(SETTINGS!B$19="English and Spanish",OR(DESTINATIONS!F187="English",DESTINATIONS!F187="Spanish"))</f>
        <v>0</v>
      </c>
      <c r="Q175" s="5" t="b">
        <f>AND(SETTINGS!B$19="English and French",OR(DESTINATIONS!F187="English",DESTINATIONS!F187="French"))</f>
        <v>0</v>
      </c>
      <c r="R175" s="5" t="b">
        <f>AND(SETTINGS!B$19="English and Portuguese",OR(DESTINATIONS!F187="English",DESTINATIONS!F187="Portuguese"))</f>
        <v>0</v>
      </c>
      <c r="S175" s="5" t="b">
        <f>AND(SETTINGS!B$19="English and German",OR(DESTINATIONS!F187="English",DESTINATIONS!F187="German"))</f>
        <v>0</v>
      </c>
      <c r="T175" s="5" t="b">
        <f>SETTINGS!B$19="All"</f>
        <v>0</v>
      </c>
      <c r="U175" s="5" t="b">
        <f t="shared" si="99"/>
        <v>0</v>
      </c>
      <c r="V175" s="5" t="b">
        <f>AND(SETTINGS!I$8&lt;F175,NOT(OR(E175="?",F175="?",E175="X",F175="X")))</f>
        <v>1</v>
      </c>
      <c r="W175" s="5" t="b">
        <f>AND(SETTINGS!I$8=F175,NOT(OR(E175="?",F175="?",E175="X",F175="X")))</f>
        <v>0</v>
      </c>
      <c r="X175" s="5" t="b">
        <f>AND(SETTINGS!I$8&gt;F175,SETTINGS!I$8&lt;E175,NOT(OR(E175="?",F175="?",E175="X",F175="X")))</f>
        <v>0</v>
      </c>
      <c r="Y175" s="5" t="b">
        <f>AND(SETTINGS!I$8=E175,NOT(OR(E175="?",F175="?",E175="X",F175="X")))</f>
        <v>0</v>
      </c>
      <c r="Z175" s="5" t="b">
        <f>AND(SETTINGS!I$8&gt;E175,NOT(OR(E175="?",F175="?",E175="X",F175="X")))</f>
        <v>0</v>
      </c>
      <c r="AA175" s="5" t="b">
        <f t="shared" si="100"/>
        <v>0</v>
      </c>
      <c r="AB175" s="5" t="b">
        <f>AND(ISBLANK(DESTINATIONS!J187),ISBLANK(DESTINATIONS!K187),ISBLANK(DESTINATIONS!L187),ISBLANK(DESTINATIONS!M187),ISBLANK(DESTINATIONS!N187))</f>
        <v>1</v>
      </c>
      <c r="AC175" s="5" t="b">
        <f>AND(ISNUMBER(DESTINATIONS!J187),ISNUMBER(DESTINATIONS!K187),ISNUMBER(DESTINATIONS!L187),ISNUMBER(DESTINATIONS!M187),ISNUMBER(DESTINATIONS!N187),SETTINGS!F$3&gt;=DESTINATIONS!K187,SETTINGS!F$4&gt;=DESTINATIONS!L187,SETTINGS!F$5&gt;=DESTINATIONS!M187,SETTINGS!F$6&gt;=DESTINATIONS!N187,SETTINGS!F$7&gt;=DESTINATIONS!J187)</f>
        <v>0</v>
      </c>
      <c r="AD175" s="5" t="b">
        <f>AND(ISNUMBER(DESTINATIONS!J187),ISBLANK(DESTINATIONS!K187),ISBLANK(DESTINATIONS!L187),ISBLANK(DESTINATIONS!M187),ISBLANK(DESTINATIONS!N187),SETTINGS!F$7&gt;=DESTINATIONS!J187)</f>
        <v>0</v>
      </c>
      <c r="AE175" s="1" t="b">
        <f>AND(ISNUMBER(DESTINATIONS!J187),ISBLANK(DESTINATIONS!K187),ISBLANK(DESTINATIONS!L187),ISNUMBER(DESTINATIONS!M187),ISBLANK(DESTINATIONS!N187),SETTINGS!F$7&gt;=DESTINATIONS!J187,SETTINGS!F$5&gt;=DESTINATIONS!M187)</f>
        <v>0</v>
      </c>
      <c r="AF175" s="5" t="b">
        <f t="shared" si="101"/>
        <v>1</v>
      </c>
      <c r="AG175" s="5" t="b">
        <f>AND(ISBLANK(DESTINATIONS!O187),ISBLANK(DESTINATIONS!P187),ISBLANK(DESTINATIONS!Q187),ISBLANK(DESTINATIONS!R187),ISBLANK(DESTINATIONS!S187))</f>
        <v>1</v>
      </c>
      <c r="AH175" s="5" t="b">
        <f>AND(ISNUMBER(DESTINATIONS!O187),ISNUMBER(DESTINATIONS!P187),ISNUMBER(DESTINATIONS!Q187),ISNUMBER(DESTINATIONS!R187),ISNUMBER(DESTINATIONS!S187),SETTINGS!F$11&gt;=DESTINATIONS!P187,SETTINGS!F$12&gt;=DESTINATIONS!Q187,SETTINGS!F$13&gt;=DESTINATIONS!R187,SETTINGS!F$14&gt;=DESTINATIONS!S187,SETTINGS!F$15&gt;=DESTINATIONS!O187)</f>
        <v>0</v>
      </c>
      <c r="AI175" s="5" t="b">
        <f>AND(ISNUMBER(DESTINATIONS!O187),ISBLANK(DESTINATIONS!P187),ISBLANK(DESTINATIONS!Q187),ISBLANK(DESTINATIONS!R187),ISBLANK(DESTINATIONS!S187),SETTINGS!F$15&gt;=DESTINATIONS!O187)</f>
        <v>0</v>
      </c>
      <c r="AJ175" s="1" t="b">
        <f>AND(ISNUMBER(DESTINATIONS!O187),ISBLANK(DESTINATIONS!P187),ISBLANK(DESTINATIONS!Q187),ISNUMBER(DESTINATIONS!R187),ISBLANK(DESTINATIONS!S187),SETTINGS!F$15&gt;=DESTINATIONS!O187,SETTINGS!F$13&gt;=DESTINATIONS!R187)</f>
        <v>0</v>
      </c>
      <c r="AK175" s="5" t="b">
        <f t="shared" si="102"/>
        <v>1</v>
      </c>
      <c r="AL175" s="5" t="b">
        <f>AND(SETTINGS!B$21="IELTS",AF175)</f>
        <v>0</v>
      </c>
      <c r="AM175" s="5" t="b">
        <f>AND(SETTINGS!B$21="TOEFL",AK175)</f>
        <v>0</v>
      </c>
      <c r="AN175" s="5" t="b">
        <f>AND(SETTINGS!B$21="Other",OR(AB175,AG175))</f>
        <v>0</v>
      </c>
      <c r="AO175" s="1" t="b">
        <f>AND(SETTINGS!B$21="NO",_xlfn.IFS(SETTINGS!B$19="English",FALSE,OR(SETTINGS!B$19="Spanish",SETTINGS!B$19="English and Spanish"),DESTINATIONS!F187="Spanish",OR(SETTINGS!B$19="French",SETTINGS!B$19="English and French"),DESTINATIONS!F187="French",OR(SETTINGS!B$19="Portuguese",SETTINGS!B$19="English and Portuguese"),DESTINATIONS!F187="Portuguese",OR(SETTINGS!B$19="German",SETTINGS!B$19="English and German"),DESTINATIONS!F187="German",SETTINGS!B$19="All",OR(DESTINATIONS!F187="Spanish",DESTINATIONS!F187="French",DESTINATIONS!F187="Portuguese",DESTINATIONS!F187="German"),SETTINGS!B$19="",FALSE))</f>
        <v>0</v>
      </c>
      <c r="AP175" s="5" t="b">
        <f t="shared" si="91"/>
        <v>0</v>
      </c>
      <c r="AQ175" s="5" t="b">
        <f>OR(ISBLANK(DESTINATIONS!T187),AND(ISNUMBER(DESTINATIONS!T187),SETTINGS!I$5&gt;=DESTINATIONS!T187))</f>
        <v>1</v>
      </c>
      <c r="AS175" s="45" t="b">
        <f t="shared" si="93"/>
        <v>1</v>
      </c>
      <c r="AT175" s="5" t="b">
        <f t="shared" si="94"/>
        <v>0</v>
      </c>
      <c r="AU175" s="5" t="b">
        <f t="shared" si="95"/>
        <v>0</v>
      </c>
      <c r="AV175" s="5" t="b">
        <f t="shared" si="96"/>
        <v>0</v>
      </c>
      <c r="AW175" s="5" t="b">
        <f t="shared" si="97"/>
        <v>0</v>
      </c>
      <c r="AX175" s="5" t="b">
        <f t="shared" si="98"/>
        <v>0</v>
      </c>
    </row>
    <row r="176" spans="1:50" ht="20" customHeight="1" x14ac:dyDescent="0.35">
      <c r="A176" s="50" t="s">
        <v>324</v>
      </c>
      <c r="B176" s="50" t="s">
        <v>330</v>
      </c>
      <c r="C176" s="50" t="s">
        <v>388</v>
      </c>
      <c r="D176" s="48">
        <v>4</v>
      </c>
      <c r="E176" s="49">
        <v>32.043999999999997</v>
      </c>
      <c r="F176" s="49">
        <v>31.795999999999999</v>
      </c>
      <c r="G176" s="43" t="str">
        <f>IF(OR(SETTINGS!I$8=0,F176="X",F176="?"),"N/A",SETTINGS!I$8-F176)</f>
        <v>N/A</v>
      </c>
      <c r="H176" s="46" t="str">
        <f t="shared" si="92"/>
        <v>Language + Score + English</v>
      </c>
      <c r="J176" s="5" t="b">
        <f>DESTINATIONS!D135="YES"</f>
        <v>1</v>
      </c>
      <c r="K176" s="5" t="b">
        <f>AND(SETTINGS!B$19="English",DESTINATIONS!F135="English")</f>
        <v>0</v>
      </c>
      <c r="L176" s="5" t="b">
        <f>AND(SETTINGS!B$19="Spanish",DESTINATIONS!F135="Spanish")</f>
        <v>0</v>
      </c>
      <c r="M176" s="5" t="b">
        <f>AND(SETTINGS!B$19="French",DESTINATIONS!F135="French")</f>
        <v>0</v>
      </c>
      <c r="N176" s="1" t="b">
        <f>AND(SETTINGS!B$19="Portuguese",DESTINATIONS!F135="Portuguese")</f>
        <v>0</v>
      </c>
      <c r="O176" s="5" t="b">
        <f>AND(SETTINGS!B$19="German",DESTINATIONS!F135="German")</f>
        <v>0</v>
      </c>
      <c r="P176" s="45" t="b">
        <f>AND(SETTINGS!B$19="English and Spanish",OR(DESTINATIONS!F135="English",DESTINATIONS!F135="Spanish"))</f>
        <v>0</v>
      </c>
      <c r="Q176" s="5" t="b">
        <f>AND(SETTINGS!B$19="English and French",OR(DESTINATIONS!F135="English",DESTINATIONS!F135="French"))</f>
        <v>0</v>
      </c>
      <c r="R176" s="5" t="b">
        <f>AND(SETTINGS!B$19="English and Portuguese",OR(DESTINATIONS!F135="English",DESTINATIONS!F135="Portuguese"))</f>
        <v>0</v>
      </c>
      <c r="S176" s="5" t="b">
        <f>AND(SETTINGS!B$19="English and German",OR(DESTINATIONS!F135="English",DESTINATIONS!F135="German"))</f>
        <v>0</v>
      </c>
      <c r="T176" s="5" t="b">
        <f>SETTINGS!B$19="All"</f>
        <v>0</v>
      </c>
      <c r="U176" s="5" t="b">
        <f t="shared" si="99"/>
        <v>0</v>
      </c>
      <c r="V176" s="5" t="b">
        <f>AND(SETTINGS!I$8&lt;F176,NOT(OR(E176="?",F176="?",E176="X",F176="X")))</f>
        <v>1</v>
      </c>
      <c r="W176" s="5" t="b">
        <f>AND(SETTINGS!I$8=F176,NOT(OR(E176="?",F176="?",E176="X",F176="X")))</f>
        <v>0</v>
      </c>
      <c r="X176" s="5" t="b">
        <f>AND(SETTINGS!I$8&gt;F176,SETTINGS!I$8&lt;E176,NOT(OR(E176="?",F176="?",E176="X",F176="X")))</f>
        <v>0</v>
      </c>
      <c r="Y176" s="5" t="b">
        <f>AND(SETTINGS!I$8=E176,NOT(OR(E176="?",F176="?",E176="X",F176="X")))</f>
        <v>0</v>
      </c>
      <c r="Z176" s="5" t="b">
        <f>AND(SETTINGS!I$8&gt;E176,NOT(OR(E176="?",F176="?",E176="X",F176="X")))</f>
        <v>0</v>
      </c>
      <c r="AA176" s="5" t="b">
        <f t="shared" si="100"/>
        <v>0</v>
      </c>
      <c r="AB176" s="5" t="b">
        <f>AND(ISBLANK(DESTINATIONS!J135),ISBLANK(DESTINATIONS!K135),ISBLANK(DESTINATIONS!L135),ISBLANK(DESTINATIONS!M135),ISBLANK(DESTINATIONS!N135))</f>
        <v>1</v>
      </c>
      <c r="AC176" s="5" t="b">
        <f>AND(ISNUMBER(DESTINATIONS!J135),ISNUMBER(DESTINATIONS!K135),ISNUMBER(DESTINATIONS!L135),ISNUMBER(DESTINATIONS!M135),ISNUMBER(DESTINATIONS!N135),SETTINGS!F$3&gt;=DESTINATIONS!K135,SETTINGS!F$4&gt;=DESTINATIONS!L135,SETTINGS!F$5&gt;=DESTINATIONS!M135,SETTINGS!F$6&gt;=DESTINATIONS!N135,SETTINGS!F$7&gt;=DESTINATIONS!J135)</f>
        <v>0</v>
      </c>
      <c r="AD176" s="5" t="b">
        <f>AND(ISNUMBER(DESTINATIONS!J135),ISBLANK(DESTINATIONS!K135),ISBLANK(DESTINATIONS!L135),ISBLANK(DESTINATIONS!M135),ISBLANK(DESTINATIONS!N135),SETTINGS!F$7&gt;=DESTINATIONS!J135)</f>
        <v>0</v>
      </c>
      <c r="AE176" s="1" t="b">
        <f>AND(ISNUMBER(DESTINATIONS!J135),ISBLANK(DESTINATIONS!K135),ISBLANK(DESTINATIONS!L135),ISNUMBER(DESTINATIONS!M135),ISBLANK(DESTINATIONS!N135),SETTINGS!F$7&gt;=DESTINATIONS!J135,SETTINGS!F$5&gt;=DESTINATIONS!M135)</f>
        <v>0</v>
      </c>
      <c r="AF176" s="5" t="b">
        <f t="shared" si="101"/>
        <v>1</v>
      </c>
      <c r="AG176" s="5" t="b">
        <f>AND(ISBLANK(DESTINATIONS!O135),ISBLANK(DESTINATIONS!P135),ISBLANK(DESTINATIONS!Q135),ISBLANK(DESTINATIONS!R135),ISBLANK(DESTINATIONS!S135))</f>
        <v>1</v>
      </c>
      <c r="AH176" s="5" t="b">
        <f>AND(ISNUMBER(DESTINATIONS!O135),ISNUMBER(DESTINATIONS!P135),ISNUMBER(DESTINATIONS!Q135),ISNUMBER(DESTINATIONS!R135),ISNUMBER(DESTINATIONS!S135),SETTINGS!F$11&gt;=DESTINATIONS!P135,SETTINGS!F$12&gt;=DESTINATIONS!Q135,SETTINGS!F$13&gt;=DESTINATIONS!R135,SETTINGS!F$14&gt;=DESTINATIONS!S135,SETTINGS!F$15&gt;=DESTINATIONS!O135)</f>
        <v>0</v>
      </c>
      <c r="AI176" s="5" t="b">
        <f>AND(ISNUMBER(DESTINATIONS!O135),ISBLANK(DESTINATIONS!P135),ISBLANK(DESTINATIONS!Q135),ISBLANK(DESTINATIONS!R135),ISBLANK(DESTINATIONS!S135),SETTINGS!F$15&gt;=DESTINATIONS!O135)</f>
        <v>0</v>
      </c>
      <c r="AJ176" s="1" t="b">
        <f>AND(ISNUMBER(DESTINATIONS!O135),ISBLANK(DESTINATIONS!P135),ISBLANK(DESTINATIONS!Q135),ISNUMBER(DESTINATIONS!R135),ISBLANK(DESTINATIONS!S135),SETTINGS!F$15&gt;=DESTINATIONS!O135,SETTINGS!F$13&gt;=DESTINATIONS!R135)</f>
        <v>0</v>
      </c>
      <c r="AK176" s="5" t="b">
        <f t="shared" si="102"/>
        <v>1</v>
      </c>
      <c r="AL176" s="5" t="b">
        <f>AND(SETTINGS!B$21="IELTS",AF176)</f>
        <v>0</v>
      </c>
      <c r="AM176" s="5" t="b">
        <f>AND(SETTINGS!B$21="TOEFL",AK176)</f>
        <v>0</v>
      </c>
      <c r="AN176" s="5" t="b">
        <f>AND(SETTINGS!B$21="Other",OR(AB176,AG176))</f>
        <v>0</v>
      </c>
      <c r="AO176" s="1" t="b">
        <f>AND(SETTINGS!B$21="NO",_xlfn.IFS(SETTINGS!B$19="English",FALSE,OR(SETTINGS!B$19="Spanish",SETTINGS!B$19="English and Spanish"),DESTINATIONS!F135="Spanish",OR(SETTINGS!B$19="French",SETTINGS!B$19="English and French"),DESTINATIONS!F135="French",OR(SETTINGS!B$19="Portuguese",SETTINGS!B$19="English and Portuguese"),DESTINATIONS!F135="Portuguese",OR(SETTINGS!B$19="German",SETTINGS!B$19="English and German"),DESTINATIONS!F135="German",SETTINGS!B$19="All",OR(DESTINATIONS!F135="Spanish",DESTINATIONS!F135="French",DESTINATIONS!F135="Portuguese",DESTINATIONS!F135="German"),SETTINGS!B$19="",FALSE))</f>
        <v>0</v>
      </c>
      <c r="AP176" s="5" t="b">
        <f t="shared" si="91"/>
        <v>0</v>
      </c>
      <c r="AQ176" s="5" t="b">
        <f>OR(ISBLANK(DESTINATIONS!T135),AND(ISNUMBER(DESTINATIONS!T135),SETTINGS!I$5&gt;=DESTINATIONS!T135))</f>
        <v>1</v>
      </c>
      <c r="AS176" s="45" t="b">
        <f t="shared" si="93"/>
        <v>1</v>
      </c>
      <c r="AT176" s="5" t="b">
        <f t="shared" si="94"/>
        <v>0</v>
      </c>
      <c r="AU176" s="5" t="b">
        <f t="shared" si="95"/>
        <v>0</v>
      </c>
      <c r="AV176" s="5" t="b">
        <f t="shared" si="96"/>
        <v>0</v>
      </c>
      <c r="AW176" s="5" t="b">
        <f t="shared" si="97"/>
        <v>0</v>
      </c>
      <c r="AX176" s="5" t="b">
        <f t="shared" si="98"/>
        <v>0</v>
      </c>
    </row>
    <row r="177" spans="1:50" ht="20" customHeight="1" x14ac:dyDescent="0.35">
      <c r="A177" s="50" t="s">
        <v>325</v>
      </c>
      <c r="B177" s="50" t="s">
        <v>361</v>
      </c>
      <c r="C177" s="50" t="s">
        <v>420</v>
      </c>
      <c r="D177" s="48">
        <v>2</v>
      </c>
      <c r="E177" s="49">
        <v>31.936</v>
      </c>
      <c r="F177" s="49">
        <v>31.773</v>
      </c>
      <c r="G177" s="43" t="str">
        <f>IF(OR(SETTINGS!I$8=0,F177="X",F177="?"),"N/A",SETTINGS!I$8-F177)</f>
        <v>N/A</v>
      </c>
      <c r="H177" s="46" t="str">
        <f t="shared" si="92"/>
        <v>Language + Score + English</v>
      </c>
      <c r="J177" s="5" t="b">
        <f>DESTINATIONS!D188="YES"</f>
        <v>1</v>
      </c>
      <c r="K177" s="5" t="b">
        <f>AND(SETTINGS!B$19="English",DESTINATIONS!F188="English")</f>
        <v>0</v>
      </c>
      <c r="L177" s="5" t="b">
        <f>AND(SETTINGS!B$19="Spanish",DESTINATIONS!F188="Spanish")</f>
        <v>0</v>
      </c>
      <c r="M177" s="5" t="b">
        <f>AND(SETTINGS!B$19="French",DESTINATIONS!F188="French")</f>
        <v>0</v>
      </c>
      <c r="N177" s="1" t="b">
        <f>AND(SETTINGS!B$19="Portuguese",DESTINATIONS!F188="Portuguese")</f>
        <v>0</v>
      </c>
      <c r="O177" s="5" t="b">
        <f>AND(SETTINGS!B$19="German",DESTINATIONS!F188="German")</f>
        <v>0</v>
      </c>
      <c r="P177" s="45" t="b">
        <f>AND(SETTINGS!B$19="English and Spanish",OR(DESTINATIONS!F188="English",DESTINATIONS!F188="Spanish"))</f>
        <v>0</v>
      </c>
      <c r="Q177" s="5" t="b">
        <f>AND(SETTINGS!B$19="English and French",OR(DESTINATIONS!F188="English",DESTINATIONS!F188="French"))</f>
        <v>0</v>
      </c>
      <c r="R177" s="5" t="b">
        <f>AND(SETTINGS!B$19="English and Portuguese",OR(DESTINATIONS!F188="English",DESTINATIONS!F188="Portuguese"))</f>
        <v>0</v>
      </c>
      <c r="S177" s="5" t="b">
        <f>AND(SETTINGS!B$19="English and German",OR(DESTINATIONS!F188="English",DESTINATIONS!F188="German"))</f>
        <v>0</v>
      </c>
      <c r="T177" s="5" t="b">
        <f>SETTINGS!B$19="All"</f>
        <v>0</v>
      </c>
      <c r="U177" s="5" t="b">
        <f t="shared" si="99"/>
        <v>0</v>
      </c>
      <c r="V177" s="5" t="b">
        <f>AND(SETTINGS!I$8&lt;F177,NOT(OR(E177="?",F177="?",E177="X",F177="X")))</f>
        <v>1</v>
      </c>
      <c r="W177" s="5" t="b">
        <f>AND(SETTINGS!I$8=F177,NOT(OR(E177="?",F177="?",E177="X",F177="X")))</f>
        <v>0</v>
      </c>
      <c r="X177" s="5" t="b">
        <f>AND(SETTINGS!I$8&gt;F177,SETTINGS!I$8&lt;E177,NOT(OR(E177="?",F177="?",E177="X",F177="X")))</f>
        <v>0</v>
      </c>
      <c r="Y177" s="5" t="b">
        <f>AND(SETTINGS!I$8=E177,NOT(OR(E177="?",F177="?",E177="X",F177="X")))</f>
        <v>0</v>
      </c>
      <c r="Z177" s="5" t="b">
        <f>AND(SETTINGS!I$8&gt;E177,NOT(OR(E177="?",F177="?",E177="X",F177="X")))</f>
        <v>0</v>
      </c>
      <c r="AA177" s="5" t="b">
        <f t="shared" si="100"/>
        <v>0</v>
      </c>
      <c r="AB177" s="5" t="b">
        <f>AND(ISBLANK(DESTINATIONS!J188),ISBLANK(DESTINATIONS!K188),ISBLANK(DESTINATIONS!L188),ISBLANK(DESTINATIONS!M188),ISBLANK(DESTINATIONS!N188))</f>
        <v>0</v>
      </c>
      <c r="AC177" s="5" t="b">
        <f>AND(ISNUMBER(DESTINATIONS!J188),ISNUMBER(DESTINATIONS!K188),ISNUMBER(DESTINATIONS!L188),ISNUMBER(DESTINATIONS!M188),ISNUMBER(DESTINATIONS!N188),SETTINGS!F$3&gt;=DESTINATIONS!K188,SETTINGS!F$4&gt;=DESTINATIONS!L188,SETTINGS!F$5&gt;=DESTINATIONS!M188,SETTINGS!F$6&gt;=DESTINATIONS!N188,SETTINGS!F$7&gt;=DESTINATIONS!J188)</f>
        <v>0</v>
      </c>
      <c r="AD177" s="5" t="b">
        <f>AND(ISNUMBER(DESTINATIONS!J188),ISBLANK(DESTINATIONS!K188),ISBLANK(DESTINATIONS!L188),ISBLANK(DESTINATIONS!M188),ISBLANK(DESTINATIONS!N188),SETTINGS!F$7&gt;=DESTINATIONS!J188)</f>
        <v>0</v>
      </c>
      <c r="AE177" s="1" t="b">
        <f>AND(ISNUMBER(DESTINATIONS!J188),ISBLANK(DESTINATIONS!K188),ISBLANK(DESTINATIONS!L188),ISNUMBER(DESTINATIONS!M188),ISBLANK(DESTINATIONS!N188),SETTINGS!F$7&gt;=DESTINATIONS!J188,SETTINGS!F$5&gt;=DESTINATIONS!M188)</f>
        <v>0</v>
      </c>
      <c r="AF177" s="5" t="b">
        <f t="shared" si="101"/>
        <v>0</v>
      </c>
      <c r="AG177" s="5" t="b">
        <f>AND(ISBLANK(DESTINATIONS!O188),ISBLANK(DESTINATIONS!P188),ISBLANK(DESTINATIONS!Q188),ISBLANK(DESTINATIONS!R188),ISBLANK(DESTINATIONS!S188))</f>
        <v>0</v>
      </c>
      <c r="AH177" s="5" t="b">
        <f>AND(ISNUMBER(DESTINATIONS!O188),ISNUMBER(DESTINATIONS!P188),ISNUMBER(DESTINATIONS!Q188),ISNUMBER(DESTINATIONS!R188),ISNUMBER(DESTINATIONS!S188),SETTINGS!F$11&gt;=DESTINATIONS!P188,SETTINGS!F$12&gt;=DESTINATIONS!Q188,SETTINGS!F$13&gt;=DESTINATIONS!R188,SETTINGS!F$14&gt;=DESTINATIONS!S188,SETTINGS!F$15&gt;=DESTINATIONS!O188)</f>
        <v>0</v>
      </c>
      <c r="AI177" s="5" t="b">
        <f>AND(ISNUMBER(DESTINATIONS!O188),ISBLANK(DESTINATIONS!P188),ISBLANK(DESTINATIONS!Q188),ISBLANK(DESTINATIONS!R188),ISBLANK(DESTINATIONS!S188),SETTINGS!F$15&gt;=DESTINATIONS!O188)</f>
        <v>0</v>
      </c>
      <c r="AJ177" s="1" t="b">
        <f>AND(ISNUMBER(DESTINATIONS!O188),ISBLANK(DESTINATIONS!P188),ISBLANK(DESTINATIONS!Q188),ISNUMBER(DESTINATIONS!R188),ISBLANK(DESTINATIONS!S188),SETTINGS!F$15&gt;=DESTINATIONS!O188,SETTINGS!F$13&gt;=DESTINATIONS!R188)</f>
        <v>0</v>
      </c>
      <c r="AK177" s="5" t="b">
        <f t="shared" si="102"/>
        <v>0</v>
      </c>
      <c r="AL177" s="5" t="b">
        <f>AND(SETTINGS!B$21="IELTS",AF177)</f>
        <v>0</v>
      </c>
      <c r="AM177" s="5" t="b">
        <f>AND(SETTINGS!B$21="TOEFL",AK177)</f>
        <v>0</v>
      </c>
      <c r="AN177" s="5" t="b">
        <f>AND(SETTINGS!B$21="Other",OR(AB177,AG177))</f>
        <v>0</v>
      </c>
      <c r="AO177" s="1" t="b">
        <f>AND(SETTINGS!B$21="NO",_xlfn.IFS(SETTINGS!B$19="English",FALSE,OR(SETTINGS!B$19="Spanish",SETTINGS!B$19="English and Spanish"),DESTINATIONS!F188="Spanish",OR(SETTINGS!B$19="French",SETTINGS!B$19="English and French"),DESTINATIONS!F188="French",OR(SETTINGS!B$19="Portuguese",SETTINGS!B$19="English and Portuguese"),DESTINATIONS!F188="Portuguese",OR(SETTINGS!B$19="German",SETTINGS!B$19="English and German"),DESTINATIONS!F188="German",SETTINGS!B$19="All",OR(DESTINATIONS!F188="Spanish",DESTINATIONS!F188="French",DESTINATIONS!F188="Portuguese",DESTINATIONS!F188="German"),SETTINGS!B$19="",FALSE))</f>
        <v>0</v>
      </c>
      <c r="AP177" s="5" t="b">
        <f t="shared" si="91"/>
        <v>0</v>
      </c>
      <c r="AQ177" s="5" t="b">
        <f>OR(ISBLANK(DESTINATIONS!T188),AND(ISNUMBER(DESTINATIONS!T188),SETTINGS!I$5&gt;=DESTINATIONS!T188))</f>
        <v>1</v>
      </c>
      <c r="AS177" s="45" t="b">
        <f t="shared" si="93"/>
        <v>1</v>
      </c>
      <c r="AT177" s="5" t="b">
        <f t="shared" si="94"/>
        <v>0</v>
      </c>
      <c r="AU177" s="5" t="b">
        <f t="shared" si="95"/>
        <v>0</v>
      </c>
      <c r="AV177" s="5" t="b">
        <f t="shared" si="96"/>
        <v>0</v>
      </c>
      <c r="AW177" s="5" t="b">
        <f t="shared" si="97"/>
        <v>0</v>
      </c>
      <c r="AX177" s="5" t="b">
        <f t="shared" si="98"/>
        <v>0</v>
      </c>
    </row>
    <row r="178" spans="1:50" ht="20" customHeight="1" x14ac:dyDescent="0.35">
      <c r="A178" s="50" t="s">
        <v>324</v>
      </c>
      <c r="B178" s="50" t="s">
        <v>333</v>
      </c>
      <c r="C178" s="50" t="s">
        <v>393</v>
      </c>
      <c r="D178" s="48">
        <v>18</v>
      </c>
      <c r="E178" s="49">
        <v>34.283999999999999</v>
      </c>
      <c r="F178" s="49">
        <v>31.745000000000001</v>
      </c>
      <c r="G178" s="43" t="str">
        <f>IF(OR(SETTINGS!I$8=0,F178="X",F178="?"),"N/A",SETTINGS!I$8-F178)</f>
        <v>N/A</v>
      </c>
      <c r="H178" s="46" t="str">
        <f t="shared" si="92"/>
        <v>Language + Score + English</v>
      </c>
      <c r="J178" s="5" t="b">
        <f>DESTINATIONS!D136="YES"</f>
        <v>1</v>
      </c>
      <c r="K178" s="5" t="b">
        <f>AND(SETTINGS!B$19="English",DESTINATIONS!F136="English")</f>
        <v>0</v>
      </c>
      <c r="L178" s="5" t="b">
        <f>AND(SETTINGS!B$19="Spanish",DESTINATIONS!F136="Spanish")</f>
        <v>0</v>
      </c>
      <c r="M178" s="5" t="b">
        <f>AND(SETTINGS!B$19="French",DESTINATIONS!F136="French")</f>
        <v>0</v>
      </c>
      <c r="N178" s="1" t="b">
        <f>AND(SETTINGS!B$19="Portuguese",DESTINATIONS!F136="Portuguese")</f>
        <v>0</v>
      </c>
      <c r="O178" s="5" t="b">
        <f>AND(SETTINGS!B$19="German",DESTINATIONS!F136="German")</f>
        <v>0</v>
      </c>
      <c r="P178" s="45" t="b">
        <f>AND(SETTINGS!B$19="English and Spanish",OR(DESTINATIONS!F136="English",DESTINATIONS!F136="Spanish"))</f>
        <v>0</v>
      </c>
      <c r="Q178" s="5" t="b">
        <f>AND(SETTINGS!B$19="English and French",OR(DESTINATIONS!F136="English",DESTINATIONS!F136="French"))</f>
        <v>0</v>
      </c>
      <c r="R178" s="5" t="b">
        <f>AND(SETTINGS!B$19="English and Portuguese",OR(DESTINATIONS!F136="English",DESTINATIONS!F136="Portuguese"))</f>
        <v>0</v>
      </c>
      <c r="S178" s="5" t="b">
        <f>AND(SETTINGS!B$19="English and German",OR(DESTINATIONS!F136="English",DESTINATIONS!F136="German"))</f>
        <v>0</v>
      </c>
      <c r="T178" s="5" t="b">
        <f>SETTINGS!B$19="All"</f>
        <v>0</v>
      </c>
      <c r="U178" s="5" t="b">
        <f t="shared" si="99"/>
        <v>0</v>
      </c>
      <c r="V178" s="5" t="b">
        <f>AND(SETTINGS!I$8&lt;F178,NOT(OR(E178="?",F178="?",E178="X",F178="X")))</f>
        <v>1</v>
      </c>
      <c r="W178" s="5" t="b">
        <f>AND(SETTINGS!I$8=F178,NOT(OR(E178="?",F178="?",E178="X",F178="X")))</f>
        <v>0</v>
      </c>
      <c r="X178" s="5" t="b">
        <f>AND(SETTINGS!I$8&gt;F178,SETTINGS!I$8&lt;E178,NOT(OR(E178="?",F178="?",E178="X",F178="X")))</f>
        <v>0</v>
      </c>
      <c r="Y178" s="5" t="b">
        <f>AND(SETTINGS!I$8=E178,NOT(OR(E178="?",F178="?",E178="X",F178="X")))</f>
        <v>0</v>
      </c>
      <c r="Z178" s="5" t="b">
        <f>AND(SETTINGS!I$8&gt;E178,NOT(OR(E178="?",F178="?",E178="X",F178="X")))</f>
        <v>0</v>
      </c>
      <c r="AA178" s="5" t="b">
        <f t="shared" si="100"/>
        <v>0</v>
      </c>
      <c r="AB178" s="5" t="b">
        <f>AND(ISBLANK(DESTINATIONS!J136),ISBLANK(DESTINATIONS!K136),ISBLANK(DESTINATIONS!L136),ISBLANK(DESTINATIONS!M136),ISBLANK(DESTINATIONS!N136))</f>
        <v>0</v>
      </c>
      <c r="AC178" s="5" t="b">
        <f>AND(ISNUMBER(DESTINATIONS!J136),ISNUMBER(DESTINATIONS!K136),ISNUMBER(DESTINATIONS!L136),ISNUMBER(DESTINATIONS!M136),ISNUMBER(DESTINATIONS!N136),SETTINGS!F$3&gt;=DESTINATIONS!K136,SETTINGS!F$4&gt;=DESTINATIONS!L136,SETTINGS!F$5&gt;=DESTINATIONS!M136,SETTINGS!F$6&gt;=DESTINATIONS!N136,SETTINGS!F$7&gt;=DESTINATIONS!J136)</f>
        <v>0</v>
      </c>
      <c r="AD178" s="5" t="b">
        <f>AND(ISNUMBER(DESTINATIONS!J136),ISBLANK(DESTINATIONS!K136),ISBLANK(DESTINATIONS!L136),ISBLANK(DESTINATIONS!M136),ISBLANK(DESTINATIONS!N136),SETTINGS!F$7&gt;=DESTINATIONS!J136)</f>
        <v>0</v>
      </c>
      <c r="AE178" s="1" t="b">
        <f>AND(ISNUMBER(DESTINATIONS!J136),ISBLANK(DESTINATIONS!K136),ISBLANK(DESTINATIONS!L136),ISNUMBER(DESTINATIONS!M136),ISBLANK(DESTINATIONS!N136),SETTINGS!F$7&gt;=DESTINATIONS!J136,SETTINGS!F$5&gt;=DESTINATIONS!M136)</f>
        <v>0</v>
      </c>
      <c r="AF178" s="5" t="b">
        <f t="shared" si="101"/>
        <v>0</v>
      </c>
      <c r="AG178" s="5" t="b">
        <f>AND(ISBLANK(DESTINATIONS!O136),ISBLANK(DESTINATIONS!P136),ISBLANK(DESTINATIONS!Q136),ISBLANK(DESTINATIONS!R136),ISBLANK(DESTINATIONS!S136))</f>
        <v>0</v>
      </c>
      <c r="AH178" s="5" t="b">
        <f>AND(ISNUMBER(DESTINATIONS!O136),ISNUMBER(DESTINATIONS!P136),ISNUMBER(DESTINATIONS!Q136),ISNUMBER(DESTINATIONS!R136),ISNUMBER(DESTINATIONS!S136),SETTINGS!F$11&gt;=DESTINATIONS!P136,SETTINGS!F$12&gt;=DESTINATIONS!Q136,SETTINGS!F$13&gt;=DESTINATIONS!R136,SETTINGS!F$14&gt;=DESTINATIONS!S136,SETTINGS!F$15&gt;=DESTINATIONS!O136)</f>
        <v>0</v>
      </c>
      <c r="AI178" s="5" t="b">
        <f>AND(ISNUMBER(DESTINATIONS!O136),ISBLANK(DESTINATIONS!P136),ISBLANK(DESTINATIONS!Q136),ISBLANK(DESTINATIONS!R136),ISBLANK(DESTINATIONS!S136),SETTINGS!F$15&gt;=DESTINATIONS!O136)</f>
        <v>0</v>
      </c>
      <c r="AJ178" s="1" t="b">
        <f>AND(ISNUMBER(DESTINATIONS!O136),ISBLANK(DESTINATIONS!P136),ISBLANK(DESTINATIONS!Q136),ISNUMBER(DESTINATIONS!R136),ISBLANK(DESTINATIONS!S136),SETTINGS!F$15&gt;=DESTINATIONS!O136,SETTINGS!F$13&gt;=DESTINATIONS!R136)</f>
        <v>0</v>
      </c>
      <c r="AK178" s="5" t="b">
        <f t="shared" si="102"/>
        <v>0</v>
      </c>
      <c r="AL178" s="5" t="b">
        <f>AND(SETTINGS!B$21="IELTS",AF178)</f>
        <v>0</v>
      </c>
      <c r="AM178" s="5" t="b">
        <f>AND(SETTINGS!B$21="TOEFL",AK178)</f>
        <v>0</v>
      </c>
      <c r="AN178" s="5" t="b">
        <f>AND(SETTINGS!B$21="Other",OR(AB178,AG178))</f>
        <v>0</v>
      </c>
      <c r="AO178" s="1" t="b">
        <f>AND(SETTINGS!B$21="NO",_xlfn.IFS(SETTINGS!B$19="English",FALSE,OR(SETTINGS!B$19="Spanish",SETTINGS!B$19="English and Spanish"),DESTINATIONS!F136="Spanish",OR(SETTINGS!B$19="French",SETTINGS!B$19="English and French"),DESTINATIONS!F136="French",OR(SETTINGS!B$19="Portuguese",SETTINGS!B$19="English and Portuguese"),DESTINATIONS!F136="Portuguese",OR(SETTINGS!B$19="German",SETTINGS!B$19="English and German"),DESTINATIONS!F136="German",SETTINGS!B$19="All",OR(DESTINATIONS!F136="Spanish",DESTINATIONS!F136="French",DESTINATIONS!F136="Portuguese",DESTINATIONS!F136="German"),SETTINGS!B$19="",FALSE))</f>
        <v>0</v>
      </c>
      <c r="AP178" s="5" t="b">
        <f t="shared" si="91"/>
        <v>0</v>
      </c>
      <c r="AQ178" s="5" t="b">
        <f>OR(ISBLANK(DESTINATIONS!T136),AND(ISNUMBER(DESTINATIONS!T136),SETTINGS!I$5&gt;=DESTINATIONS!T136))</f>
        <v>1</v>
      </c>
      <c r="AS178" s="45" t="b">
        <f t="shared" si="93"/>
        <v>1</v>
      </c>
      <c r="AT178" s="5" t="b">
        <f t="shared" si="94"/>
        <v>0</v>
      </c>
      <c r="AU178" s="5" t="b">
        <f t="shared" si="95"/>
        <v>0</v>
      </c>
      <c r="AV178" s="5" t="b">
        <f t="shared" si="96"/>
        <v>0</v>
      </c>
      <c r="AW178" s="5" t="b">
        <f t="shared" si="97"/>
        <v>0</v>
      </c>
      <c r="AX178" s="5" t="b">
        <f t="shared" si="98"/>
        <v>0</v>
      </c>
    </row>
    <row r="179" spans="1:50" ht="20" customHeight="1" x14ac:dyDescent="0.35">
      <c r="A179" s="50" t="s">
        <v>325</v>
      </c>
      <c r="B179" s="50" t="s">
        <v>380</v>
      </c>
      <c r="C179" s="50" t="s">
        <v>445</v>
      </c>
      <c r="D179" s="48">
        <v>6</v>
      </c>
      <c r="E179" s="49">
        <v>32.82</v>
      </c>
      <c r="F179" s="49">
        <v>31.718</v>
      </c>
      <c r="G179" s="43" t="str">
        <f>IF(OR(SETTINGS!I$8=0,F179="X",F179="?"),"N/A",SETTINGS!I$8-F179)</f>
        <v>N/A</v>
      </c>
      <c r="H179" s="46" t="str">
        <f t="shared" si="92"/>
        <v>Course + Language + Score + English</v>
      </c>
      <c r="J179" s="5" t="b">
        <f>DESTINATIONS!D189="YES"</f>
        <v>0</v>
      </c>
      <c r="K179" s="5" t="b">
        <f>AND(SETTINGS!B$19="English",DESTINATIONS!F189="English")</f>
        <v>0</v>
      </c>
      <c r="L179" s="5" t="b">
        <f>AND(SETTINGS!B$19="Spanish",DESTINATIONS!F189="Spanish")</f>
        <v>0</v>
      </c>
      <c r="M179" s="5" t="b">
        <f>AND(SETTINGS!B$19="French",DESTINATIONS!F189="French")</f>
        <v>0</v>
      </c>
      <c r="N179" s="1" t="b">
        <f>AND(SETTINGS!B$19="Portuguese",DESTINATIONS!F189="Portuguese")</f>
        <v>0</v>
      </c>
      <c r="O179" s="5" t="b">
        <f>AND(SETTINGS!B$19="German",DESTINATIONS!F189="German")</f>
        <v>0</v>
      </c>
      <c r="P179" s="45" t="b">
        <f>AND(SETTINGS!B$19="English and Spanish",OR(DESTINATIONS!F189="English",DESTINATIONS!F189="Spanish"))</f>
        <v>0</v>
      </c>
      <c r="Q179" s="5" t="b">
        <f>AND(SETTINGS!B$19="English and French",OR(DESTINATIONS!F189="English",DESTINATIONS!F189="French"))</f>
        <v>0</v>
      </c>
      <c r="R179" s="5" t="b">
        <f>AND(SETTINGS!B$19="English and Portuguese",OR(DESTINATIONS!F189="English",DESTINATIONS!F189="Portuguese"))</f>
        <v>0</v>
      </c>
      <c r="S179" s="5" t="b">
        <f>AND(SETTINGS!B$19="English and German",OR(DESTINATIONS!F189="English",DESTINATIONS!F189="German"))</f>
        <v>0</v>
      </c>
      <c r="T179" s="5" t="b">
        <f>SETTINGS!B$19="All"</f>
        <v>0</v>
      </c>
      <c r="U179" s="5" t="b">
        <f t="shared" si="99"/>
        <v>0</v>
      </c>
      <c r="V179" s="5" t="b">
        <f>AND(SETTINGS!I$8&lt;F179,NOT(OR(E179="?",F179="?",E179="X",F179="X")))</f>
        <v>1</v>
      </c>
      <c r="W179" s="5" t="b">
        <f>AND(SETTINGS!I$8=F179,NOT(OR(E179="?",F179="?",E179="X",F179="X")))</f>
        <v>0</v>
      </c>
      <c r="X179" s="5" t="b">
        <f>AND(SETTINGS!I$8&gt;F179,SETTINGS!I$8&lt;E179,NOT(OR(E179="?",F179="?",E179="X",F179="X")))</f>
        <v>0</v>
      </c>
      <c r="Y179" s="5" t="b">
        <f>AND(SETTINGS!I$8=E179,NOT(OR(E179="?",F179="?",E179="X",F179="X")))</f>
        <v>0</v>
      </c>
      <c r="Z179" s="5" t="b">
        <f>AND(SETTINGS!I$8&gt;E179,NOT(OR(E179="?",F179="?",E179="X",F179="X")))</f>
        <v>0</v>
      </c>
      <c r="AA179" s="5" t="b">
        <f t="shared" si="100"/>
        <v>0</v>
      </c>
      <c r="AB179" s="5" t="b">
        <f>AND(ISBLANK(DESTINATIONS!J189),ISBLANK(DESTINATIONS!K189),ISBLANK(DESTINATIONS!L189),ISBLANK(DESTINATIONS!M189),ISBLANK(DESTINATIONS!N189))</f>
        <v>0</v>
      </c>
      <c r="AC179" s="5" t="b">
        <f>AND(ISNUMBER(DESTINATIONS!J189),ISNUMBER(DESTINATIONS!K189),ISNUMBER(DESTINATIONS!L189),ISNUMBER(DESTINATIONS!M189),ISNUMBER(DESTINATIONS!N189),SETTINGS!F$3&gt;=DESTINATIONS!K189,SETTINGS!F$4&gt;=DESTINATIONS!L189,SETTINGS!F$5&gt;=DESTINATIONS!M189,SETTINGS!F$6&gt;=DESTINATIONS!N189,SETTINGS!F$7&gt;=DESTINATIONS!J189)</f>
        <v>0</v>
      </c>
      <c r="AD179" s="5" t="b">
        <f>AND(ISNUMBER(DESTINATIONS!J189),ISBLANK(DESTINATIONS!K189),ISBLANK(DESTINATIONS!L189),ISBLANK(DESTINATIONS!M189),ISBLANK(DESTINATIONS!N189),SETTINGS!F$7&gt;=DESTINATIONS!J189)</f>
        <v>0</v>
      </c>
      <c r="AE179" s="1" t="b">
        <f>AND(ISNUMBER(DESTINATIONS!J189),ISBLANK(DESTINATIONS!K189),ISBLANK(DESTINATIONS!L189),ISNUMBER(DESTINATIONS!M189),ISBLANK(DESTINATIONS!N189),SETTINGS!F$7&gt;=DESTINATIONS!J189,SETTINGS!F$5&gt;=DESTINATIONS!M189)</f>
        <v>0</v>
      </c>
      <c r="AF179" s="5" t="b">
        <f t="shared" si="101"/>
        <v>0</v>
      </c>
      <c r="AG179" s="5" t="b">
        <f>AND(ISBLANK(DESTINATIONS!O189),ISBLANK(DESTINATIONS!P189),ISBLANK(DESTINATIONS!Q189),ISBLANK(DESTINATIONS!R189),ISBLANK(DESTINATIONS!S189))</f>
        <v>0</v>
      </c>
      <c r="AH179" s="5" t="b">
        <f>AND(ISNUMBER(DESTINATIONS!O189),ISNUMBER(DESTINATIONS!P189),ISNUMBER(DESTINATIONS!Q189),ISNUMBER(DESTINATIONS!R189),ISNUMBER(DESTINATIONS!S189),SETTINGS!F$11&gt;=DESTINATIONS!P189,SETTINGS!F$12&gt;=DESTINATIONS!Q189,SETTINGS!F$13&gt;=DESTINATIONS!R189,SETTINGS!F$14&gt;=DESTINATIONS!S189,SETTINGS!F$15&gt;=DESTINATIONS!O189)</f>
        <v>0</v>
      </c>
      <c r="AI179" s="5" t="b">
        <f>AND(ISNUMBER(DESTINATIONS!O189),ISBLANK(DESTINATIONS!P189),ISBLANK(DESTINATIONS!Q189),ISBLANK(DESTINATIONS!R189),ISBLANK(DESTINATIONS!S189),SETTINGS!F$15&gt;=DESTINATIONS!O189)</f>
        <v>0</v>
      </c>
      <c r="AJ179" s="1" t="b">
        <f>AND(ISNUMBER(DESTINATIONS!O189),ISBLANK(DESTINATIONS!P189),ISBLANK(DESTINATIONS!Q189),ISNUMBER(DESTINATIONS!R189),ISBLANK(DESTINATIONS!S189),SETTINGS!F$15&gt;=DESTINATIONS!O189,SETTINGS!F$13&gt;=DESTINATIONS!R189)</f>
        <v>0</v>
      </c>
      <c r="AK179" s="5" t="b">
        <f t="shared" si="102"/>
        <v>0</v>
      </c>
      <c r="AL179" s="5" t="b">
        <f>AND(SETTINGS!B$21="IELTS",AF179)</f>
        <v>0</v>
      </c>
      <c r="AM179" s="5" t="b">
        <f>AND(SETTINGS!B$21="TOEFL",AK179)</f>
        <v>0</v>
      </c>
      <c r="AN179" s="5" t="b">
        <f>AND(SETTINGS!B$21="Other",OR(AB179,AG179))</f>
        <v>0</v>
      </c>
      <c r="AO179" s="1" t="b">
        <f>AND(SETTINGS!B$21="NO",_xlfn.IFS(SETTINGS!B$19="English",FALSE,OR(SETTINGS!B$19="Spanish",SETTINGS!B$19="English and Spanish"),DESTINATIONS!F189="Spanish",OR(SETTINGS!B$19="French",SETTINGS!B$19="English and French"),DESTINATIONS!F189="French",OR(SETTINGS!B$19="Portuguese",SETTINGS!B$19="English and Portuguese"),DESTINATIONS!F189="Portuguese",OR(SETTINGS!B$19="German",SETTINGS!B$19="English and German"),DESTINATIONS!F189="German",SETTINGS!B$19="All",OR(DESTINATIONS!F189="Spanish",DESTINATIONS!F189="French",DESTINATIONS!F189="Portuguese",DESTINATIONS!F189="German"),SETTINGS!B$19="",FALSE))</f>
        <v>0</v>
      </c>
      <c r="AP179" s="5" t="b">
        <f t="shared" si="91"/>
        <v>0</v>
      </c>
      <c r="AQ179" s="5" t="b">
        <f>OR(ISBLANK(DESTINATIONS!T189),AND(ISNUMBER(DESTINATIONS!T189),SETTINGS!I$5&gt;=DESTINATIONS!T189))</f>
        <v>1</v>
      </c>
      <c r="AS179" s="45" t="b">
        <f t="shared" si="93"/>
        <v>1</v>
      </c>
      <c r="AT179" s="5" t="b">
        <f t="shared" si="94"/>
        <v>0</v>
      </c>
      <c r="AU179" s="5" t="b">
        <f t="shared" si="95"/>
        <v>0</v>
      </c>
      <c r="AV179" s="5" t="b">
        <f t="shared" si="96"/>
        <v>0</v>
      </c>
      <c r="AW179" s="5" t="b">
        <f t="shared" si="97"/>
        <v>0</v>
      </c>
      <c r="AX179" s="5" t="b">
        <f t="shared" si="98"/>
        <v>0</v>
      </c>
    </row>
    <row r="180" spans="1:50" ht="20" customHeight="1" x14ac:dyDescent="0.35">
      <c r="A180" s="50" t="s">
        <v>325</v>
      </c>
      <c r="B180" s="50" t="s">
        <v>349</v>
      </c>
      <c r="C180" s="50" t="s">
        <v>409</v>
      </c>
      <c r="D180" s="48">
        <v>5</v>
      </c>
      <c r="E180" s="49">
        <v>32.685000000000002</v>
      </c>
      <c r="F180" s="49">
        <v>31.707000000000001</v>
      </c>
      <c r="G180" s="43" t="str">
        <f>IF(OR(SETTINGS!I$8=0,F180="X",F180="?"),"N/A",SETTINGS!I$8-F180)</f>
        <v>N/A</v>
      </c>
      <c r="H180" s="46" t="str">
        <f t="shared" si="92"/>
        <v>Language + Score + English</v>
      </c>
      <c r="J180" s="5" t="b">
        <f>DESTINATIONS!D190="YES"</f>
        <v>1</v>
      </c>
      <c r="K180" s="5" t="b">
        <f>AND(SETTINGS!B$19="English",DESTINATIONS!F190="English")</f>
        <v>0</v>
      </c>
      <c r="L180" s="5" t="b">
        <f>AND(SETTINGS!B$19="Spanish",DESTINATIONS!F190="Spanish")</f>
        <v>0</v>
      </c>
      <c r="M180" s="5" t="b">
        <f>AND(SETTINGS!B$19="French",DESTINATIONS!F190="French")</f>
        <v>0</v>
      </c>
      <c r="N180" s="1" t="b">
        <f>AND(SETTINGS!B$19="Portuguese",DESTINATIONS!F190="Portuguese")</f>
        <v>0</v>
      </c>
      <c r="O180" s="5" t="b">
        <f>AND(SETTINGS!B$19="German",DESTINATIONS!F190="German")</f>
        <v>0</v>
      </c>
      <c r="P180" s="45" t="b">
        <f>AND(SETTINGS!B$19="English and Spanish",OR(DESTINATIONS!F190="English",DESTINATIONS!F190="Spanish"))</f>
        <v>0</v>
      </c>
      <c r="Q180" s="5" t="b">
        <f>AND(SETTINGS!B$19="English and French",OR(DESTINATIONS!F190="English",DESTINATIONS!F190="French"))</f>
        <v>0</v>
      </c>
      <c r="R180" s="5" t="b">
        <f>AND(SETTINGS!B$19="English and Portuguese",OR(DESTINATIONS!F190="English",DESTINATIONS!F190="Portuguese"))</f>
        <v>0</v>
      </c>
      <c r="S180" s="5" t="b">
        <f>AND(SETTINGS!B$19="English and German",OR(DESTINATIONS!F190="English",DESTINATIONS!F190="German"))</f>
        <v>0</v>
      </c>
      <c r="T180" s="5" t="b">
        <f>SETTINGS!B$19="All"</f>
        <v>0</v>
      </c>
      <c r="U180" s="5" t="b">
        <f t="shared" si="99"/>
        <v>0</v>
      </c>
      <c r="V180" s="5" t="b">
        <f>AND(SETTINGS!I$8&lt;F180,NOT(OR(E180="?",F180="?",E180="X",F180="X")))</f>
        <v>1</v>
      </c>
      <c r="W180" s="5" t="b">
        <f>AND(SETTINGS!I$8=F180,NOT(OR(E180="?",F180="?",E180="X",F180="X")))</f>
        <v>0</v>
      </c>
      <c r="X180" s="5" t="b">
        <f>AND(SETTINGS!I$8&gt;F180,SETTINGS!I$8&lt;E180,NOT(OR(E180="?",F180="?",E180="X",F180="X")))</f>
        <v>0</v>
      </c>
      <c r="Y180" s="5" t="b">
        <f>AND(SETTINGS!I$8=E180,NOT(OR(E180="?",F180="?",E180="X",F180="X")))</f>
        <v>0</v>
      </c>
      <c r="Z180" s="5" t="b">
        <f>AND(SETTINGS!I$8&gt;E180,NOT(OR(E180="?",F180="?",E180="X",F180="X")))</f>
        <v>0</v>
      </c>
      <c r="AA180" s="5" t="b">
        <f t="shared" si="100"/>
        <v>0</v>
      </c>
      <c r="AB180" s="5" t="b">
        <f>AND(ISBLANK(DESTINATIONS!J190),ISBLANK(DESTINATIONS!K190),ISBLANK(DESTINATIONS!L190),ISBLANK(DESTINATIONS!M190),ISBLANK(DESTINATIONS!N190))</f>
        <v>0</v>
      </c>
      <c r="AC180" s="5" t="b">
        <f>AND(ISNUMBER(DESTINATIONS!J190),ISNUMBER(DESTINATIONS!K190),ISNUMBER(DESTINATIONS!L190),ISNUMBER(DESTINATIONS!M190),ISNUMBER(DESTINATIONS!N190),SETTINGS!F$3&gt;=DESTINATIONS!K190,SETTINGS!F$4&gt;=DESTINATIONS!L190,SETTINGS!F$5&gt;=DESTINATIONS!M190,SETTINGS!F$6&gt;=DESTINATIONS!N190,SETTINGS!F$7&gt;=DESTINATIONS!J190)</f>
        <v>0</v>
      </c>
      <c r="AD180" s="5" t="b">
        <f>AND(ISNUMBER(DESTINATIONS!J190),ISBLANK(DESTINATIONS!K190),ISBLANK(DESTINATIONS!L190),ISBLANK(DESTINATIONS!M190),ISBLANK(DESTINATIONS!N190),SETTINGS!F$7&gt;=DESTINATIONS!J190)</f>
        <v>0</v>
      </c>
      <c r="AE180" s="1" t="b">
        <f>AND(ISNUMBER(DESTINATIONS!J190),ISBLANK(DESTINATIONS!K190),ISBLANK(DESTINATIONS!L190),ISNUMBER(DESTINATIONS!M190),ISBLANK(DESTINATIONS!N190),SETTINGS!F$7&gt;=DESTINATIONS!J190,SETTINGS!F$5&gt;=DESTINATIONS!M190)</f>
        <v>0</v>
      </c>
      <c r="AF180" s="5" t="b">
        <f t="shared" si="101"/>
        <v>0</v>
      </c>
      <c r="AG180" s="5" t="b">
        <f>AND(ISBLANK(DESTINATIONS!O190),ISBLANK(DESTINATIONS!P190),ISBLANK(DESTINATIONS!Q190),ISBLANK(DESTINATIONS!R190),ISBLANK(DESTINATIONS!S190))</f>
        <v>0</v>
      </c>
      <c r="AH180" s="5" t="b">
        <f>AND(ISNUMBER(DESTINATIONS!O190),ISNUMBER(DESTINATIONS!P190),ISNUMBER(DESTINATIONS!Q190),ISNUMBER(DESTINATIONS!R190),ISNUMBER(DESTINATIONS!S190),SETTINGS!F$11&gt;=DESTINATIONS!P190,SETTINGS!F$12&gt;=DESTINATIONS!Q190,SETTINGS!F$13&gt;=DESTINATIONS!R190,SETTINGS!F$14&gt;=DESTINATIONS!S190,SETTINGS!F$15&gt;=DESTINATIONS!O190)</f>
        <v>0</v>
      </c>
      <c r="AI180" s="5" t="b">
        <f>AND(ISNUMBER(DESTINATIONS!O190),ISBLANK(DESTINATIONS!P190),ISBLANK(DESTINATIONS!Q190),ISBLANK(DESTINATIONS!R190),ISBLANK(DESTINATIONS!S190),SETTINGS!F$15&gt;=DESTINATIONS!O190)</f>
        <v>0</v>
      </c>
      <c r="AJ180" s="1" t="b">
        <f>AND(ISNUMBER(DESTINATIONS!O190),ISBLANK(DESTINATIONS!P190),ISBLANK(DESTINATIONS!Q190),ISNUMBER(DESTINATIONS!R190),ISBLANK(DESTINATIONS!S190),SETTINGS!F$15&gt;=DESTINATIONS!O190,SETTINGS!F$13&gt;=DESTINATIONS!R190)</f>
        <v>0</v>
      </c>
      <c r="AK180" s="5" t="b">
        <f t="shared" si="102"/>
        <v>0</v>
      </c>
      <c r="AL180" s="5" t="b">
        <f>AND(SETTINGS!B$21="IELTS",AF180)</f>
        <v>0</v>
      </c>
      <c r="AM180" s="5" t="b">
        <f>AND(SETTINGS!B$21="TOEFL",AK180)</f>
        <v>0</v>
      </c>
      <c r="AN180" s="5" t="b">
        <f>AND(SETTINGS!B$21="Other",OR(AB180,AG180))</f>
        <v>0</v>
      </c>
      <c r="AO180" s="1" t="b">
        <f>AND(SETTINGS!B$21="NO",_xlfn.IFS(SETTINGS!B$19="English",FALSE,OR(SETTINGS!B$19="Spanish",SETTINGS!B$19="English and Spanish"),DESTINATIONS!F190="Spanish",OR(SETTINGS!B$19="French",SETTINGS!B$19="English and French"),DESTINATIONS!F190="French",OR(SETTINGS!B$19="Portuguese",SETTINGS!B$19="English and Portuguese"),DESTINATIONS!F190="Portuguese",OR(SETTINGS!B$19="German",SETTINGS!B$19="English and German"),DESTINATIONS!F190="German",SETTINGS!B$19="All",OR(DESTINATIONS!F190="Spanish",DESTINATIONS!F190="French",DESTINATIONS!F190="Portuguese",DESTINATIONS!F190="German"),SETTINGS!B$19="",FALSE))</f>
        <v>0</v>
      </c>
      <c r="AP180" s="5" t="b">
        <f t="shared" si="91"/>
        <v>0</v>
      </c>
      <c r="AQ180" s="5" t="b">
        <f>OR(ISBLANK(DESTINATIONS!T190),AND(ISNUMBER(DESTINATIONS!T190),SETTINGS!I$5&gt;=DESTINATIONS!T190))</f>
        <v>1</v>
      </c>
      <c r="AS180" s="45" t="b">
        <f t="shared" si="93"/>
        <v>1</v>
      </c>
      <c r="AT180" s="5" t="b">
        <f t="shared" si="94"/>
        <v>0</v>
      </c>
      <c r="AU180" s="5" t="b">
        <f t="shared" si="95"/>
        <v>0</v>
      </c>
      <c r="AV180" s="5" t="b">
        <f t="shared" si="96"/>
        <v>0</v>
      </c>
      <c r="AW180" s="5" t="b">
        <f t="shared" si="97"/>
        <v>0</v>
      </c>
      <c r="AX180" s="5" t="b">
        <f t="shared" si="98"/>
        <v>0</v>
      </c>
    </row>
    <row r="181" spans="1:50" ht="20" customHeight="1" x14ac:dyDescent="0.35">
      <c r="A181" s="50" t="s">
        <v>325</v>
      </c>
      <c r="B181" s="50" t="s">
        <v>374</v>
      </c>
      <c r="C181" s="50" t="s">
        <v>437</v>
      </c>
      <c r="D181" s="48">
        <v>4</v>
      </c>
      <c r="E181" s="49">
        <v>32.997</v>
      </c>
      <c r="F181" s="49">
        <v>31.690999999999999</v>
      </c>
      <c r="G181" s="43" t="str">
        <f>IF(OR(SETTINGS!I$8=0,F181="X",F181="?"),"N/A",SETTINGS!I$8-F181)</f>
        <v>N/A</v>
      </c>
      <c r="H181" s="46" t="str">
        <f t="shared" si="92"/>
        <v>Language + Score + English</v>
      </c>
      <c r="J181" s="5" t="b">
        <f>DESTINATIONS!D191="YES"</f>
        <v>1</v>
      </c>
      <c r="K181" s="5" t="b">
        <f>AND(SETTINGS!B$19="English",DESTINATIONS!F191="English")</f>
        <v>0</v>
      </c>
      <c r="L181" s="5" t="b">
        <f>AND(SETTINGS!B$19="Spanish",DESTINATIONS!F191="Spanish")</f>
        <v>0</v>
      </c>
      <c r="M181" s="5" t="b">
        <f>AND(SETTINGS!B$19="French",DESTINATIONS!F191="French")</f>
        <v>0</v>
      </c>
      <c r="N181" s="1" t="b">
        <f>AND(SETTINGS!B$19="Portuguese",DESTINATIONS!F191="Portuguese")</f>
        <v>0</v>
      </c>
      <c r="O181" s="5" t="b">
        <f>AND(SETTINGS!B$19="German",DESTINATIONS!F191="German")</f>
        <v>0</v>
      </c>
      <c r="P181" s="45" t="b">
        <f>AND(SETTINGS!B$19="English and Spanish",OR(DESTINATIONS!F191="English",DESTINATIONS!F191="Spanish"))</f>
        <v>0</v>
      </c>
      <c r="Q181" s="5" t="b">
        <f>AND(SETTINGS!B$19="English and French",OR(DESTINATIONS!F191="English",DESTINATIONS!F191="French"))</f>
        <v>0</v>
      </c>
      <c r="R181" s="5" t="b">
        <f>AND(SETTINGS!B$19="English and Portuguese",OR(DESTINATIONS!F191="English",DESTINATIONS!F191="Portuguese"))</f>
        <v>0</v>
      </c>
      <c r="S181" s="5" t="b">
        <f>AND(SETTINGS!B$19="English and German",OR(DESTINATIONS!F191="English",DESTINATIONS!F191="German"))</f>
        <v>0</v>
      </c>
      <c r="T181" s="5" t="b">
        <f>SETTINGS!B$19="All"</f>
        <v>0</v>
      </c>
      <c r="U181" s="5" t="b">
        <f t="shared" si="99"/>
        <v>0</v>
      </c>
      <c r="V181" s="5" t="b">
        <f>AND(SETTINGS!I$8&lt;F181,NOT(OR(E181="?",F181="?",E181="X",F181="X")))</f>
        <v>1</v>
      </c>
      <c r="W181" s="5" t="b">
        <f>AND(SETTINGS!I$8=F181,NOT(OR(E181="?",F181="?",E181="X",F181="X")))</f>
        <v>0</v>
      </c>
      <c r="X181" s="5" t="b">
        <f>AND(SETTINGS!I$8&gt;F181,SETTINGS!I$8&lt;E181,NOT(OR(E181="?",F181="?",E181="X",F181="X")))</f>
        <v>0</v>
      </c>
      <c r="Y181" s="5" t="b">
        <f>AND(SETTINGS!I$8=E181,NOT(OR(E181="?",F181="?",E181="X",F181="X")))</f>
        <v>0</v>
      </c>
      <c r="Z181" s="5" t="b">
        <f>AND(SETTINGS!I$8&gt;E181,NOT(OR(E181="?",F181="?",E181="X",F181="X")))</f>
        <v>0</v>
      </c>
      <c r="AA181" s="5" t="b">
        <f t="shared" si="100"/>
        <v>0</v>
      </c>
      <c r="AB181" s="5" t="b">
        <f>AND(ISBLANK(DESTINATIONS!J191),ISBLANK(DESTINATIONS!K191),ISBLANK(DESTINATIONS!L191),ISBLANK(DESTINATIONS!M191),ISBLANK(DESTINATIONS!N191))</f>
        <v>0</v>
      </c>
      <c r="AC181" s="5" t="b">
        <f>AND(ISNUMBER(DESTINATIONS!J191),ISNUMBER(DESTINATIONS!K191),ISNUMBER(DESTINATIONS!L191),ISNUMBER(DESTINATIONS!M191),ISNUMBER(DESTINATIONS!N191),SETTINGS!F$3&gt;=DESTINATIONS!K191,SETTINGS!F$4&gt;=DESTINATIONS!L191,SETTINGS!F$5&gt;=DESTINATIONS!M191,SETTINGS!F$6&gt;=DESTINATIONS!N191,SETTINGS!F$7&gt;=DESTINATIONS!J191)</f>
        <v>0</v>
      </c>
      <c r="AD181" s="5" t="b">
        <f>AND(ISNUMBER(DESTINATIONS!J191),ISBLANK(DESTINATIONS!K191),ISBLANK(DESTINATIONS!L191),ISBLANK(DESTINATIONS!M191),ISBLANK(DESTINATIONS!N191),SETTINGS!F$7&gt;=DESTINATIONS!J191)</f>
        <v>0</v>
      </c>
      <c r="AE181" s="1" t="b">
        <f>AND(ISNUMBER(DESTINATIONS!J191),ISBLANK(DESTINATIONS!K191),ISBLANK(DESTINATIONS!L191),ISNUMBER(DESTINATIONS!M191),ISBLANK(DESTINATIONS!N191),SETTINGS!F$7&gt;=DESTINATIONS!J191,SETTINGS!F$5&gt;=DESTINATIONS!M191)</f>
        <v>0</v>
      </c>
      <c r="AF181" s="5" t="b">
        <f t="shared" si="101"/>
        <v>0</v>
      </c>
      <c r="AG181" s="5" t="b">
        <f>AND(ISBLANK(DESTINATIONS!O191),ISBLANK(DESTINATIONS!P191),ISBLANK(DESTINATIONS!Q191),ISBLANK(DESTINATIONS!R191),ISBLANK(DESTINATIONS!S191))</f>
        <v>0</v>
      </c>
      <c r="AH181" s="5" t="b">
        <f>AND(ISNUMBER(DESTINATIONS!O191),ISNUMBER(DESTINATIONS!P191),ISNUMBER(DESTINATIONS!Q191),ISNUMBER(DESTINATIONS!R191),ISNUMBER(DESTINATIONS!S191),SETTINGS!F$11&gt;=DESTINATIONS!P191,SETTINGS!F$12&gt;=DESTINATIONS!Q191,SETTINGS!F$13&gt;=DESTINATIONS!R191,SETTINGS!F$14&gt;=DESTINATIONS!S191,SETTINGS!F$15&gt;=DESTINATIONS!O191)</f>
        <v>0</v>
      </c>
      <c r="AI181" s="5" t="b">
        <f>AND(ISNUMBER(DESTINATIONS!O191),ISBLANK(DESTINATIONS!P191),ISBLANK(DESTINATIONS!Q191),ISBLANK(DESTINATIONS!R191),ISBLANK(DESTINATIONS!S191),SETTINGS!F$15&gt;=DESTINATIONS!O191)</f>
        <v>0</v>
      </c>
      <c r="AJ181" s="1" t="b">
        <f>AND(ISNUMBER(DESTINATIONS!O191),ISBLANK(DESTINATIONS!P191),ISBLANK(DESTINATIONS!Q191),ISNUMBER(DESTINATIONS!R191),ISBLANK(DESTINATIONS!S191),SETTINGS!F$15&gt;=DESTINATIONS!O191,SETTINGS!F$13&gt;=DESTINATIONS!R191)</f>
        <v>0</v>
      </c>
      <c r="AK181" s="5" t="b">
        <f t="shared" si="102"/>
        <v>0</v>
      </c>
      <c r="AL181" s="5" t="b">
        <f>AND(SETTINGS!B$21="IELTS",AF181)</f>
        <v>0</v>
      </c>
      <c r="AM181" s="5" t="b">
        <f>AND(SETTINGS!B$21="TOEFL",AK181)</f>
        <v>0</v>
      </c>
      <c r="AN181" s="5" t="b">
        <f>AND(SETTINGS!B$21="Other",OR(AB181,AG181))</f>
        <v>0</v>
      </c>
      <c r="AO181" s="1" t="b">
        <f>AND(SETTINGS!B$21="NO",_xlfn.IFS(SETTINGS!B$19="English",FALSE,OR(SETTINGS!B$19="Spanish",SETTINGS!B$19="English and Spanish"),DESTINATIONS!F191="Spanish",OR(SETTINGS!B$19="French",SETTINGS!B$19="English and French"),DESTINATIONS!F191="French",OR(SETTINGS!B$19="Portuguese",SETTINGS!B$19="English and Portuguese"),DESTINATIONS!F191="Portuguese",OR(SETTINGS!B$19="German",SETTINGS!B$19="English and German"),DESTINATIONS!F191="German",SETTINGS!B$19="All",OR(DESTINATIONS!F191="Spanish",DESTINATIONS!F191="French",DESTINATIONS!F191="Portuguese",DESTINATIONS!F191="German"),SETTINGS!B$19="",FALSE))</f>
        <v>0</v>
      </c>
      <c r="AP181" s="5" t="b">
        <f t="shared" si="91"/>
        <v>0</v>
      </c>
      <c r="AQ181" s="5" t="b">
        <f>OR(ISBLANK(DESTINATIONS!T191),AND(ISNUMBER(DESTINATIONS!T191),SETTINGS!I$5&gt;=DESTINATIONS!T191))</f>
        <v>1</v>
      </c>
      <c r="AS181" s="45" t="b">
        <f t="shared" si="93"/>
        <v>1</v>
      </c>
      <c r="AT181" s="5" t="b">
        <f t="shared" si="94"/>
        <v>0</v>
      </c>
      <c r="AU181" s="5" t="b">
        <f t="shared" si="95"/>
        <v>0</v>
      </c>
      <c r="AV181" s="5" t="b">
        <f t="shared" si="96"/>
        <v>0</v>
      </c>
      <c r="AW181" s="5" t="b">
        <f t="shared" si="97"/>
        <v>0</v>
      </c>
      <c r="AX181" s="5" t="b">
        <f t="shared" si="98"/>
        <v>0</v>
      </c>
    </row>
    <row r="182" spans="1:50" ht="20" customHeight="1" x14ac:dyDescent="0.35">
      <c r="A182" s="50" t="s">
        <v>324</v>
      </c>
      <c r="B182" s="50" t="s">
        <v>333</v>
      </c>
      <c r="C182" s="50" t="s">
        <v>395</v>
      </c>
      <c r="D182" s="48">
        <v>5</v>
      </c>
      <c r="E182" s="49">
        <v>33.201000000000001</v>
      </c>
      <c r="F182" s="49">
        <v>31.55</v>
      </c>
      <c r="G182" s="43" t="str">
        <f>IF(OR(SETTINGS!I$8=0,F182="X",F182="?"),"N/A",SETTINGS!I$8-F182)</f>
        <v>N/A</v>
      </c>
      <c r="H182" s="46" t="str">
        <f t="shared" si="92"/>
        <v>Language + Score + English</v>
      </c>
      <c r="J182" s="5" t="b">
        <f>DESTINATIONS!D137="YES"</f>
        <v>1</v>
      </c>
      <c r="K182" s="5" t="b">
        <f>AND(SETTINGS!B$19="English",DESTINATIONS!F137="English")</f>
        <v>0</v>
      </c>
      <c r="L182" s="5" t="b">
        <f>AND(SETTINGS!B$19="Spanish",DESTINATIONS!F137="Spanish")</f>
        <v>0</v>
      </c>
      <c r="M182" s="5" t="b">
        <f>AND(SETTINGS!B$19="French",DESTINATIONS!F137="French")</f>
        <v>0</v>
      </c>
      <c r="N182" s="1" t="b">
        <f>AND(SETTINGS!B$19="Portuguese",DESTINATIONS!F137="Portuguese")</f>
        <v>0</v>
      </c>
      <c r="O182" s="5" t="b">
        <f>AND(SETTINGS!B$19="German",DESTINATIONS!F137="German")</f>
        <v>0</v>
      </c>
      <c r="P182" s="45" t="b">
        <f>AND(SETTINGS!B$19="English and Spanish",OR(DESTINATIONS!F137="English",DESTINATIONS!F137="Spanish"))</f>
        <v>0</v>
      </c>
      <c r="Q182" s="5" t="b">
        <f>AND(SETTINGS!B$19="English and French",OR(DESTINATIONS!F137="English",DESTINATIONS!F137="French"))</f>
        <v>0</v>
      </c>
      <c r="R182" s="5" t="b">
        <f>AND(SETTINGS!B$19="English and Portuguese",OR(DESTINATIONS!F137="English",DESTINATIONS!F137="Portuguese"))</f>
        <v>0</v>
      </c>
      <c r="S182" s="5" t="b">
        <f>AND(SETTINGS!B$19="English and German",OR(DESTINATIONS!F137="English",DESTINATIONS!F137="German"))</f>
        <v>0</v>
      </c>
      <c r="T182" s="5" t="b">
        <f>SETTINGS!B$19="All"</f>
        <v>0</v>
      </c>
      <c r="U182" s="5" t="b">
        <f t="shared" si="99"/>
        <v>0</v>
      </c>
      <c r="V182" s="5" t="b">
        <f>AND(SETTINGS!I$8&lt;F182,NOT(OR(E182="?",F182="?",E182="X",F182="X")))</f>
        <v>1</v>
      </c>
      <c r="W182" s="5" t="b">
        <f>AND(SETTINGS!I$8=F182,NOT(OR(E182="?",F182="?",E182="X",F182="X")))</f>
        <v>0</v>
      </c>
      <c r="X182" s="5" t="b">
        <f>AND(SETTINGS!I$8&gt;F182,SETTINGS!I$8&lt;E182,NOT(OR(E182="?",F182="?",E182="X",F182="X")))</f>
        <v>0</v>
      </c>
      <c r="Y182" s="5" t="b">
        <f>AND(SETTINGS!I$8=E182,NOT(OR(E182="?",F182="?",E182="X",F182="X")))</f>
        <v>0</v>
      </c>
      <c r="Z182" s="5" t="b">
        <f>AND(SETTINGS!I$8&gt;E182,NOT(OR(E182="?",F182="?",E182="X",F182="X")))</f>
        <v>0</v>
      </c>
      <c r="AA182" s="5" t="b">
        <f t="shared" si="100"/>
        <v>0</v>
      </c>
      <c r="AB182" s="5" t="b">
        <f>AND(ISBLANK(DESTINATIONS!J137),ISBLANK(DESTINATIONS!K137),ISBLANK(DESTINATIONS!L137),ISBLANK(DESTINATIONS!M137),ISBLANK(DESTINATIONS!N137))</f>
        <v>0</v>
      </c>
      <c r="AC182" s="5" t="b">
        <f>AND(ISNUMBER(DESTINATIONS!J137),ISNUMBER(DESTINATIONS!K137),ISNUMBER(DESTINATIONS!L137),ISNUMBER(DESTINATIONS!M137),ISNUMBER(DESTINATIONS!N137),SETTINGS!F$3&gt;=DESTINATIONS!K137,SETTINGS!F$4&gt;=DESTINATIONS!L137,SETTINGS!F$5&gt;=DESTINATIONS!M137,SETTINGS!F$6&gt;=DESTINATIONS!N137,SETTINGS!F$7&gt;=DESTINATIONS!J137)</f>
        <v>0</v>
      </c>
      <c r="AD182" s="5" t="b">
        <f>AND(ISNUMBER(DESTINATIONS!J137),ISBLANK(DESTINATIONS!K137),ISBLANK(DESTINATIONS!L137),ISBLANK(DESTINATIONS!M137),ISBLANK(DESTINATIONS!N137),SETTINGS!F$7&gt;=DESTINATIONS!J137)</f>
        <v>0</v>
      </c>
      <c r="AE182" s="1" t="b">
        <f>AND(ISNUMBER(DESTINATIONS!J137),ISBLANK(DESTINATIONS!K137),ISBLANK(DESTINATIONS!L137),ISNUMBER(DESTINATIONS!M137),ISBLANK(DESTINATIONS!N137),SETTINGS!F$7&gt;=DESTINATIONS!J137,SETTINGS!F$5&gt;=DESTINATIONS!M137)</f>
        <v>0</v>
      </c>
      <c r="AF182" s="5" t="b">
        <f t="shared" si="101"/>
        <v>0</v>
      </c>
      <c r="AG182" s="5" t="b">
        <f>AND(ISBLANK(DESTINATIONS!O137),ISBLANK(DESTINATIONS!P137),ISBLANK(DESTINATIONS!Q137),ISBLANK(DESTINATIONS!R137),ISBLANK(DESTINATIONS!S137))</f>
        <v>0</v>
      </c>
      <c r="AH182" s="5" t="b">
        <f>AND(ISNUMBER(DESTINATIONS!O137),ISNUMBER(DESTINATIONS!P137),ISNUMBER(DESTINATIONS!Q137),ISNUMBER(DESTINATIONS!R137),ISNUMBER(DESTINATIONS!S137),SETTINGS!F$11&gt;=DESTINATIONS!P137,SETTINGS!F$12&gt;=DESTINATIONS!Q137,SETTINGS!F$13&gt;=DESTINATIONS!R137,SETTINGS!F$14&gt;=DESTINATIONS!S137,SETTINGS!F$15&gt;=DESTINATIONS!O137)</f>
        <v>0</v>
      </c>
      <c r="AI182" s="5" t="b">
        <f>AND(ISNUMBER(DESTINATIONS!O137),ISBLANK(DESTINATIONS!P137),ISBLANK(DESTINATIONS!Q137),ISBLANK(DESTINATIONS!R137),ISBLANK(DESTINATIONS!S137),SETTINGS!F$15&gt;=DESTINATIONS!O137)</f>
        <v>0</v>
      </c>
      <c r="AJ182" s="1" t="b">
        <f>AND(ISNUMBER(DESTINATIONS!O137),ISBLANK(DESTINATIONS!P137),ISBLANK(DESTINATIONS!Q137),ISNUMBER(DESTINATIONS!R137),ISBLANK(DESTINATIONS!S137),SETTINGS!F$15&gt;=DESTINATIONS!O137,SETTINGS!F$13&gt;=DESTINATIONS!R137)</f>
        <v>0</v>
      </c>
      <c r="AK182" s="5" t="b">
        <f t="shared" si="102"/>
        <v>0</v>
      </c>
      <c r="AL182" s="5" t="b">
        <f>AND(SETTINGS!B$21="IELTS",AF182)</f>
        <v>0</v>
      </c>
      <c r="AM182" s="5" t="b">
        <f>AND(SETTINGS!B$21="TOEFL",AK182)</f>
        <v>0</v>
      </c>
      <c r="AN182" s="5" t="b">
        <f>AND(SETTINGS!B$21="Other",OR(AB182,AG182))</f>
        <v>0</v>
      </c>
      <c r="AO182" s="1" t="b">
        <f>AND(SETTINGS!B$21="NO",_xlfn.IFS(SETTINGS!B$19="English",FALSE,OR(SETTINGS!B$19="Spanish",SETTINGS!B$19="English and Spanish"),DESTINATIONS!F137="Spanish",OR(SETTINGS!B$19="French",SETTINGS!B$19="English and French"),DESTINATIONS!F137="French",OR(SETTINGS!B$19="Portuguese",SETTINGS!B$19="English and Portuguese"),DESTINATIONS!F137="Portuguese",OR(SETTINGS!B$19="German",SETTINGS!B$19="English and German"),DESTINATIONS!F137="German",SETTINGS!B$19="All",OR(DESTINATIONS!F137="Spanish",DESTINATIONS!F137="French",DESTINATIONS!F137="Portuguese",DESTINATIONS!F137="German"),SETTINGS!B$19="",FALSE))</f>
        <v>0</v>
      </c>
      <c r="AP182" s="5" t="b">
        <f t="shared" si="91"/>
        <v>0</v>
      </c>
      <c r="AQ182" s="5" t="b">
        <f>OR(ISBLANK(DESTINATIONS!T137),AND(ISNUMBER(DESTINATIONS!T137),SETTINGS!I$5&gt;=DESTINATIONS!T137))</f>
        <v>1</v>
      </c>
      <c r="AS182" s="45" t="b">
        <f t="shared" si="93"/>
        <v>1</v>
      </c>
      <c r="AT182" s="5" t="b">
        <f t="shared" si="94"/>
        <v>0</v>
      </c>
      <c r="AU182" s="5" t="b">
        <f t="shared" si="95"/>
        <v>0</v>
      </c>
      <c r="AV182" s="5" t="b">
        <f t="shared" si="96"/>
        <v>0</v>
      </c>
      <c r="AW182" s="5" t="b">
        <f t="shared" si="97"/>
        <v>0</v>
      </c>
      <c r="AX182" s="5" t="b">
        <f t="shared" si="98"/>
        <v>0</v>
      </c>
    </row>
    <row r="183" spans="1:50" ht="20" customHeight="1" x14ac:dyDescent="0.35">
      <c r="A183" s="50" t="s">
        <v>324</v>
      </c>
      <c r="B183" s="50" t="s">
        <v>338</v>
      </c>
      <c r="C183" s="50" t="s">
        <v>385</v>
      </c>
      <c r="D183" s="48">
        <v>2</v>
      </c>
      <c r="E183" s="49">
        <v>32.414000000000001</v>
      </c>
      <c r="F183" s="49">
        <v>31.55</v>
      </c>
      <c r="G183" s="43" t="str">
        <f>IF(OR(SETTINGS!I$8=0,F183="X",F183="?"),"N/A",SETTINGS!I$8-F183)</f>
        <v>N/A</v>
      </c>
      <c r="H183" s="46" t="str">
        <f t="shared" si="92"/>
        <v>Language + Score + English + GPA</v>
      </c>
      <c r="J183" s="5" t="b">
        <f>DESTINATIONS!D138="YES"</f>
        <v>1</v>
      </c>
      <c r="K183" s="5" t="b">
        <f>AND(SETTINGS!B$19="English",DESTINATIONS!F138="English")</f>
        <v>0</v>
      </c>
      <c r="L183" s="5" t="b">
        <f>AND(SETTINGS!B$19="Spanish",DESTINATIONS!F138="Spanish")</f>
        <v>0</v>
      </c>
      <c r="M183" s="5" t="b">
        <f>AND(SETTINGS!B$19="French",DESTINATIONS!F138="French")</f>
        <v>0</v>
      </c>
      <c r="N183" s="1" t="b">
        <f>AND(SETTINGS!B$19="Portuguese",DESTINATIONS!F138="Portuguese")</f>
        <v>0</v>
      </c>
      <c r="O183" s="5" t="b">
        <f>AND(SETTINGS!B$19="German",DESTINATIONS!F138="German")</f>
        <v>0</v>
      </c>
      <c r="P183" s="45" t="b">
        <f>AND(SETTINGS!B$19="English and Spanish",OR(DESTINATIONS!F138="English",DESTINATIONS!F138="Spanish"))</f>
        <v>0</v>
      </c>
      <c r="Q183" s="5" t="b">
        <f>AND(SETTINGS!B$19="English and French",OR(DESTINATIONS!F138="English",DESTINATIONS!F138="French"))</f>
        <v>0</v>
      </c>
      <c r="R183" s="5" t="b">
        <f>AND(SETTINGS!B$19="English and Portuguese",OR(DESTINATIONS!F138="English",DESTINATIONS!F138="Portuguese"))</f>
        <v>0</v>
      </c>
      <c r="S183" s="5" t="b">
        <f>AND(SETTINGS!B$19="English and German",OR(DESTINATIONS!F138="English",DESTINATIONS!F138="German"))</f>
        <v>0</v>
      </c>
      <c r="T183" s="5" t="b">
        <f>SETTINGS!B$19="All"</f>
        <v>0</v>
      </c>
      <c r="U183" s="5" t="b">
        <f t="shared" si="99"/>
        <v>0</v>
      </c>
      <c r="V183" s="5" t="b">
        <f>AND(SETTINGS!I$8&lt;F183,NOT(OR(E183="?",F183="?",E183="X",F183="X")))</f>
        <v>1</v>
      </c>
      <c r="W183" s="5" t="b">
        <f>AND(SETTINGS!I$8=F183,NOT(OR(E183="?",F183="?",E183="X",F183="X")))</f>
        <v>0</v>
      </c>
      <c r="X183" s="5" t="b">
        <f>AND(SETTINGS!I$8&gt;F183,SETTINGS!I$8&lt;E183,NOT(OR(E183="?",F183="?",E183="X",F183="X")))</f>
        <v>0</v>
      </c>
      <c r="Y183" s="5" t="b">
        <f>AND(SETTINGS!I$8=E183,NOT(OR(E183="?",F183="?",E183="X",F183="X")))</f>
        <v>0</v>
      </c>
      <c r="Z183" s="5" t="b">
        <f>AND(SETTINGS!I$8&gt;E183,NOT(OR(E183="?",F183="?",E183="X",F183="X")))</f>
        <v>0</v>
      </c>
      <c r="AA183" s="5" t="b">
        <f t="shared" si="100"/>
        <v>0</v>
      </c>
      <c r="AB183" s="5" t="b">
        <f>AND(ISBLANK(DESTINATIONS!J138),ISBLANK(DESTINATIONS!K138),ISBLANK(DESTINATIONS!L138),ISBLANK(DESTINATIONS!M138),ISBLANK(DESTINATIONS!N138))</f>
        <v>1</v>
      </c>
      <c r="AC183" s="5" t="b">
        <f>AND(ISNUMBER(DESTINATIONS!J138),ISNUMBER(DESTINATIONS!K138),ISNUMBER(DESTINATIONS!L138),ISNUMBER(DESTINATIONS!M138),ISNUMBER(DESTINATIONS!N138),SETTINGS!F$3&gt;=DESTINATIONS!K138,SETTINGS!F$4&gt;=DESTINATIONS!L138,SETTINGS!F$5&gt;=DESTINATIONS!M138,SETTINGS!F$6&gt;=DESTINATIONS!N138,SETTINGS!F$7&gt;=DESTINATIONS!J138)</f>
        <v>0</v>
      </c>
      <c r="AD183" s="5" t="b">
        <f>AND(ISNUMBER(DESTINATIONS!J138),ISBLANK(DESTINATIONS!K138),ISBLANK(DESTINATIONS!L138),ISBLANK(DESTINATIONS!M138),ISBLANK(DESTINATIONS!N138),SETTINGS!F$7&gt;=DESTINATIONS!J138)</f>
        <v>0</v>
      </c>
      <c r="AE183" s="1" t="b">
        <f>AND(ISNUMBER(DESTINATIONS!J138),ISBLANK(DESTINATIONS!K138),ISBLANK(DESTINATIONS!L138),ISNUMBER(DESTINATIONS!M138),ISBLANK(DESTINATIONS!N138),SETTINGS!F$7&gt;=DESTINATIONS!J138,SETTINGS!F$5&gt;=DESTINATIONS!M138)</f>
        <v>0</v>
      </c>
      <c r="AF183" s="5" t="b">
        <f t="shared" si="101"/>
        <v>1</v>
      </c>
      <c r="AG183" s="5" t="b">
        <f>AND(ISBLANK(DESTINATIONS!O138),ISBLANK(DESTINATIONS!P138),ISBLANK(DESTINATIONS!Q138),ISBLANK(DESTINATIONS!R138),ISBLANK(DESTINATIONS!S138))</f>
        <v>1</v>
      </c>
      <c r="AH183" s="5" t="b">
        <f>AND(ISNUMBER(DESTINATIONS!O138),ISNUMBER(DESTINATIONS!P138),ISNUMBER(DESTINATIONS!Q138),ISNUMBER(DESTINATIONS!R138),ISNUMBER(DESTINATIONS!S138),SETTINGS!F$11&gt;=DESTINATIONS!P138,SETTINGS!F$12&gt;=DESTINATIONS!Q138,SETTINGS!F$13&gt;=DESTINATIONS!R138,SETTINGS!F$14&gt;=DESTINATIONS!S138,SETTINGS!F$15&gt;=DESTINATIONS!O138)</f>
        <v>0</v>
      </c>
      <c r="AI183" s="5" t="b">
        <f>AND(ISNUMBER(DESTINATIONS!O138),ISBLANK(DESTINATIONS!P138),ISBLANK(DESTINATIONS!Q138),ISBLANK(DESTINATIONS!R138),ISBLANK(DESTINATIONS!S138),SETTINGS!F$15&gt;=DESTINATIONS!O138)</f>
        <v>0</v>
      </c>
      <c r="AJ183" s="1" t="b">
        <f>AND(ISNUMBER(DESTINATIONS!O138),ISBLANK(DESTINATIONS!P138),ISBLANK(DESTINATIONS!Q138),ISNUMBER(DESTINATIONS!R138),ISBLANK(DESTINATIONS!S138),SETTINGS!F$15&gt;=DESTINATIONS!O138,SETTINGS!F$13&gt;=DESTINATIONS!R138)</f>
        <v>0</v>
      </c>
      <c r="AK183" s="5" t="b">
        <f t="shared" si="102"/>
        <v>1</v>
      </c>
      <c r="AL183" s="5" t="b">
        <f>AND(SETTINGS!B$21="IELTS",AF183)</f>
        <v>0</v>
      </c>
      <c r="AM183" s="5" t="b">
        <f>AND(SETTINGS!B$21="TOEFL",AK183)</f>
        <v>0</v>
      </c>
      <c r="AN183" s="5" t="b">
        <f>AND(SETTINGS!B$21="Other",OR(AB183,AG183))</f>
        <v>0</v>
      </c>
      <c r="AO183" s="1" t="b">
        <f>AND(SETTINGS!B$21="NO",_xlfn.IFS(SETTINGS!B$19="English",FALSE,OR(SETTINGS!B$19="Spanish",SETTINGS!B$19="English and Spanish"),DESTINATIONS!F138="Spanish",OR(SETTINGS!B$19="French",SETTINGS!B$19="English and French"),DESTINATIONS!F138="French",OR(SETTINGS!B$19="Portuguese",SETTINGS!B$19="English and Portuguese"),DESTINATIONS!F138="Portuguese",OR(SETTINGS!B$19="German",SETTINGS!B$19="English and German"),DESTINATIONS!F138="German",SETTINGS!B$19="All",OR(DESTINATIONS!F138="Spanish",DESTINATIONS!F138="French",DESTINATIONS!F138="Portuguese",DESTINATIONS!F138="German"),SETTINGS!B$19="",FALSE))</f>
        <v>0</v>
      </c>
      <c r="AP183" s="5" t="b">
        <f t="shared" si="91"/>
        <v>0</v>
      </c>
      <c r="AQ183" s="5" t="b">
        <f>OR(ISBLANK(DESTINATIONS!T138),AND(ISNUMBER(DESTINATIONS!T138),SETTINGS!I$5&gt;=DESTINATIONS!T138))</f>
        <v>0</v>
      </c>
      <c r="AS183" s="45" t="b">
        <f t="shared" si="93"/>
        <v>1</v>
      </c>
      <c r="AT183" s="5" t="b">
        <f t="shared" si="94"/>
        <v>0</v>
      </c>
      <c r="AU183" s="5" t="b">
        <f t="shared" si="95"/>
        <v>0</v>
      </c>
      <c r="AV183" s="5" t="b">
        <f t="shared" si="96"/>
        <v>0</v>
      </c>
      <c r="AW183" s="5" t="b">
        <f t="shared" si="97"/>
        <v>0</v>
      </c>
      <c r="AX183" s="5" t="b">
        <f t="shared" si="98"/>
        <v>0</v>
      </c>
    </row>
    <row r="184" spans="1:50" ht="20" customHeight="1" x14ac:dyDescent="0.35">
      <c r="A184" s="50" t="s">
        <v>324</v>
      </c>
      <c r="B184" s="50" t="s">
        <v>329</v>
      </c>
      <c r="C184" s="50" t="s">
        <v>389</v>
      </c>
      <c r="D184" s="48">
        <v>3</v>
      </c>
      <c r="E184" s="49">
        <v>33.319000000000003</v>
      </c>
      <c r="F184" s="49">
        <v>31.484000000000002</v>
      </c>
      <c r="G184" s="43" t="str">
        <f>IF(OR(SETTINGS!I$8=0,F184="X",F184="?"),"N/A",SETTINGS!I$8-F184)</f>
        <v>N/A</v>
      </c>
      <c r="H184" s="46" t="str">
        <f t="shared" si="92"/>
        <v>Language + Score + English</v>
      </c>
      <c r="J184" s="5" t="b">
        <f>DESTINATIONS!D139="YES"</f>
        <v>1</v>
      </c>
      <c r="K184" s="5" t="b">
        <f>AND(SETTINGS!B$19="English",DESTINATIONS!F139="English")</f>
        <v>0</v>
      </c>
      <c r="L184" s="5" t="b">
        <f>AND(SETTINGS!B$19="Spanish",DESTINATIONS!F139="Spanish")</f>
        <v>0</v>
      </c>
      <c r="M184" s="5" t="b">
        <f>AND(SETTINGS!B$19="French",DESTINATIONS!F139="French")</f>
        <v>0</v>
      </c>
      <c r="N184" s="1" t="b">
        <f>AND(SETTINGS!B$19="Portuguese",DESTINATIONS!F139="Portuguese")</f>
        <v>0</v>
      </c>
      <c r="O184" s="5" t="b">
        <f>AND(SETTINGS!B$19="German",DESTINATIONS!F139="German")</f>
        <v>0</v>
      </c>
      <c r="P184" s="45" t="b">
        <f>AND(SETTINGS!B$19="English and Spanish",OR(DESTINATIONS!F139="English",DESTINATIONS!F139="Spanish"))</f>
        <v>0</v>
      </c>
      <c r="Q184" s="5" t="b">
        <f>AND(SETTINGS!B$19="English and French",OR(DESTINATIONS!F139="English",DESTINATIONS!F139="French"))</f>
        <v>0</v>
      </c>
      <c r="R184" s="5" t="b">
        <f>AND(SETTINGS!B$19="English and Portuguese",OR(DESTINATIONS!F139="English",DESTINATIONS!F139="Portuguese"))</f>
        <v>0</v>
      </c>
      <c r="S184" s="5" t="b">
        <f>AND(SETTINGS!B$19="English and German",OR(DESTINATIONS!F139="English",DESTINATIONS!F139="German"))</f>
        <v>0</v>
      </c>
      <c r="T184" s="5" t="b">
        <f>SETTINGS!B$19="All"</f>
        <v>0</v>
      </c>
      <c r="U184" s="5" t="b">
        <f t="shared" si="99"/>
        <v>0</v>
      </c>
      <c r="V184" s="5" t="b">
        <f>AND(SETTINGS!I$8&lt;F184,NOT(OR(E184="?",F184="?",E184="X",F184="X")))</f>
        <v>1</v>
      </c>
      <c r="W184" s="5" t="b">
        <f>AND(SETTINGS!I$8=F184,NOT(OR(E184="?",F184="?",E184="X",F184="X")))</f>
        <v>0</v>
      </c>
      <c r="X184" s="5" t="b">
        <f>AND(SETTINGS!I$8&gt;F184,SETTINGS!I$8&lt;E184,NOT(OR(E184="?",F184="?",E184="X",F184="X")))</f>
        <v>0</v>
      </c>
      <c r="Y184" s="5" t="b">
        <f>AND(SETTINGS!I$8=E184,NOT(OR(E184="?",F184="?",E184="X",F184="X")))</f>
        <v>0</v>
      </c>
      <c r="Z184" s="5" t="b">
        <f>AND(SETTINGS!I$8&gt;E184,NOT(OR(E184="?",F184="?",E184="X",F184="X")))</f>
        <v>0</v>
      </c>
      <c r="AA184" s="5" t="b">
        <f t="shared" si="100"/>
        <v>0</v>
      </c>
      <c r="AB184" s="5" t="b">
        <f>AND(ISBLANK(DESTINATIONS!J139),ISBLANK(DESTINATIONS!K139),ISBLANK(DESTINATIONS!L139),ISBLANK(DESTINATIONS!M139),ISBLANK(DESTINATIONS!N139))</f>
        <v>1</v>
      </c>
      <c r="AC184" s="5" t="b">
        <f>AND(ISNUMBER(DESTINATIONS!J139),ISNUMBER(DESTINATIONS!K139),ISNUMBER(DESTINATIONS!L139),ISNUMBER(DESTINATIONS!M139),ISNUMBER(DESTINATIONS!N139),SETTINGS!F$3&gt;=DESTINATIONS!K139,SETTINGS!F$4&gt;=DESTINATIONS!L139,SETTINGS!F$5&gt;=DESTINATIONS!M139,SETTINGS!F$6&gt;=DESTINATIONS!N139,SETTINGS!F$7&gt;=DESTINATIONS!J139)</f>
        <v>0</v>
      </c>
      <c r="AD184" s="5" t="b">
        <f>AND(ISNUMBER(DESTINATIONS!J139),ISBLANK(DESTINATIONS!K139),ISBLANK(DESTINATIONS!L139),ISBLANK(DESTINATIONS!M139),ISBLANK(DESTINATIONS!N139),SETTINGS!F$7&gt;=DESTINATIONS!J139)</f>
        <v>0</v>
      </c>
      <c r="AE184" s="1" t="b">
        <f>AND(ISNUMBER(DESTINATIONS!J139),ISBLANK(DESTINATIONS!K139),ISBLANK(DESTINATIONS!L139),ISNUMBER(DESTINATIONS!M139),ISBLANK(DESTINATIONS!N139),SETTINGS!F$7&gt;=DESTINATIONS!J139,SETTINGS!F$5&gt;=DESTINATIONS!M139)</f>
        <v>0</v>
      </c>
      <c r="AF184" s="5" t="b">
        <f t="shared" si="101"/>
        <v>1</v>
      </c>
      <c r="AG184" s="5" t="b">
        <f>AND(ISBLANK(DESTINATIONS!O139),ISBLANK(DESTINATIONS!P139),ISBLANK(DESTINATIONS!Q139),ISBLANK(DESTINATIONS!R139),ISBLANK(DESTINATIONS!S139))</f>
        <v>1</v>
      </c>
      <c r="AH184" s="5" t="b">
        <f>AND(ISNUMBER(DESTINATIONS!O139),ISNUMBER(DESTINATIONS!P139),ISNUMBER(DESTINATIONS!Q139),ISNUMBER(DESTINATIONS!R139),ISNUMBER(DESTINATIONS!S139),SETTINGS!F$11&gt;=DESTINATIONS!P139,SETTINGS!F$12&gt;=DESTINATIONS!Q139,SETTINGS!F$13&gt;=DESTINATIONS!R139,SETTINGS!F$14&gt;=DESTINATIONS!S139,SETTINGS!F$15&gt;=DESTINATIONS!O139)</f>
        <v>0</v>
      </c>
      <c r="AI184" s="5" t="b">
        <f>AND(ISNUMBER(DESTINATIONS!O139),ISBLANK(DESTINATIONS!P139),ISBLANK(DESTINATIONS!Q139),ISBLANK(DESTINATIONS!R139),ISBLANK(DESTINATIONS!S139),SETTINGS!F$15&gt;=DESTINATIONS!O139)</f>
        <v>0</v>
      </c>
      <c r="AJ184" s="1" t="b">
        <f>AND(ISNUMBER(DESTINATIONS!O139),ISBLANK(DESTINATIONS!P139),ISBLANK(DESTINATIONS!Q139),ISNUMBER(DESTINATIONS!R139),ISBLANK(DESTINATIONS!S139),SETTINGS!F$15&gt;=DESTINATIONS!O139,SETTINGS!F$13&gt;=DESTINATIONS!R139)</f>
        <v>0</v>
      </c>
      <c r="AK184" s="5" t="b">
        <f t="shared" si="102"/>
        <v>1</v>
      </c>
      <c r="AL184" s="5" t="b">
        <f>AND(SETTINGS!B$21="IELTS",AF184)</f>
        <v>0</v>
      </c>
      <c r="AM184" s="5" t="b">
        <f>AND(SETTINGS!B$21="TOEFL",AK184)</f>
        <v>0</v>
      </c>
      <c r="AN184" s="5" t="b">
        <f>AND(SETTINGS!B$21="Other",OR(AB184,AG184))</f>
        <v>0</v>
      </c>
      <c r="AO184" s="1" t="b">
        <f>AND(SETTINGS!B$21="NO",_xlfn.IFS(SETTINGS!B$19="English",FALSE,OR(SETTINGS!B$19="Spanish",SETTINGS!B$19="English and Spanish"),DESTINATIONS!F139="Spanish",OR(SETTINGS!B$19="French",SETTINGS!B$19="English and French"),DESTINATIONS!F139="French",OR(SETTINGS!B$19="Portuguese",SETTINGS!B$19="English and Portuguese"),DESTINATIONS!F139="Portuguese",OR(SETTINGS!B$19="German",SETTINGS!B$19="English and German"),DESTINATIONS!F139="German",SETTINGS!B$19="All",OR(DESTINATIONS!F139="Spanish",DESTINATIONS!F139="French",DESTINATIONS!F139="Portuguese",DESTINATIONS!F139="German"),SETTINGS!B$19="",FALSE))</f>
        <v>0</v>
      </c>
      <c r="AP184" s="5" t="b">
        <f t="shared" si="91"/>
        <v>0</v>
      </c>
      <c r="AQ184" s="5" t="b">
        <f>OR(ISBLANK(DESTINATIONS!T139),AND(ISNUMBER(DESTINATIONS!T139),SETTINGS!I$5&gt;=DESTINATIONS!T139))</f>
        <v>1</v>
      </c>
      <c r="AS184" s="45" t="b">
        <f t="shared" si="93"/>
        <v>1</v>
      </c>
      <c r="AT184" s="5" t="b">
        <f t="shared" si="94"/>
        <v>0</v>
      </c>
      <c r="AU184" s="5" t="b">
        <f t="shared" si="95"/>
        <v>0</v>
      </c>
      <c r="AV184" s="5" t="b">
        <f t="shared" si="96"/>
        <v>0</v>
      </c>
      <c r="AW184" s="5" t="b">
        <f t="shared" si="97"/>
        <v>0</v>
      </c>
      <c r="AX184" s="5" t="b">
        <f t="shared" si="98"/>
        <v>0</v>
      </c>
    </row>
    <row r="185" spans="1:50" ht="20" customHeight="1" x14ac:dyDescent="0.35">
      <c r="A185" s="50" t="s">
        <v>325</v>
      </c>
      <c r="B185" s="50" t="s">
        <v>382</v>
      </c>
      <c r="C185" s="50" t="s">
        <v>454</v>
      </c>
      <c r="D185" s="48" t="s">
        <v>488</v>
      </c>
      <c r="E185" s="49">
        <v>34.298000000000002</v>
      </c>
      <c r="F185" s="49">
        <v>31.46</v>
      </c>
      <c r="G185" s="43" t="str">
        <f>IF(OR(SETTINGS!I$8=0,F185="X",F185="?"),"N/A",SETTINGS!I$8-F185)</f>
        <v>N/A</v>
      </c>
      <c r="H185" s="46" t="str">
        <f t="shared" si="92"/>
        <v>Language + Score + English</v>
      </c>
      <c r="J185" s="5" t="b">
        <f>DESTINATIONS!D192="YES"</f>
        <v>1</v>
      </c>
      <c r="K185" s="5" t="b">
        <f>AND(SETTINGS!B$19="English",DESTINATIONS!F192="English")</f>
        <v>0</v>
      </c>
      <c r="L185" s="5" t="b">
        <f>AND(SETTINGS!B$19="Spanish",DESTINATIONS!F192="Spanish")</f>
        <v>0</v>
      </c>
      <c r="M185" s="5" t="b">
        <f>AND(SETTINGS!B$19="French",DESTINATIONS!F192="French")</f>
        <v>0</v>
      </c>
      <c r="N185" s="1" t="b">
        <f>AND(SETTINGS!B$19="Portuguese",DESTINATIONS!F192="Portuguese")</f>
        <v>0</v>
      </c>
      <c r="O185" s="5" t="b">
        <f>AND(SETTINGS!B$19="German",DESTINATIONS!F192="German")</f>
        <v>0</v>
      </c>
      <c r="P185" s="45" t="b">
        <f>AND(SETTINGS!B$19="English and Spanish",OR(DESTINATIONS!F192="English",DESTINATIONS!F192="Spanish"))</f>
        <v>0</v>
      </c>
      <c r="Q185" s="5" t="b">
        <f>AND(SETTINGS!B$19="English and French",OR(DESTINATIONS!F192="English",DESTINATIONS!F192="French"))</f>
        <v>0</v>
      </c>
      <c r="R185" s="5" t="b">
        <f>AND(SETTINGS!B$19="English and Portuguese",OR(DESTINATIONS!F192="English",DESTINATIONS!F192="Portuguese"))</f>
        <v>0</v>
      </c>
      <c r="S185" s="5" t="b">
        <f>AND(SETTINGS!B$19="English and German",OR(DESTINATIONS!F192="English",DESTINATIONS!F192="German"))</f>
        <v>0</v>
      </c>
      <c r="T185" s="5" t="b">
        <f>SETTINGS!B$19="All"</f>
        <v>0</v>
      </c>
      <c r="U185" s="5" t="b">
        <f t="shared" si="99"/>
        <v>0</v>
      </c>
      <c r="V185" s="5" t="b">
        <f>AND(SETTINGS!I$8&lt;F185,NOT(OR(E185="?",F185="?",E185="X",F185="X")))</f>
        <v>1</v>
      </c>
      <c r="W185" s="5" t="b">
        <f>AND(SETTINGS!I$8=F185,NOT(OR(E185="?",F185="?",E185="X",F185="X")))</f>
        <v>0</v>
      </c>
      <c r="X185" s="5" t="b">
        <f>AND(SETTINGS!I$8&gt;F185,SETTINGS!I$8&lt;E185,NOT(OR(E185="?",F185="?",E185="X",F185="X")))</f>
        <v>0</v>
      </c>
      <c r="Y185" s="5" t="b">
        <f>AND(SETTINGS!I$8=E185,NOT(OR(E185="?",F185="?",E185="X",F185="X")))</f>
        <v>0</v>
      </c>
      <c r="Z185" s="5" t="b">
        <f>AND(SETTINGS!I$8&gt;E185,NOT(OR(E185="?",F185="?",E185="X",F185="X")))</f>
        <v>0</v>
      </c>
      <c r="AA185" s="5" t="b">
        <f t="shared" si="100"/>
        <v>0</v>
      </c>
      <c r="AB185" s="5" t="b">
        <f>AND(ISBLANK(DESTINATIONS!J192),ISBLANK(DESTINATIONS!K192),ISBLANK(DESTINATIONS!L192),ISBLANK(DESTINATIONS!M192),ISBLANK(DESTINATIONS!N192))</f>
        <v>0</v>
      </c>
      <c r="AC185" s="5" t="b">
        <f>AND(ISNUMBER(DESTINATIONS!J192),ISNUMBER(DESTINATIONS!K192),ISNUMBER(DESTINATIONS!L192),ISNUMBER(DESTINATIONS!M192),ISNUMBER(DESTINATIONS!N192),SETTINGS!F$3&gt;=DESTINATIONS!K192,SETTINGS!F$4&gt;=DESTINATIONS!L192,SETTINGS!F$5&gt;=DESTINATIONS!M192,SETTINGS!F$6&gt;=DESTINATIONS!N192,SETTINGS!F$7&gt;=DESTINATIONS!J192)</f>
        <v>0</v>
      </c>
      <c r="AD185" s="5" t="b">
        <f>AND(ISNUMBER(DESTINATIONS!J192),ISBLANK(DESTINATIONS!K192),ISBLANK(DESTINATIONS!L192),ISBLANK(DESTINATIONS!M192),ISBLANK(DESTINATIONS!N192),SETTINGS!F$7&gt;=DESTINATIONS!J192)</f>
        <v>0</v>
      </c>
      <c r="AE185" s="1" t="b">
        <f>AND(ISNUMBER(DESTINATIONS!J192),ISBLANK(DESTINATIONS!K192),ISBLANK(DESTINATIONS!L192),ISNUMBER(DESTINATIONS!M192),ISBLANK(DESTINATIONS!N192),SETTINGS!F$7&gt;=DESTINATIONS!J192,SETTINGS!F$5&gt;=DESTINATIONS!M192)</f>
        <v>0</v>
      </c>
      <c r="AF185" s="5" t="b">
        <f t="shared" si="101"/>
        <v>0</v>
      </c>
      <c r="AG185" s="5" t="b">
        <f>AND(ISBLANK(DESTINATIONS!O192),ISBLANK(DESTINATIONS!P192),ISBLANK(DESTINATIONS!Q192),ISBLANK(DESTINATIONS!R192),ISBLANK(DESTINATIONS!S192))</f>
        <v>0</v>
      </c>
      <c r="AH185" s="5" t="b">
        <f>AND(ISNUMBER(DESTINATIONS!O192),ISNUMBER(DESTINATIONS!P192),ISNUMBER(DESTINATIONS!Q192),ISNUMBER(DESTINATIONS!R192),ISNUMBER(DESTINATIONS!S192),SETTINGS!F$11&gt;=DESTINATIONS!P192,SETTINGS!F$12&gt;=DESTINATIONS!Q192,SETTINGS!F$13&gt;=DESTINATIONS!R192,SETTINGS!F$14&gt;=DESTINATIONS!S192,SETTINGS!F$15&gt;=DESTINATIONS!O192)</f>
        <v>0</v>
      </c>
      <c r="AI185" s="5" t="b">
        <f>AND(ISNUMBER(DESTINATIONS!O192),ISBLANK(DESTINATIONS!P192),ISBLANK(DESTINATIONS!Q192),ISBLANK(DESTINATIONS!R192),ISBLANK(DESTINATIONS!S192),SETTINGS!F$15&gt;=DESTINATIONS!O192)</f>
        <v>0</v>
      </c>
      <c r="AJ185" s="1" t="b">
        <f>AND(ISNUMBER(DESTINATIONS!O192),ISBLANK(DESTINATIONS!P192),ISBLANK(DESTINATIONS!Q192),ISNUMBER(DESTINATIONS!R192),ISBLANK(DESTINATIONS!S192),SETTINGS!F$15&gt;=DESTINATIONS!O192,SETTINGS!F$13&gt;=DESTINATIONS!R192)</f>
        <v>0</v>
      </c>
      <c r="AK185" s="5" t="b">
        <f t="shared" si="102"/>
        <v>0</v>
      </c>
      <c r="AL185" s="5" t="b">
        <f>AND(SETTINGS!B$21="IELTS",AF185)</f>
        <v>0</v>
      </c>
      <c r="AM185" s="5" t="b">
        <f>AND(SETTINGS!B$21="TOEFL",AK185)</f>
        <v>0</v>
      </c>
      <c r="AN185" s="5" t="b">
        <f>AND(SETTINGS!B$21="Other",OR(AB185,AG185))</f>
        <v>0</v>
      </c>
      <c r="AO185" s="1" t="b">
        <f>AND(SETTINGS!B$21="NO",_xlfn.IFS(SETTINGS!B$19="English",FALSE,OR(SETTINGS!B$19="Spanish",SETTINGS!B$19="English and Spanish"),DESTINATIONS!F192="Spanish",OR(SETTINGS!B$19="French",SETTINGS!B$19="English and French"),DESTINATIONS!F192="French",OR(SETTINGS!B$19="Portuguese",SETTINGS!B$19="English and Portuguese"),DESTINATIONS!F192="Portuguese",OR(SETTINGS!B$19="German",SETTINGS!B$19="English and German"),DESTINATIONS!F192="German",SETTINGS!B$19="All",OR(DESTINATIONS!F192="Spanish",DESTINATIONS!F192="French",DESTINATIONS!F192="Portuguese",DESTINATIONS!F192="German"),SETTINGS!B$19="",FALSE))</f>
        <v>0</v>
      </c>
      <c r="AP185" s="5" t="b">
        <f t="shared" si="91"/>
        <v>0</v>
      </c>
      <c r="AQ185" s="5" t="b">
        <f>OR(ISBLANK(DESTINATIONS!T192),AND(ISNUMBER(DESTINATIONS!T192),SETTINGS!I$5&gt;=DESTINATIONS!T192))</f>
        <v>1</v>
      </c>
      <c r="AS185" s="45" t="b">
        <f t="shared" si="93"/>
        <v>1</v>
      </c>
      <c r="AT185" s="5" t="b">
        <f t="shared" si="94"/>
        <v>0</v>
      </c>
      <c r="AU185" s="5" t="b">
        <f t="shared" si="95"/>
        <v>0</v>
      </c>
      <c r="AV185" s="5" t="b">
        <f t="shared" si="96"/>
        <v>0</v>
      </c>
      <c r="AW185" s="5" t="b">
        <f t="shared" si="97"/>
        <v>0</v>
      </c>
      <c r="AX185" s="5" t="b">
        <f t="shared" si="98"/>
        <v>0</v>
      </c>
    </row>
    <row r="186" spans="1:50" ht="20" customHeight="1" x14ac:dyDescent="0.35">
      <c r="A186" s="50" t="s">
        <v>325</v>
      </c>
      <c r="B186" s="50" t="s">
        <v>359</v>
      </c>
      <c r="C186" s="50" t="s">
        <v>418</v>
      </c>
      <c r="D186" s="48" t="s">
        <v>480</v>
      </c>
      <c r="E186" s="49">
        <v>31.841999999999999</v>
      </c>
      <c r="F186" s="49">
        <v>31.202999999999999</v>
      </c>
      <c r="G186" s="43" t="str">
        <f>IF(OR(SETTINGS!I$8=0,F186="X",F186="?"),"N/A",SETTINGS!I$8-F186)</f>
        <v>N/A</v>
      </c>
      <c r="H186" s="46" t="str">
        <f t="shared" si="92"/>
        <v>Language + Score + English</v>
      </c>
      <c r="J186" s="5" t="b">
        <f>DESTINATIONS!D193="YES"</f>
        <v>1</v>
      </c>
      <c r="K186" s="5" t="b">
        <f>AND(SETTINGS!B$19="English",DESTINATIONS!F193="English")</f>
        <v>0</v>
      </c>
      <c r="L186" s="5" t="b">
        <f>AND(SETTINGS!B$19="Spanish",DESTINATIONS!F193="Spanish")</f>
        <v>0</v>
      </c>
      <c r="M186" s="5" t="b">
        <f>AND(SETTINGS!B$19="French",DESTINATIONS!F193="French")</f>
        <v>0</v>
      </c>
      <c r="N186" s="1" t="b">
        <f>AND(SETTINGS!B$19="Portuguese",DESTINATIONS!F193="Portuguese")</f>
        <v>0</v>
      </c>
      <c r="O186" s="5" t="b">
        <f>AND(SETTINGS!B$19="German",DESTINATIONS!F193="German")</f>
        <v>0</v>
      </c>
      <c r="P186" s="45" t="b">
        <f>AND(SETTINGS!B$19="English and Spanish",OR(DESTINATIONS!F193="English",DESTINATIONS!F193="Spanish"))</f>
        <v>0</v>
      </c>
      <c r="Q186" s="5" t="b">
        <f>AND(SETTINGS!B$19="English and French",OR(DESTINATIONS!F193="English",DESTINATIONS!F193="French"))</f>
        <v>0</v>
      </c>
      <c r="R186" s="5" t="b">
        <f>AND(SETTINGS!B$19="English and Portuguese",OR(DESTINATIONS!F193="English",DESTINATIONS!F193="Portuguese"))</f>
        <v>0</v>
      </c>
      <c r="S186" s="5" t="b">
        <f>AND(SETTINGS!B$19="English and German",OR(DESTINATIONS!F193="English",DESTINATIONS!F193="German"))</f>
        <v>0</v>
      </c>
      <c r="T186" s="5" t="b">
        <f>SETTINGS!B$19="All"</f>
        <v>0</v>
      </c>
      <c r="U186" s="5" t="b">
        <f t="shared" si="99"/>
        <v>0</v>
      </c>
      <c r="V186" s="5" t="b">
        <f>AND(SETTINGS!I$8&lt;F186,NOT(OR(E186="?",F186="?",E186="X",F186="X")))</f>
        <v>1</v>
      </c>
      <c r="W186" s="5" t="b">
        <f>AND(SETTINGS!I$8=F186,NOT(OR(E186="?",F186="?",E186="X",F186="X")))</f>
        <v>0</v>
      </c>
      <c r="X186" s="5" t="b">
        <f>AND(SETTINGS!I$8&gt;F186,SETTINGS!I$8&lt;E186,NOT(OR(E186="?",F186="?",E186="X",F186="X")))</f>
        <v>0</v>
      </c>
      <c r="Y186" s="5" t="b">
        <f>AND(SETTINGS!I$8=E186,NOT(OR(E186="?",F186="?",E186="X",F186="X")))</f>
        <v>0</v>
      </c>
      <c r="Z186" s="5" t="b">
        <f>AND(SETTINGS!I$8&gt;E186,NOT(OR(E186="?",F186="?",E186="X",F186="X")))</f>
        <v>0</v>
      </c>
      <c r="AA186" s="5" t="b">
        <f t="shared" si="100"/>
        <v>0</v>
      </c>
      <c r="AB186" s="5" t="b">
        <f>AND(ISBLANK(DESTINATIONS!J193),ISBLANK(DESTINATIONS!K193),ISBLANK(DESTINATIONS!L193),ISBLANK(DESTINATIONS!M193),ISBLANK(DESTINATIONS!N193))</f>
        <v>0</v>
      </c>
      <c r="AC186" s="5" t="b">
        <f>AND(ISNUMBER(DESTINATIONS!J193),ISNUMBER(DESTINATIONS!K193),ISNUMBER(DESTINATIONS!L193),ISNUMBER(DESTINATIONS!M193),ISNUMBER(DESTINATIONS!N193),SETTINGS!F$3&gt;=DESTINATIONS!K193,SETTINGS!F$4&gt;=DESTINATIONS!L193,SETTINGS!F$5&gt;=DESTINATIONS!M193,SETTINGS!F$6&gt;=DESTINATIONS!N193,SETTINGS!F$7&gt;=DESTINATIONS!J193)</f>
        <v>0</v>
      </c>
      <c r="AD186" s="5" t="b">
        <f>AND(ISNUMBER(DESTINATIONS!J193),ISBLANK(DESTINATIONS!K193),ISBLANK(DESTINATIONS!L193),ISBLANK(DESTINATIONS!M193),ISBLANK(DESTINATIONS!N193),SETTINGS!F$7&gt;=DESTINATIONS!J193)</f>
        <v>0</v>
      </c>
      <c r="AE186" s="1" t="b">
        <f>AND(ISNUMBER(DESTINATIONS!J193),ISBLANK(DESTINATIONS!K193),ISBLANK(DESTINATIONS!L193),ISNUMBER(DESTINATIONS!M193),ISBLANK(DESTINATIONS!N193),SETTINGS!F$7&gt;=DESTINATIONS!J193,SETTINGS!F$5&gt;=DESTINATIONS!M193)</f>
        <v>0</v>
      </c>
      <c r="AF186" s="5" t="b">
        <f t="shared" si="101"/>
        <v>0</v>
      </c>
      <c r="AG186" s="5" t="b">
        <f>AND(ISBLANK(DESTINATIONS!O193),ISBLANK(DESTINATIONS!P193),ISBLANK(DESTINATIONS!Q193),ISBLANK(DESTINATIONS!R193),ISBLANK(DESTINATIONS!S193))</f>
        <v>0</v>
      </c>
      <c r="AH186" s="5" t="b">
        <f>AND(ISNUMBER(DESTINATIONS!O193),ISNUMBER(DESTINATIONS!P193),ISNUMBER(DESTINATIONS!Q193),ISNUMBER(DESTINATIONS!R193),ISNUMBER(DESTINATIONS!S193),SETTINGS!F$11&gt;=DESTINATIONS!P193,SETTINGS!F$12&gt;=DESTINATIONS!Q193,SETTINGS!F$13&gt;=DESTINATIONS!R193,SETTINGS!F$14&gt;=DESTINATIONS!S193,SETTINGS!F$15&gt;=DESTINATIONS!O193)</f>
        <v>0</v>
      </c>
      <c r="AI186" s="5" t="b">
        <f>AND(ISNUMBER(DESTINATIONS!O193),ISBLANK(DESTINATIONS!P193),ISBLANK(DESTINATIONS!Q193),ISBLANK(DESTINATIONS!R193),ISBLANK(DESTINATIONS!S193),SETTINGS!F$15&gt;=DESTINATIONS!O193)</f>
        <v>0</v>
      </c>
      <c r="AJ186" s="1" t="b">
        <f>AND(ISNUMBER(DESTINATIONS!O193),ISBLANK(DESTINATIONS!P193),ISBLANK(DESTINATIONS!Q193),ISNUMBER(DESTINATIONS!R193),ISBLANK(DESTINATIONS!S193),SETTINGS!F$15&gt;=DESTINATIONS!O193,SETTINGS!F$13&gt;=DESTINATIONS!R193)</f>
        <v>0</v>
      </c>
      <c r="AK186" s="5" t="b">
        <f t="shared" si="102"/>
        <v>0</v>
      </c>
      <c r="AL186" s="5" t="b">
        <f>AND(SETTINGS!B$21="IELTS",AF186)</f>
        <v>0</v>
      </c>
      <c r="AM186" s="5" t="b">
        <f>AND(SETTINGS!B$21="TOEFL",AK186)</f>
        <v>0</v>
      </c>
      <c r="AN186" s="5" t="b">
        <f>AND(SETTINGS!B$21="Other",OR(AB186,AG186))</f>
        <v>0</v>
      </c>
      <c r="AO186" s="1" t="b">
        <f>AND(SETTINGS!B$21="NO",_xlfn.IFS(SETTINGS!B$19="English",FALSE,OR(SETTINGS!B$19="Spanish",SETTINGS!B$19="English and Spanish"),DESTINATIONS!F193="Spanish",OR(SETTINGS!B$19="French",SETTINGS!B$19="English and French"),DESTINATIONS!F193="French",OR(SETTINGS!B$19="Portuguese",SETTINGS!B$19="English and Portuguese"),DESTINATIONS!F193="Portuguese",OR(SETTINGS!B$19="German",SETTINGS!B$19="English and German"),DESTINATIONS!F193="German",SETTINGS!B$19="All",OR(DESTINATIONS!F193="Spanish",DESTINATIONS!F193="French",DESTINATIONS!F193="Portuguese",DESTINATIONS!F193="German"),SETTINGS!B$19="",FALSE))</f>
        <v>0</v>
      </c>
      <c r="AP186" s="5" t="b">
        <f t="shared" si="91"/>
        <v>0</v>
      </c>
      <c r="AQ186" s="5" t="b">
        <f>OR(ISBLANK(DESTINATIONS!T193),AND(ISNUMBER(DESTINATIONS!T193),SETTINGS!I$5&gt;=DESTINATIONS!T193))</f>
        <v>1</v>
      </c>
      <c r="AS186" s="45" t="b">
        <f t="shared" si="93"/>
        <v>1</v>
      </c>
      <c r="AT186" s="5" t="b">
        <f t="shared" si="94"/>
        <v>0</v>
      </c>
      <c r="AU186" s="5" t="b">
        <f t="shared" si="95"/>
        <v>0</v>
      </c>
      <c r="AV186" s="5" t="b">
        <f t="shared" si="96"/>
        <v>0</v>
      </c>
      <c r="AW186" s="5" t="b">
        <f t="shared" si="97"/>
        <v>0</v>
      </c>
      <c r="AX186" s="5" t="b">
        <f t="shared" si="98"/>
        <v>0</v>
      </c>
    </row>
    <row r="187" spans="1:50" ht="20" customHeight="1" x14ac:dyDescent="0.35">
      <c r="A187" s="50" t="s">
        <v>325</v>
      </c>
      <c r="B187" s="50" t="s">
        <v>343</v>
      </c>
      <c r="C187" s="50" t="s">
        <v>403</v>
      </c>
      <c r="D187" s="48">
        <v>2</v>
      </c>
      <c r="E187" s="49">
        <v>32.335999999999999</v>
      </c>
      <c r="F187" s="49">
        <v>31.088999999999999</v>
      </c>
      <c r="G187" s="43" t="str">
        <f>IF(OR(SETTINGS!I$8=0,F187="X",F187="?"),"N/A",SETTINGS!I$8-F187)</f>
        <v>N/A</v>
      </c>
      <c r="H187" s="46" t="str">
        <f t="shared" si="92"/>
        <v>Language + Score + English</v>
      </c>
      <c r="J187" s="5" t="b">
        <f>DESTINATIONS!D194="YES"</f>
        <v>1</v>
      </c>
      <c r="K187" s="5" t="b">
        <f>AND(SETTINGS!B$19="English",DESTINATIONS!F194="English")</f>
        <v>0</v>
      </c>
      <c r="L187" s="5" t="b">
        <f>AND(SETTINGS!B$19="Spanish",DESTINATIONS!F194="Spanish")</f>
        <v>0</v>
      </c>
      <c r="M187" s="5" t="b">
        <f>AND(SETTINGS!B$19="French",DESTINATIONS!F194="French")</f>
        <v>0</v>
      </c>
      <c r="N187" s="1" t="b">
        <f>AND(SETTINGS!B$19="Portuguese",DESTINATIONS!F194="Portuguese")</f>
        <v>0</v>
      </c>
      <c r="O187" s="5" t="b">
        <f>AND(SETTINGS!B$19="German",DESTINATIONS!F194="German")</f>
        <v>0</v>
      </c>
      <c r="P187" s="45" t="b">
        <f>AND(SETTINGS!B$19="English and Spanish",OR(DESTINATIONS!F194="English",DESTINATIONS!F194="Spanish"))</f>
        <v>0</v>
      </c>
      <c r="Q187" s="5" t="b">
        <f>AND(SETTINGS!B$19="English and French",OR(DESTINATIONS!F194="English",DESTINATIONS!F194="French"))</f>
        <v>0</v>
      </c>
      <c r="R187" s="5" t="b">
        <f>AND(SETTINGS!B$19="English and Portuguese",OR(DESTINATIONS!F194="English",DESTINATIONS!F194="Portuguese"))</f>
        <v>0</v>
      </c>
      <c r="S187" s="5" t="b">
        <f>AND(SETTINGS!B$19="English and German",OR(DESTINATIONS!F194="English",DESTINATIONS!F194="German"))</f>
        <v>0</v>
      </c>
      <c r="T187" s="5" t="b">
        <f>SETTINGS!B$19="All"</f>
        <v>0</v>
      </c>
      <c r="U187" s="5" t="b">
        <f t="shared" si="99"/>
        <v>0</v>
      </c>
      <c r="V187" s="5" t="b">
        <f>AND(SETTINGS!I$8&lt;F187,NOT(OR(E187="?",F187="?",E187="X",F187="X")))</f>
        <v>1</v>
      </c>
      <c r="W187" s="5" t="b">
        <f>AND(SETTINGS!I$8=F187,NOT(OR(E187="?",F187="?",E187="X",F187="X")))</f>
        <v>0</v>
      </c>
      <c r="X187" s="5" t="b">
        <f>AND(SETTINGS!I$8&gt;F187,SETTINGS!I$8&lt;E187,NOT(OR(E187="?",F187="?",E187="X",F187="X")))</f>
        <v>0</v>
      </c>
      <c r="Y187" s="5" t="b">
        <f>AND(SETTINGS!I$8=E187,NOT(OR(E187="?",F187="?",E187="X",F187="X")))</f>
        <v>0</v>
      </c>
      <c r="Z187" s="5" t="b">
        <f>AND(SETTINGS!I$8&gt;E187,NOT(OR(E187="?",F187="?",E187="X",F187="X")))</f>
        <v>0</v>
      </c>
      <c r="AA187" s="5" t="b">
        <f t="shared" si="100"/>
        <v>0</v>
      </c>
      <c r="AB187" s="5" t="b">
        <f>AND(ISBLANK(DESTINATIONS!J194),ISBLANK(DESTINATIONS!K194),ISBLANK(DESTINATIONS!L194),ISBLANK(DESTINATIONS!M194),ISBLANK(DESTINATIONS!N194))</f>
        <v>0</v>
      </c>
      <c r="AC187" s="5" t="b">
        <f>AND(ISNUMBER(DESTINATIONS!J194),ISNUMBER(DESTINATIONS!K194),ISNUMBER(DESTINATIONS!L194),ISNUMBER(DESTINATIONS!M194),ISNUMBER(DESTINATIONS!N194),SETTINGS!F$3&gt;=DESTINATIONS!K194,SETTINGS!F$4&gt;=DESTINATIONS!L194,SETTINGS!F$5&gt;=DESTINATIONS!M194,SETTINGS!F$6&gt;=DESTINATIONS!N194,SETTINGS!F$7&gt;=DESTINATIONS!J194)</f>
        <v>0</v>
      </c>
      <c r="AD187" s="5" t="b">
        <f>AND(ISNUMBER(DESTINATIONS!J194),ISBLANK(DESTINATIONS!K194),ISBLANK(DESTINATIONS!L194),ISBLANK(DESTINATIONS!M194),ISBLANK(DESTINATIONS!N194),SETTINGS!F$7&gt;=DESTINATIONS!J194)</f>
        <v>0</v>
      </c>
      <c r="AE187" s="1" t="b">
        <f>AND(ISNUMBER(DESTINATIONS!J194),ISBLANK(DESTINATIONS!K194),ISBLANK(DESTINATIONS!L194),ISNUMBER(DESTINATIONS!M194),ISBLANK(DESTINATIONS!N194),SETTINGS!F$7&gt;=DESTINATIONS!J194,SETTINGS!F$5&gt;=DESTINATIONS!M194)</f>
        <v>0</v>
      </c>
      <c r="AF187" s="5" t="b">
        <f t="shared" si="101"/>
        <v>0</v>
      </c>
      <c r="AG187" s="5" t="b">
        <f>AND(ISBLANK(DESTINATIONS!O194),ISBLANK(DESTINATIONS!P194),ISBLANK(DESTINATIONS!Q194),ISBLANK(DESTINATIONS!R194),ISBLANK(DESTINATIONS!S194))</f>
        <v>0</v>
      </c>
      <c r="AH187" s="5" t="b">
        <f>AND(ISNUMBER(DESTINATIONS!O194),ISNUMBER(DESTINATIONS!P194),ISNUMBER(DESTINATIONS!Q194),ISNUMBER(DESTINATIONS!R194),ISNUMBER(DESTINATIONS!S194),SETTINGS!F$11&gt;=DESTINATIONS!P194,SETTINGS!F$12&gt;=DESTINATIONS!Q194,SETTINGS!F$13&gt;=DESTINATIONS!R194,SETTINGS!F$14&gt;=DESTINATIONS!S194,SETTINGS!F$15&gt;=DESTINATIONS!O194)</f>
        <v>0</v>
      </c>
      <c r="AI187" s="5" t="b">
        <f>AND(ISNUMBER(DESTINATIONS!O194),ISBLANK(DESTINATIONS!P194),ISBLANK(DESTINATIONS!Q194),ISBLANK(DESTINATIONS!R194),ISBLANK(DESTINATIONS!S194),SETTINGS!F$15&gt;=DESTINATIONS!O194)</f>
        <v>0</v>
      </c>
      <c r="AJ187" s="1" t="b">
        <f>AND(ISNUMBER(DESTINATIONS!O194),ISBLANK(DESTINATIONS!P194),ISBLANK(DESTINATIONS!Q194),ISNUMBER(DESTINATIONS!R194),ISBLANK(DESTINATIONS!S194),SETTINGS!F$15&gt;=DESTINATIONS!O194,SETTINGS!F$13&gt;=DESTINATIONS!R194)</f>
        <v>0</v>
      </c>
      <c r="AK187" s="5" t="b">
        <f t="shared" si="102"/>
        <v>0</v>
      </c>
      <c r="AL187" s="5" t="b">
        <f>AND(SETTINGS!B$21="IELTS",AF187)</f>
        <v>0</v>
      </c>
      <c r="AM187" s="5" t="b">
        <f>AND(SETTINGS!B$21="TOEFL",AK187)</f>
        <v>0</v>
      </c>
      <c r="AN187" s="5" t="b">
        <f>AND(SETTINGS!B$21="Other",OR(AB187,AG187))</f>
        <v>0</v>
      </c>
      <c r="AO187" s="1" t="b">
        <f>AND(SETTINGS!B$21="NO",_xlfn.IFS(SETTINGS!B$19="English",FALSE,OR(SETTINGS!B$19="Spanish",SETTINGS!B$19="English and Spanish"),DESTINATIONS!F194="Spanish",OR(SETTINGS!B$19="French",SETTINGS!B$19="English and French"),DESTINATIONS!F194="French",OR(SETTINGS!B$19="Portuguese",SETTINGS!B$19="English and Portuguese"),DESTINATIONS!F194="Portuguese",OR(SETTINGS!B$19="German",SETTINGS!B$19="English and German"),DESTINATIONS!F194="German",SETTINGS!B$19="All",OR(DESTINATIONS!F194="Spanish",DESTINATIONS!F194="French",DESTINATIONS!F194="Portuguese",DESTINATIONS!F194="German"),SETTINGS!B$19="",FALSE))</f>
        <v>0</v>
      </c>
      <c r="AP187" s="5" t="b">
        <f t="shared" si="91"/>
        <v>0</v>
      </c>
      <c r="AQ187" s="5" t="b">
        <f>OR(ISBLANK(DESTINATIONS!T194),AND(ISNUMBER(DESTINATIONS!T194),SETTINGS!I$5&gt;=DESTINATIONS!T194))</f>
        <v>1</v>
      </c>
      <c r="AS187" s="45" t="b">
        <f t="shared" si="93"/>
        <v>1</v>
      </c>
      <c r="AT187" s="5" t="b">
        <f t="shared" si="94"/>
        <v>0</v>
      </c>
      <c r="AU187" s="5" t="b">
        <f t="shared" si="95"/>
        <v>0</v>
      </c>
      <c r="AV187" s="5" t="b">
        <f t="shared" si="96"/>
        <v>0</v>
      </c>
      <c r="AW187" s="5" t="b">
        <f t="shared" si="97"/>
        <v>0</v>
      </c>
      <c r="AX187" s="5" t="b">
        <f t="shared" si="98"/>
        <v>0</v>
      </c>
    </row>
    <row r="188" spans="1:50" ht="20" customHeight="1" x14ac:dyDescent="0.35">
      <c r="A188" s="50" t="s">
        <v>325</v>
      </c>
      <c r="B188" s="50" t="s">
        <v>347</v>
      </c>
      <c r="C188" s="50" t="s">
        <v>406</v>
      </c>
      <c r="D188" s="48">
        <v>2</v>
      </c>
      <c r="E188" s="49">
        <v>31.515999999999998</v>
      </c>
      <c r="F188" s="49">
        <v>31.04</v>
      </c>
      <c r="G188" s="43" t="str">
        <f>IF(OR(SETTINGS!I$8=0,F188="X",F188="?"),"N/A",SETTINGS!I$8-F188)</f>
        <v>N/A</v>
      </c>
      <c r="H188" s="46" t="str">
        <f t="shared" si="92"/>
        <v>Language + Score + English</v>
      </c>
      <c r="J188" s="5" t="b">
        <f>DESTINATIONS!D195="YES"</f>
        <v>1</v>
      </c>
      <c r="K188" s="5" t="b">
        <f>AND(SETTINGS!B$19="English",DESTINATIONS!F195="English")</f>
        <v>0</v>
      </c>
      <c r="L188" s="5" t="b">
        <f>AND(SETTINGS!B$19="Spanish",DESTINATIONS!F195="Spanish")</f>
        <v>0</v>
      </c>
      <c r="M188" s="5" t="b">
        <f>AND(SETTINGS!B$19="French",DESTINATIONS!F195="French")</f>
        <v>0</v>
      </c>
      <c r="N188" s="1" t="b">
        <f>AND(SETTINGS!B$19="Portuguese",DESTINATIONS!F195="Portuguese")</f>
        <v>0</v>
      </c>
      <c r="O188" s="5" t="b">
        <f>AND(SETTINGS!B$19="German",DESTINATIONS!F195="German")</f>
        <v>0</v>
      </c>
      <c r="P188" s="45" t="b">
        <f>AND(SETTINGS!B$19="English and Spanish",OR(DESTINATIONS!F195="English",DESTINATIONS!F195="Spanish"))</f>
        <v>0</v>
      </c>
      <c r="Q188" s="5" t="b">
        <f>AND(SETTINGS!B$19="English and French",OR(DESTINATIONS!F195="English",DESTINATIONS!F195="French"))</f>
        <v>0</v>
      </c>
      <c r="R188" s="5" t="b">
        <f>AND(SETTINGS!B$19="English and Portuguese",OR(DESTINATIONS!F195="English",DESTINATIONS!F195="Portuguese"))</f>
        <v>0</v>
      </c>
      <c r="S188" s="5" t="b">
        <f>AND(SETTINGS!B$19="English and German",OR(DESTINATIONS!F195="English",DESTINATIONS!F195="German"))</f>
        <v>0</v>
      </c>
      <c r="T188" s="5" t="b">
        <f>SETTINGS!B$19="All"</f>
        <v>0</v>
      </c>
      <c r="U188" s="5" t="b">
        <f t="shared" si="99"/>
        <v>0</v>
      </c>
      <c r="V188" s="5" t="b">
        <f>AND(SETTINGS!I$8&lt;F188,NOT(OR(E188="?",F188="?",E188="X",F188="X")))</f>
        <v>1</v>
      </c>
      <c r="W188" s="5" t="b">
        <f>AND(SETTINGS!I$8=F188,NOT(OR(E188="?",F188="?",E188="X",F188="X")))</f>
        <v>0</v>
      </c>
      <c r="X188" s="5" t="b">
        <f>AND(SETTINGS!I$8&gt;F188,SETTINGS!I$8&lt;E188,NOT(OR(E188="?",F188="?",E188="X",F188="X")))</f>
        <v>0</v>
      </c>
      <c r="Y188" s="5" t="b">
        <f>AND(SETTINGS!I$8=E188,NOT(OR(E188="?",F188="?",E188="X",F188="X")))</f>
        <v>0</v>
      </c>
      <c r="Z188" s="5" t="b">
        <f>AND(SETTINGS!I$8&gt;E188,NOT(OR(E188="?",F188="?",E188="X",F188="X")))</f>
        <v>0</v>
      </c>
      <c r="AA188" s="5" t="b">
        <f t="shared" si="100"/>
        <v>0</v>
      </c>
      <c r="AB188" s="5" t="b">
        <f>AND(ISBLANK(DESTINATIONS!J195),ISBLANK(DESTINATIONS!K195),ISBLANK(DESTINATIONS!L195),ISBLANK(DESTINATIONS!M195),ISBLANK(DESTINATIONS!N195))</f>
        <v>1</v>
      </c>
      <c r="AC188" s="5" t="b">
        <f>AND(ISNUMBER(DESTINATIONS!J195),ISNUMBER(DESTINATIONS!K195),ISNUMBER(DESTINATIONS!L195),ISNUMBER(DESTINATIONS!M195),ISNUMBER(DESTINATIONS!N195),SETTINGS!F$3&gt;=DESTINATIONS!K195,SETTINGS!F$4&gt;=DESTINATIONS!L195,SETTINGS!F$5&gt;=DESTINATIONS!M195,SETTINGS!F$6&gt;=DESTINATIONS!N195,SETTINGS!F$7&gt;=DESTINATIONS!J195)</f>
        <v>0</v>
      </c>
      <c r="AD188" s="5" t="b">
        <f>AND(ISNUMBER(DESTINATIONS!J195),ISBLANK(DESTINATIONS!K195),ISBLANK(DESTINATIONS!L195),ISBLANK(DESTINATIONS!M195),ISBLANK(DESTINATIONS!N195),SETTINGS!F$7&gt;=DESTINATIONS!J195)</f>
        <v>0</v>
      </c>
      <c r="AE188" s="1" t="b">
        <f>AND(ISNUMBER(DESTINATIONS!J195),ISBLANK(DESTINATIONS!K195),ISBLANK(DESTINATIONS!L195),ISNUMBER(DESTINATIONS!M195),ISBLANK(DESTINATIONS!N195),SETTINGS!F$7&gt;=DESTINATIONS!J195,SETTINGS!F$5&gt;=DESTINATIONS!M195)</f>
        <v>0</v>
      </c>
      <c r="AF188" s="5" t="b">
        <f t="shared" si="101"/>
        <v>1</v>
      </c>
      <c r="AG188" s="5" t="b">
        <f>AND(ISBLANK(DESTINATIONS!O195),ISBLANK(DESTINATIONS!P195),ISBLANK(DESTINATIONS!Q195),ISBLANK(DESTINATIONS!R195),ISBLANK(DESTINATIONS!S195))</f>
        <v>1</v>
      </c>
      <c r="AH188" s="5" t="b">
        <f>AND(ISNUMBER(DESTINATIONS!O195),ISNUMBER(DESTINATIONS!P195),ISNUMBER(DESTINATIONS!Q195),ISNUMBER(DESTINATIONS!R195),ISNUMBER(DESTINATIONS!S195),SETTINGS!F$11&gt;=DESTINATIONS!P195,SETTINGS!F$12&gt;=DESTINATIONS!Q195,SETTINGS!F$13&gt;=DESTINATIONS!R195,SETTINGS!F$14&gt;=DESTINATIONS!S195,SETTINGS!F$15&gt;=DESTINATIONS!O195)</f>
        <v>0</v>
      </c>
      <c r="AI188" s="5" t="b">
        <f>AND(ISNUMBER(DESTINATIONS!O195),ISBLANK(DESTINATIONS!P195),ISBLANK(DESTINATIONS!Q195),ISBLANK(DESTINATIONS!R195),ISBLANK(DESTINATIONS!S195),SETTINGS!F$15&gt;=DESTINATIONS!O195)</f>
        <v>0</v>
      </c>
      <c r="AJ188" s="1" t="b">
        <f>AND(ISNUMBER(DESTINATIONS!O195),ISBLANK(DESTINATIONS!P195),ISBLANK(DESTINATIONS!Q195),ISNUMBER(DESTINATIONS!R195),ISBLANK(DESTINATIONS!S195),SETTINGS!F$15&gt;=DESTINATIONS!O195,SETTINGS!F$13&gt;=DESTINATIONS!R195)</f>
        <v>0</v>
      </c>
      <c r="AK188" s="5" t="b">
        <f t="shared" si="102"/>
        <v>1</v>
      </c>
      <c r="AL188" s="5" t="b">
        <f>AND(SETTINGS!B$21="IELTS",AF188)</f>
        <v>0</v>
      </c>
      <c r="AM188" s="5" t="b">
        <f>AND(SETTINGS!B$21="TOEFL",AK188)</f>
        <v>0</v>
      </c>
      <c r="AN188" s="5" t="b">
        <f>AND(SETTINGS!B$21="Other",OR(AB188,AG188))</f>
        <v>0</v>
      </c>
      <c r="AO188" s="1" t="b">
        <f>AND(SETTINGS!B$21="NO",_xlfn.IFS(SETTINGS!B$19="English",FALSE,OR(SETTINGS!B$19="Spanish",SETTINGS!B$19="English and Spanish"),DESTINATIONS!F195="Spanish",OR(SETTINGS!B$19="French",SETTINGS!B$19="English and French"),DESTINATIONS!F195="French",OR(SETTINGS!B$19="Portuguese",SETTINGS!B$19="English and Portuguese"),DESTINATIONS!F195="Portuguese",OR(SETTINGS!B$19="German",SETTINGS!B$19="English and German"),DESTINATIONS!F195="German",SETTINGS!B$19="All",OR(DESTINATIONS!F195="Spanish",DESTINATIONS!F195="French",DESTINATIONS!F195="Portuguese",DESTINATIONS!F195="German"),SETTINGS!B$19="",FALSE))</f>
        <v>0</v>
      </c>
      <c r="AP188" s="5" t="b">
        <f t="shared" si="91"/>
        <v>0</v>
      </c>
      <c r="AQ188" s="5" t="b">
        <f>OR(ISBLANK(DESTINATIONS!T195),AND(ISNUMBER(DESTINATIONS!T195),SETTINGS!I$5&gt;=DESTINATIONS!T195))</f>
        <v>1</v>
      </c>
      <c r="AS188" s="45" t="b">
        <f t="shared" si="93"/>
        <v>1</v>
      </c>
      <c r="AT188" s="5" t="b">
        <f t="shared" si="94"/>
        <v>0</v>
      </c>
      <c r="AU188" s="5" t="b">
        <f t="shared" si="95"/>
        <v>0</v>
      </c>
      <c r="AV188" s="5" t="b">
        <f t="shared" si="96"/>
        <v>0</v>
      </c>
      <c r="AW188" s="5" t="b">
        <f t="shared" si="97"/>
        <v>0</v>
      </c>
      <c r="AX188" s="5" t="b">
        <f t="shared" si="98"/>
        <v>0</v>
      </c>
    </row>
    <row r="189" spans="1:50" ht="20" customHeight="1" x14ac:dyDescent="0.35">
      <c r="A189" s="50" t="s">
        <v>324</v>
      </c>
      <c r="B189" s="50" t="s">
        <v>334</v>
      </c>
      <c r="C189" s="50" t="s">
        <v>394</v>
      </c>
      <c r="D189" s="48">
        <v>6</v>
      </c>
      <c r="E189" s="49">
        <v>33.134</v>
      </c>
      <c r="F189" s="49">
        <v>30.988</v>
      </c>
      <c r="G189" s="43" t="str">
        <f>IF(OR(SETTINGS!I$8=0,F189="X",F189="?"),"N/A",SETTINGS!I$8-F189)</f>
        <v>N/A</v>
      </c>
      <c r="H189" s="46" t="str">
        <f t="shared" si="92"/>
        <v>Language + Score + English</v>
      </c>
      <c r="J189" s="5" t="b">
        <f>DESTINATIONS!D140="YES"</f>
        <v>1</v>
      </c>
      <c r="K189" s="5" t="b">
        <f>AND(SETTINGS!B$19="English",DESTINATIONS!F140="English")</f>
        <v>0</v>
      </c>
      <c r="L189" s="5" t="b">
        <f>AND(SETTINGS!B$19="Spanish",DESTINATIONS!F140="Spanish")</f>
        <v>0</v>
      </c>
      <c r="M189" s="5" t="b">
        <f>AND(SETTINGS!B$19="French",DESTINATIONS!F140="French")</f>
        <v>0</v>
      </c>
      <c r="N189" s="1" t="b">
        <f>AND(SETTINGS!B$19="Portuguese",DESTINATIONS!F140="Portuguese")</f>
        <v>0</v>
      </c>
      <c r="O189" s="5" t="b">
        <f>AND(SETTINGS!B$19="German",DESTINATIONS!F140="German")</f>
        <v>0</v>
      </c>
      <c r="P189" s="45" t="b">
        <f>AND(SETTINGS!B$19="English and Spanish",OR(DESTINATIONS!F140="English",DESTINATIONS!F140="Spanish"))</f>
        <v>0</v>
      </c>
      <c r="Q189" s="5" t="b">
        <f>AND(SETTINGS!B$19="English and French",OR(DESTINATIONS!F140="English",DESTINATIONS!F140="French"))</f>
        <v>0</v>
      </c>
      <c r="R189" s="5" t="b">
        <f>AND(SETTINGS!B$19="English and Portuguese",OR(DESTINATIONS!F140="English",DESTINATIONS!F140="Portuguese"))</f>
        <v>0</v>
      </c>
      <c r="S189" s="5" t="b">
        <f>AND(SETTINGS!B$19="English and German",OR(DESTINATIONS!F140="English",DESTINATIONS!F140="German"))</f>
        <v>0</v>
      </c>
      <c r="T189" s="5" t="b">
        <f>SETTINGS!B$19="All"</f>
        <v>0</v>
      </c>
      <c r="U189" s="5" t="b">
        <f t="shared" si="99"/>
        <v>0</v>
      </c>
      <c r="V189" s="5" t="b">
        <f>AND(SETTINGS!I$8&lt;F189,NOT(OR(E189="?",F189="?",E189="X",F189="X")))</f>
        <v>1</v>
      </c>
      <c r="W189" s="5" t="b">
        <f>AND(SETTINGS!I$8=F189,NOT(OR(E189="?",F189="?",E189="X",F189="X")))</f>
        <v>0</v>
      </c>
      <c r="X189" s="5" t="b">
        <f>AND(SETTINGS!I$8&gt;F189,SETTINGS!I$8&lt;E189,NOT(OR(E189="?",F189="?",E189="X",F189="X")))</f>
        <v>0</v>
      </c>
      <c r="Y189" s="5" t="b">
        <f>AND(SETTINGS!I$8=E189,NOT(OR(E189="?",F189="?",E189="X",F189="X")))</f>
        <v>0</v>
      </c>
      <c r="Z189" s="5" t="b">
        <f>AND(SETTINGS!I$8&gt;E189,NOT(OR(E189="?",F189="?",E189="X",F189="X")))</f>
        <v>0</v>
      </c>
      <c r="AA189" s="5" t="b">
        <f t="shared" si="100"/>
        <v>0</v>
      </c>
      <c r="AB189" s="5" t="b">
        <f>AND(ISBLANK(DESTINATIONS!J140),ISBLANK(DESTINATIONS!K140),ISBLANK(DESTINATIONS!L140),ISBLANK(DESTINATIONS!M140),ISBLANK(DESTINATIONS!N140))</f>
        <v>1</v>
      </c>
      <c r="AC189" s="5" t="b">
        <f>AND(ISNUMBER(DESTINATIONS!J140),ISNUMBER(DESTINATIONS!K140),ISNUMBER(DESTINATIONS!L140),ISNUMBER(DESTINATIONS!M140),ISNUMBER(DESTINATIONS!N140),SETTINGS!F$3&gt;=DESTINATIONS!K140,SETTINGS!F$4&gt;=DESTINATIONS!L140,SETTINGS!F$5&gt;=DESTINATIONS!M140,SETTINGS!F$6&gt;=DESTINATIONS!N140,SETTINGS!F$7&gt;=DESTINATIONS!J140)</f>
        <v>0</v>
      </c>
      <c r="AD189" s="5" t="b">
        <f>AND(ISNUMBER(DESTINATIONS!J140),ISBLANK(DESTINATIONS!K140),ISBLANK(DESTINATIONS!L140),ISBLANK(DESTINATIONS!M140),ISBLANK(DESTINATIONS!N140),SETTINGS!F$7&gt;=DESTINATIONS!J140)</f>
        <v>0</v>
      </c>
      <c r="AE189" s="1" t="b">
        <f>AND(ISNUMBER(DESTINATIONS!J140),ISBLANK(DESTINATIONS!K140),ISBLANK(DESTINATIONS!L140),ISNUMBER(DESTINATIONS!M140),ISBLANK(DESTINATIONS!N140),SETTINGS!F$7&gt;=DESTINATIONS!J140,SETTINGS!F$5&gt;=DESTINATIONS!M140)</f>
        <v>0</v>
      </c>
      <c r="AF189" s="5" t="b">
        <f t="shared" si="101"/>
        <v>1</v>
      </c>
      <c r="AG189" s="5" t="b">
        <f>AND(ISBLANK(DESTINATIONS!O140),ISBLANK(DESTINATIONS!P140),ISBLANK(DESTINATIONS!Q140),ISBLANK(DESTINATIONS!R140),ISBLANK(DESTINATIONS!S140))</f>
        <v>1</v>
      </c>
      <c r="AH189" s="5" t="b">
        <f>AND(ISNUMBER(DESTINATIONS!O140),ISNUMBER(DESTINATIONS!P140),ISNUMBER(DESTINATIONS!Q140),ISNUMBER(DESTINATIONS!R140),ISNUMBER(DESTINATIONS!S140),SETTINGS!F$11&gt;=DESTINATIONS!P140,SETTINGS!F$12&gt;=DESTINATIONS!Q140,SETTINGS!F$13&gt;=DESTINATIONS!R140,SETTINGS!F$14&gt;=DESTINATIONS!S140,SETTINGS!F$15&gt;=DESTINATIONS!O140)</f>
        <v>0</v>
      </c>
      <c r="AI189" s="5" t="b">
        <f>AND(ISNUMBER(DESTINATIONS!O140),ISBLANK(DESTINATIONS!P140),ISBLANK(DESTINATIONS!Q140),ISBLANK(DESTINATIONS!R140),ISBLANK(DESTINATIONS!S140),SETTINGS!F$15&gt;=DESTINATIONS!O140)</f>
        <v>0</v>
      </c>
      <c r="AJ189" s="1" t="b">
        <f>AND(ISNUMBER(DESTINATIONS!O140),ISBLANK(DESTINATIONS!P140),ISBLANK(DESTINATIONS!Q140),ISNUMBER(DESTINATIONS!R140),ISBLANK(DESTINATIONS!S140),SETTINGS!F$15&gt;=DESTINATIONS!O140,SETTINGS!F$13&gt;=DESTINATIONS!R140)</f>
        <v>0</v>
      </c>
      <c r="AK189" s="5" t="b">
        <f t="shared" si="102"/>
        <v>1</v>
      </c>
      <c r="AL189" s="5" t="b">
        <f>AND(SETTINGS!B$21="IELTS",AF189)</f>
        <v>0</v>
      </c>
      <c r="AM189" s="5" t="b">
        <f>AND(SETTINGS!B$21="TOEFL",AK189)</f>
        <v>0</v>
      </c>
      <c r="AN189" s="5" t="b">
        <f>AND(SETTINGS!B$21="Other",OR(AB189,AG189))</f>
        <v>0</v>
      </c>
      <c r="AO189" s="1" t="b">
        <f>AND(SETTINGS!B$21="NO",_xlfn.IFS(SETTINGS!B$19="English",FALSE,OR(SETTINGS!B$19="Spanish",SETTINGS!B$19="English and Spanish"),DESTINATIONS!F140="Spanish",OR(SETTINGS!B$19="French",SETTINGS!B$19="English and French"),DESTINATIONS!F140="French",OR(SETTINGS!B$19="Portuguese",SETTINGS!B$19="English and Portuguese"),DESTINATIONS!F140="Portuguese",OR(SETTINGS!B$19="German",SETTINGS!B$19="English and German"),DESTINATIONS!F140="German",SETTINGS!B$19="All",OR(DESTINATIONS!F140="Spanish",DESTINATIONS!F140="French",DESTINATIONS!F140="Portuguese",DESTINATIONS!F140="German"),SETTINGS!B$19="",FALSE))</f>
        <v>0</v>
      </c>
      <c r="AP189" s="5" t="b">
        <f t="shared" si="91"/>
        <v>0</v>
      </c>
      <c r="AQ189" s="5" t="b">
        <f>OR(ISBLANK(DESTINATIONS!T140),AND(ISNUMBER(DESTINATIONS!T140),SETTINGS!I$5&gt;=DESTINATIONS!T140))</f>
        <v>1</v>
      </c>
      <c r="AS189" s="45" t="b">
        <f t="shared" si="93"/>
        <v>1</v>
      </c>
      <c r="AT189" s="5" t="b">
        <f t="shared" si="94"/>
        <v>0</v>
      </c>
      <c r="AU189" s="5" t="b">
        <f t="shared" si="95"/>
        <v>0</v>
      </c>
      <c r="AV189" s="5" t="b">
        <f t="shared" si="96"/>
        <v>0</v>
      </c>
      <c r="AW189" s="5" t="b">
        <f t="shared" si="97"/>
        <v>0</v>
      </c>
      <c r="AX189" s="5" t="b">
        <f t="shared" si="98"/>
        <v>0</v>
      </c>
    </row>
    <row r="190" spans="1:50" ht="20" customHeight="1" x14ac:dyDescent="0.35">
      <c r="A190" s="50" t="s">
        <v>324</v>
      </c>
      <c r="B190" s="50" t="s">
        <v>331</v>
      </c>
      <c r="C190" s="50" t="s">
        <v>390</v>
      </c>
      <c r="D190" s="48">
        <v>18</v>
      </c>
      <c r="E190" s="49">
        <v>32.984000000000002</v>
      </c>
      <c r="F190" s="49">
        <v>30.84</v>
      </c>
      <c r="G190" s="43" t="str">
        <f>IF(OR(SETTINGS!I$8=0,F190="X",F190="?"),"N/A",SETTINGS!I$8-F190)</f>
        <v>N/A</v>
      </c>
      <c r="H190" s="46" t="str">
        <f t="shared" si="92"/>
        <v>Language + Score + English</v>
      </c>
      <c r="J190" s="5" t="b">
        <f>DESTINATIONS!D141="YES"</f>
        <v>1</v>
      </c>
      <c r="K190" s="5" t="b">
        <f>AND(SETTINGS!B$19="English",DESTINATIONS!F141="English")</f>
        <v>0</v>
      </c>
      <c r="L190" s="5" t="b">
        <f>AND(SETTINGS!B$19="Spanish",DESTINATIONS!F141="Spanish")</f>
        <v>0</v>
      </c>
      <c r="M190" s="5" t="b">
        <f>AND(SETTINGS!B$19="French",DESTINATIONS!F141="French")</f>
        <v>0</v>
      </c>
      <c r="N190" s="1" t="b">
        <f>AND(SETTINGS!B$19="Portuguese",DESTINATIONS!F141="Portuguese")</f>
        <v>0</v>
      </c>
      <c r="O190" s="5" t="b">
        <f>AND(SETTINGS!B$19="German",DESTINATIONS!F141="German")</f>
        <v>0</v>
      </c>
      <c r="P190" s="45" t="b">
        <f>AND(SETTINGS!B$19="English and Spanish",OR(DESTINATIONS!F141="English",DESTINATIONS!F141="Spanish"))</f>
        <v>0</v>
      </c>
      <c r="Q190" s="5" t="b">
        <f>AND(SETTINGS!B$19="English and French",OR(DESTINATIONS!F141="English",DESTINATIONS!F141="French"))</f>
        <v>0</v>
      </c>
      <c r="R190" s="5" t="b">
        <f>AND(SETTINGS!B$19="English and Portuguese",OR(DESTINATIONS!F141="English",DESTINATIONS!F141="Portuguese"))</f>
        <v>0</v>
      </c>
      <c r="S190" s="5" t="b">
        <f>AND(SETTINGS!B$19="English and German",OR(DESTINATIONS!F141="English",DESTINATIONS!F141="German"))</f>
        <v>0</v>
      </c>
      <c r="T190" s="5" t="b">
        <f>SETTINGS!B$19="All"</f>
        <v>0</v>
      </c>
      <c r="U190" s="5" t="b">
        <f t="shared" si="99"/>
        <v>0</v>
      </c>
      <c r="V190" s="5" t="b">
        <f>AND(SETTINGS!I$8&lt;F190,NOT(OR(E190="?",F190="?",E190="X",F190="X")))</f>
        <v>1</v>
      </c>
      <c r="W190" s="5" t="b">
        <f>AND(SETTINGS!I$8=F190,NOT(OR(E190="?",F190="?",E190="X",F190="X")))</f>
        <v>0</v>
      </c>
      <c r="X190" s="5" t="b">
        <f>AND(SETTINGS!I$8&gt;F190,SETTINGS!I$8&lt;E190,NOT(OR(E190="?",F190="?",E190="X",F190="X")))</f>
        <v>0</v>
      </c>
      <c r="Y190" s="5" t="b">
        <f>AND(SETTINGS!I$8=E190,NOT(OR(E190="?",F190="?",E190="X",F190="X")))</f>
        <v>0</v>
      </c>
      <c r="Z190" s="5" t="b">
        <f>AND(SETTINGS!I$8&gt;E190,NOT(OR(E190="?",F190="?",E190="X",F190="X")))</f>
        <v>0</v>
      </c>
      <c r="AA190" s="5" t="b">
        <f t="shared" si="100"/>
        <v>0</v>
      </c>
      <c r="AB190" s="5" t="b">
        <f>AND(ISBLANK(DESTINATIONS!J141),ISBLANK(DESTINATIONS!K141),ISBLANK(DESTINATIONS!L141),ISBLANK(DESTINATIONS!M141),ISBLANK(DESTINATIONS!N141))</f>
        <v>1</v>
      </c>
      <c r="AC190" s="5" t="b">
        <f>AND(ISNUMBER(DESTINATIONS!J141),ISNUMBER(DESTINATIONS!K141),ISNUMBER(DESTINATIONS!L141),ISNUMBER(DESTINATIONS!M141),ISNUMBER(DESTINATIONS!N141),SETTINGS!F$3&gt;=DESTINATIONS!K141,SETTINGS!F$4&gt;=DESTINATIONS!L141,SETTINGS!F$5&gt;=DESTINATIONS!M141,SETTINGS!F$6&gt;=DESTINATIONS!N141,SETTINGS!F$7&gt;=DESTINATIONS!J141)</f>
        <v>0</v>
      </c>
      <c r="AD190" s="5" t="b">
        <f>AND(ISNUMBER(DESTINATIONS!J141),ISBLANK(DESTINATIONS!K141),ISBLANK(DESTINATIONS!L141),ISBLANK(DESTINATIONS!M141),ISBLANK(DESTINATIONS!N141),SETTINGS!F$7&gt;=DESTINATIONS!J141)</f>
        <v>0</v>
      </c>
      <c r="AE190" s="1" t="b">
        <f>AND(ISNUMBER(DESTINATIONS!J141),ISBLANK(DESTINATIONS!K141),ISBLANK(DESTINATIONS!L141),ISNUMBER(DESTINATIONS!M141),ISBLANK(DESTINATIONS!N141),SETTINGS!F$7&gt;=DESTINATIONS!J141,SETTINGS!F$5&gt;=DESTINATIONS!M141)</f>
        <v>0</v>
      </c>
      <c r="AF190" s="5" t="b">
        <f t="shared" si="101"/>
        <v>1</v>
      </c>
      <c r="AG190" s="5" t="b">
        <f>AND(ISBLANK(DESTINATIONS!O141),ISBLANK(DESTINATIONS!P141),ISBLANK(DESTINATIONS!Q141),ISBLANK(DESTINATIONS!R141),ISBLANK(DESTINATIONS!S141))</f>
        <v>1</v>
      </c>
      <c r="AH190" s="5" t="b">
        <f>AND(ISNUMBER(DESTINATIONS!O141),ISNUMBER(DESTINATIONS!P141),ISNUMBER(DESTINATIONS!Q141),ISNUMBER(DESTINATIONS!R141),ISNUMBER(DESTINATIONS!S141),SETTINGS!F$11&gt;=DESTINATIONS!P141,SETTINGS!F$12&gt;=DESTINATIONS!Q141,SETTINGS!F$13&gt;=DESTINATIONS!R141,SETTINGS!F$14&gt;=DESTINATIONS!S141,SETTINGS!F$15&gt;=DESTINATIONS!O141)</f>
        <v>0</v>
      </c>
      <c r="AI190" s="5" t="b">
        <f>AND(ISNUMBER(DESTINATIONS!O141),ISBLANK(DESTINATIONS!P141),ISBLANK(DESTINATIONS!Q141),ISBLANK(DESTINATIONS!R141),ISBLANK(DESTINATIONS!S141),SETTINGS!F$15&gt;=DESTINATIONS!O141)</f>
        <v>0</v>
      </c>
      <c r="AJ190" s="1" t="b">
        <f>AND(ISNUMBER(DESTINATIONS!O141),ISBLANK(DESTINATIONS!P141),ISBLANK(DESTINATIONS!Q141),ISNUMBER(DESTINATIONS!R141),ISBLANK(DESTINATIONS!S141),SETTINGS!F$15&gt;=DESTINATIONS!O141,SETTINGS!F$13&gt;=DESTINATIONS!R141)</f>
        <v>0</v>
      </c>
      <c r="AK190" s="5" t="b">
        <f t="shared" si="102"/>
        <v>1</v>
      </c>
      <c r="AL190" s="5" t="b">
        <f>AND(SETTINGS!B$21="IELTS",AF190)</f>
        <v>0</v>
      </c>
      <c r="AM190" s="5" t="b">
        <f>AND(SETTINGS!B$21="TOEFL",AK190)</f>
        <v>0</v>
      </c>
      <c r="AN190" s="5" t="b">
        <f>AND(SETTINGS!B$21="Other",OR(AB190,AG190))</f>
        <v>0</v>
      </c>
      <c r="AO190" s="1" t="b">
        <f>AND(SETTINGS!B$21="NO",_xlfn.IFS(SETTINGS!B$19="English",FALSE,OR(SETTINGS!B$19="Spanish",SETTINGS!B$19="English and Spanish"),DESTINATIONS!F141="Spanish",OR(SETTINGS!B$19="French",SETTINGS!B$19="English and French"),DESTINATIONS!F141="French",OR(SETTINGS!B$19="Portuguese",SETTINGS!B$19="English and Portuguese"),DESTINATIONS!F141="Portuguese",OR(SETTINGS!B$19="German",SETTINGS!B$19="English and German"),DESTINATIONS!F141="German",SETTINGS!B$19="All",OR(DESTINATIONS!F141="Spanish",DESTINATIONS!F141="French",DESTINATIONS!F141="Portuguese",DESTINATIONS!F141="German"),SETTINGS!B$19="",FALSE))</f>
        <v>0</v>
      </c>
      <c r="AP190" s="5" t="b">
        <f t="shared" si="91"/>
        <v>0</v>
      </c>
      <c r="AQ190" s="5" t="b">
        <f>OR(ISBLANK(DESTINATIONS!T141),AND(ISNUMBER(DESTINATIONS!T141),SETTINGS!I$5&gt;=DESTINATIONS!T141))</f>
        <v>1</v>
      </c>
      <c r="AS190" s="45" t="b">
        <f t="shared" si="93"/>
        <v>1</v>
      </c>
      <c r="AT190" s="5" t="b">
        <f t="shared" si="94"/>
        <v>0</v>
      </c>
      <c r="AU190" s="5" t="b">
        <f t="shared" si="95"/>
        <v>0</v>
      </c>
      <c r="AV190" s="5" t="b">
        <f t="shared" si="96"/>
        <v>0</v>
      </c>
      <c r="AW190" s="5" t="b">
        <f t="shared" si="97"/>
        <v>0</v>
      </c>
      <c r="AX190" s="5" t="b">
        <f t="shared" si="98"/>
        <v>0</v>
      </c>
    </row>
    <row r="191" spans="1:50" ht="20" customHeight="1" x14ac:dyDescent="0.35">
      <c r="A191" s="50" t="s">
        <v>324</v>
      </c>
      <c r="B191" s="50" t="s">
        <v>332</v>
      </c>
      <c r="C191" s="50" t="s">
        <v>391</v>
      </c>
      <c r="D191" s="48">
        <v>8</v>
      </c>
      <c r="E191" s="49">
        <v>32.404000000000003</v>
      </c>
      <c r="F191" s="49">
        <v>30.765999999999998</v>
      </c>
      <c r="G191" s="43" t="str">
        <f>IF(OR(SETTINGS!I$8=0,F191="X",F191="?"),"N/A",SETTINGS!I$8-F191)</f>
        <v>N/A</v>
      </c>
      <c r="H191" s="46" t="str">
        <f t="shared" si="92"/>
        <v>Language + Score + English</v>
      </c>
      <c r="J191" s="5" t="b">
        <f>DESTINATIONS!D142="YES"</f>
        <v>1</v>
      </c>
      <c r="K191" s="5" t="b">
        <f>AND(SETTINGS!B$19="English",DESTINATIONS!F142="English")</f>
        <v>0</v>
      </c>
      <c r="L191" s="5" t="b">
        <f>AND(SETTINGS!B$19="Spanish",DESTINATIONS!F142="Spanish")</f>
        <v>0</v>
      </c>
      <c r="M191" s="5" t="b">
        <f>AND(SETTINGS!B$19="French",DESTINATIONS!F142="French")</f>
        <v>0</v>
      </c>
      <c r="N191" s="1" t="b">
        <f>AND(SETTINGS!B$19="Portuguese",DESTINATIONS!F142="Portuguese")</f>
        <v>0</v>
      </c>
      <c r="O191" s="5" t="b">
        <f>AND(SETTINGS!B$19="German",DESTINATIONS!F142="German")</f>
        <v>0</v>
      </c>
      <c r="P191" s="45" t="b">
        <f>AND(SETTINGS!B$19="English and Spanish",OR(DESTINATIONS!F142="English",DESTINATIONS!F142="Spanish"))</f>
        <v>0</v>
      </c>
      <c r="Q191" s="5" t="b">
        <f>AND(SETTINGS!B$19="English and French",OR(DESTINATIONS!F142="English",DESTINATIONS!F142="French"))</f>
        <v>0</v>
      </c>
      <c r="R191" s="5" t="b">
        <f>AND(SETTINGS!B$19="English and Portuguese",OR(DESTINATIONS!F142="English",DESTINATIONS!F142="Portuguese"))</f>
        <v>0</v>
      </c>
      <c r="S191" s="5" t="b">
        <f>AND(SETTINGS!B$19="English and German",OR(DESTINATIONS!F142="English",DESTINATIONS!F142="German"))</f>
        <v>0</v>
      </c>
      <c r="T191" s="5" t="b">
        <f>SETTINGS!B$19="All"</f>
        <v>0</v>
      </c>
      <c r="U191" s="5" t="b">
        <f t="shared" si="99"/>
        <v>0</v>
      </c>
      <c r="V191" s="5" t="b">
        <f>AND(SETTINGS!I$8&lt;F191,NOT(OR(E191="?",F191="?",E191="X",F191="X")))</f>
        <v>1</v>
      </c>
      <c r="W191" s="5" t="b">
        <f>AND(SETTINGS!I$8=F191,NOT(OR(E191="?",F191="?",E191="X",F191="X")))</f>
        <v>0</v>
      </c>
      <c r="X191" s="5" t="b">
        <f>AND(SETTINGS!I$8&gt;F191,SETTINGS!I$8&lt;E191,NOT(OR(E191="?",F191="?",E191="X",F191="X")))</f>
        <v>0</v>
      </c>
      <c r="Y191" s="5" t="b">
        <f>AND(SETTINGS!I$8=E191,NOT(OR(E191="?",F191="?",E191="X",F191="X")))</f>
        <v>0</v>
      </c>
      <c r="Z191" s="5" t="b">
        <f>AND(SETTINGS!I$8&gt;E191,NOT(OR(E191="?",F191="?",E191="X",F191="X")))</f>
        <v>0</v>
      </c>
      <c r="AA191" s="5" t="b">
        <f t="shared" si="100"/>
        <v>0</v>
      </c>
      <c r="AB191" s="5" t="b">
        <f>AND(ISBLANK(DESTINATIONS!J142),ISBLANK(DESTINATIONS!K142),ISBLANK(DESTINATIONS!L142),ISBLANK(DESTINATIONS!M142),ISBLANK(DESTINATIONS!N142))</f>
        <v>0</v>
      </c>
      <c r="AC191" s="5" t="b">
        <f>AND(ISNUMBER(DESTINATIONS!J142),ISNUMBER(DESTINATIONS!K142),ISNUMBER(DESTINATIONS!L142),ISNUMBER(DESTINATIONS!M142),ISNUMBER(DESTINATIONS!N142),SETTINGS!F$3&gt;=DESTINATIONS!K142,SETTINGS!F$4&gt;=DESTINATIONS!L142,SETTINGS!F$5&gt;=DESTINATIONS!M142,SETTINGS!F$6&gt;=DESTINATIONS!N142,SETTINGS!F$7&gt;=DESTINATIONS!J142)</f>
        <v>0</v>
      </c>
      <c r="AD191" s="5" t="b">
        <f>AND(ISNUMBER(DESTINATIONS!J142),ISBLANK(DESTINATIONS!K142),ISBLANK(DESTINATIONS!L142),ISBLANK(DESTINATIONS!M142),ISBLANK(DESTINATIONS!N142),SETTINGS!F$7&gt;=DESTINATIONS!J142)</f>
        <v>0</v>
      </c>
      <c r="AE191" s="1" t="b">
        <f>AND(ISNUMBER(DESTINATIONS!J142),ISBLANK(DESTINATIONS!K142),ISBLANK(DESTINATIONS!L142),ISNUMBER(DESTINATIONS!M142),ISBLANK(DESTINATIONS!N142),SETTINGS!F$7&gt;=DESTINATIONS!J142,SETTINGS!F$5&gt;=DESTINATIONS!M142)</f>
        <v>0</v>
      </c>
      <c r="AF191" s="5" t="b">
        <f t="shared" si="101"/>
        <v>0</v>
      </c>
      <c r="AG191" s="5" t="b">
        <f>AND(ISBLANK(DESTINATIONS!O142),ISBLANK(DESTINATIONS!P142),ISBLANK(DESTINATIONS!Q142),ISBLANK(DESTINATIONS!R142),ISBLANK(DESTINATIONS!S142))</f>
        <v>0</v>
      </c>
      <c r="AH191" s="5" t="b">
        <f>AND(ISNUMBER(DESTINATIONS!O142),ISNUMBER(DESTINATIONS!P142),ISNUMBER(DESTINATIONS!Q142),ISNUMBER(DESTINATIONS!R142),ISNUMBER(DESTINATIONS!S142),SETTINGS!F$11&gt;=DESTINATIONS!P142,SETTINGS!F$12&gt;=DESTINATIONS!Q142,SETTINGS!F$13&gt;=DESTINATIONS!R142,SETTINGS!F$14&gt;=DESTINATIONS!S142,SETTINGS!F$15&gt;=DESTINATIONS!O142)</f>
        <v>0</v>
      </c>
      <c r="AI191" s="5" t="b">
        <f>AND(ISNUMBER(DESTINATIONS!O142),ISBLANK(DESTINATIONS!P142),ISBLANK(DESTINATIONS!Q142),ISBLANK(DESTINATIONS!R142),ISBLANK(DESTINATIONS!S142),SETTINGS!F$15&gt;=DESTINATIONS!O142)</f>
        <v>0</v>
      </c>
      <c r="AJ191" s="1" t="b">
        <f>AND(ISNUMBER(DESTINATIONS!O142),ISBLANK(DESTINATIONS!P142),ISBLANK(DESTINATIONS!Q142),ISNUMBER(DESTINATIONS!R142),ISBLANK(DESTINATIONS!S142),SETTINGS!F$15&gt;=DESTINATIONS!O142,SETTINGS!F$13&gt;=DESTINATIONS!R142)</f>
        <v>0</v>
      </c>
      <c r="AK191" s="5" t="b">
        <f t="shared" si="102"/>
        <v>0</v>
      </c>
      <c r="AL191" s="5" t="b">
        <f>AND(SETTINGS!B$21="IELTS",AF191)</f>
        <v>0</v>
      </c>
      <c r="AM191" s="5" t="b">
        <f>AND(SETTINGS!B$21="TOEFL",AK191)</f>
        <v>0</v>
      </c>
      <c r="AN191" s="5" t="b">
        <f>AND(SETTINGS!B$21="Other",OR(AB191,AG191))</f>
        <v>0</v>
      </c>
      <c r="AO191" s="1" t="b">
        <f>AND(SETTINGS!B$21="NO",_xlfn.IFS(SETTINGS!B$19="English",FALSE,OR(SETTINGS!B$19="Spanish",SETTINGS!B$19="English and Spanish"),DESTINATIONS!F142="Spanish",OR(SETTINGS!B$19="French",SETTINGS!B$19="English and French"),DESTINATIONS!F142="French",OR(SETTINGS!B$19="Portuguese",SETTINGS!B$19="English and Portuguese"),DESTINATIONS!F142="Portuguese",OR(SETTINGS!B$19="German",SETTINGS!B$19="English and German"),DESTINATIONS!F142="German",SETTINGS!B$19="All",OR(DESTINATIONS!F142="Spanish",DESTINATIONS!F142="French",DESTINATIONS!F142="Portuguese",DESTINATIONS!F142="German"),SETTINGS!B$19="",FALSE))</f>
        <v>0</v>
      </c>
      <c r="AP191" s="5" t="b">
        <f t="shared" si="91"/>
        <v>0</v>
      </c>
      <c r="AQ191" s="5" t="b">
        <f>OR(ISBLANK(DESTINATIONS!T142),AND(ISNUMBER(DESTINATIONS!T142),SETTINGS!I$5&gt;=DESTINATIONS!T142))</f>
        <v>1</v>
      </c>
      <c r="AS191" s="45" t="b">
        <f t="shared" si="93"/>
        <v>1</v>
      </c>
      <c r="AT191" s="5" t="b">
        <f t="shared" si="94"/>
        <v>0</v>
      </c>
      <c r="AU191" s="5" t="b">
        <f t="shared" si="95"/>
        <v>0</v>
      </c>
      <c r="AV191" s="5" t="b">
        <f t="shared" si="96"/>
        <v>0</v>
      </c>
      <c r="AW191" s="5" t="b">
        <f t="shared" si="97"/>
        <v>0</v>
      </c>
      <c r="AX191" s="5" t="b">
        <f t="shared" si="98"/>
        <v>0</v>
      </c>
    </row>
    <row r="192" spans="1:50" ht="20" customHeight="1" x14ac:dyDescent="0.35">
      <c r="A192" s="50" t="s">
        <v>325</v>
      </c>
      <c r="B192" s="50" t="s">
        <v>352</v>
      </c>
      <c r="C192" s="50" t="s">
        <v>450</v>
      </c>
      <c r="D192" s="48" t="s">
        <v>483</v>
      </c>
      <c r="E192" s="49">
        <v>33.725999999999999</v>
      </c>
      <c r="F192" s="49">
        <v>30.617999999999999</v>
      </c>
      <c r="G192" s="43" t="str">
        <f>IF(OR(SETTINGS!I$8=0,F192="X",F192="?"),"N/A",SETTINGS!I$8-F192)</f>
        <v>N/A</v>
      </c>
      <c r="H192" s="46" t="str">
        <f t="shared" ref="H192:H206" si="103">_xlfn.TEXTJOIN(" + ",TRUE,IF(NOT(J192),"Course",""),IF(NOT(U192),"Language",""),IF(V192,"Score",""),IF(NOT(AP192),"English",""),IF(NOT(AQ192),"GPA",""))</f>
        <v>Course + Language + Score + English + GPA</v>
      </c>
      <c r="J192" s="5" t="b">
        <f>DESTINATIONS!D196="YES"</f>
        <v>0</v>
      </c>
      <c r="K192" s="5" t="b">
        <f>AND(SETTINGS!B$19="English",DESTINATIONS!F196="English")</f>
        <v>0</v>
      </c>
      <c r="L192" s="5" t="b">
        <f>AND(SETTINGS!B$19="Spanish",DESTINATIONS!F196="Spanish")</f>
        <v>0</v>
      </c>
      <c r="M192" s="5" t="b">
        <f>AND(SETTINGS!B$19="French",DESTINATIONS!F196="French")</f>
        <v>0</v>
      </c>
      <c r="N192" s="1" t="b">
        <f>AND(SETTINGS!B$19="Portuguese",DESTINATIONS!F196="Portuguese")</f>
        <v>0</v>
      </c>
      <c r="O192" s="5" t="b">
        <f>AND(SETTINGS!B$19="German",DESTINATIONS!F196="German")</f>
        <v>0</v>
      </c>
      <c r="P192" s="45" t="b">
        <f>AND(SETTINGS!B$19="English and Spanish",OR(DESTINATIONS!F196="English",DESTINATIONS!F196="Spanish"))</f>
        <v>0</v>
      </c>
      <c r="Q192" s="5" t="b">
        <f>AND(SETTINGS!B$19="English and French",OR(DESTINATIONS!F196="English",DESTINATIONS!F196="French"))</f>
        <v>0</v>
      </c>
      <c r="R192" s="5" t="b">
        <f>AND(SETTINGS!B$19="English and Portuguese",OR(DESTINATIONS!F196="English",DESTINATIONS!F196="Portuguese"))</f>
        <v>0</v>
      </c>
      <c r="S192" s="5" t="b">
        <f>AND(SETTINGS!B$19="English and German",OR(DESTINATIONS!F196="English",DESTINATIONS!F196="German"))</f>
        <v>0</v>
      </c>
      <c r="T192" s="5" t="b">
        <f>SETTINGS!B$19="All"</f>
        <v>0</v>
      </c>
      <c r="U192" s="5" t="b">
        <f t="shared" si="99"/>
        <v>0</v>
      </c>
      <c r="V192" s="5" t="b">
        <f>AND(SETTINGS!I$8&lt;F192,NOT(OR(E192="?",F192="?",E192="X",F192="X")))</f>
        <v>1</v>
      </c>
      <c r="W192" s="5" t="b">
        <f>AND(SETTINGS!I$8=F192,NOT(OR(E192="?",F192="?",E192="X",F192="X")))</f>
        <v>0</v>
      </c>
      <c r="X192" s="5" t="b">
        <f>AND(SETTINGS!I$8&gt;F192,SETTINGS!I$8&lt;E192,NOT(OR(E192="?",F192="?",E192="X",F192="X")))</f>
        <v>0</v>
      </c>
      <c r="Y192" s="5" t="b">
        <f>AND(SETTINGS!I$8=E192,NOT(OR(E192="?",F192="?",E192="X",F192="X")))</f>
        <v>0</v>
      </c>
      <c r="Z192" s="5" t="b">
        <f>AND(SETTINGS!I$8&gt;E192,NOT(OR(E192="?",F192="?",E192="X",F192="X")))</f>
        <v>0</v>
      </c>
      <c r="AA192" s="5" t="b">
        <f t="shared" si="100"/>
        <v>0</v>
      </c>
      <c r="AB192" s="5" t="b">
        <f>AND(ISBLANK(DESTINATIONS!J196),ISBLANK(DESTINATIONS!K196),ISBLANK(DESTINATIONS!L196),ISBLANK(DESTINATIONS!M196),ISBLANK(DESTINATIONS!N196))</f>
        <v>1</v>
      </c>
      <c r="AC192" s="5" t="b">
        <f>AND(ISNUMBER(DESTINATIONS!J196),ISNUMBER(DESTINATIONS!K196),ISNUMBER(DESTINATIONS!L196),ISNUMBER(DESTINATIONS!M196),ISNUMBER(DESTINATIONS!N196),SETTINGS!F$3&gt;=DESTINATIONS!K196,SETTINGS!F$4&gt;=DESTINATIONS!L196,SETTINGS!F$5&gt;=DESTINATIONS!M196,SETTINGS!F$6&gt;=DESTINATIONS!N196,SETTINGS!F$7&gt;=DESTINATIONS!J196)</f>
        <v>0</v>
      </c>
      <c r="AD192" s="5" t="b">
        <f>AND(ISNUMBER(DESTINATIONS!J196),ISBLANK(DESTINATIONS!K196),ISBLANK(DESTINATIONS!L196),ISBLANK(DESTINATIONS!M196),ISBLANK(DESTINATIONS!N196),SETTINGS!F$7&gt;=DESTINATIONS!J196)</f>
        <v>0</v>
      </c>
      <c r="AE192" s="1" t="b">
        <f>AND(ISNUMBER(DESTINATIONS!J196),ISBLANK(DESTINATIONS!K196),ISBLANK(DESTINATIONS!L196),ISNUMBER(DESTINATIONS!M196),ISBLANK(DESTINATIONS!N196),SETTINGS!F$7&gt;=DESTINATIONS!J196,SETTINGS!F$5&gt;=DESTINATIONS!M196)</f>
        <v>0</v>
      </c>
      <c r="AF192" s="5" t="b">
        <f t="shared" si="101"/>
        <v>1</v>
      </c>
      <c r="AG192" s="5" t="b">
        <f>AND(ISBLANK(DESTINATIONS!O196),ISBLANK(DESTINATIONS!P196),ISBLANK(DESTINATIONS!Q196),ISBLANK(DESTINATIONS!R196),ISBLANK(DESTINATIONS!S196))</f>
        <v>1</v>
      </c>
      <c r="AH192" s="5" t="b">
        <f>AND(ISNUMBER(DESTINATIONS!O196),ISNUMBER(DESTINATIONS!P196),ISNUMBER(DESTINATIONS!Q196),ISNUMBER(DESTINATIONS!R196),ISNUMBER(DESTINATIONS!S196),SETTINGS!F$11&gt;=DESTINATIONS!P196,SETTINGS!F$12&gt;=DESTINATIONS!Q196,SETTINGS!F$13&gt;=DESTINATIONS!R196,SETTINGS!F$14&gt;=DESTINATIONS!S196,SETTINGS!F$15&gt;=DESTINATIONS!O196)</f>
        <v>0</v>
      </c>
      <c r="AI192" s="5" t="b">
        <f>AND(ISNUMBER(DESTINATIONS!O196),ISBLANK(DESTINATIONS!P196),ISBLANK(DESTINATIONS!Q196),ISBLANK(DESTINATIONS!R196),ISBLANK(DESTINATIONS!S196),SETTINGS!F$15&gt;=DESTINATIONS!O196)</f>
        <v>0</v>
      </c>
      <c r="AJ192" s="1" t="b">
        <f>AND(ISNUMBER(DESTINATIONS!O196),ISBLANK(DESTINATIONS!P196),ISBLANK(DESTINATIONS!Q196),ISNUMBER(DESTINATIONS!R196),ISBLANK(DESTINATIONS!S196),SETTINGS!F$15&gt;=DESTINATIONS!O196,SETTINGS!F$13&gt;=DESTINATIONS!R196)</f>
        <v>0</v>
      </c>
      <c r="AK192" s="5" t="b">
        <f t="shared" si="102"/>
        <v>1</v>
      </c>
      <c r="AL192" s="5" t="b">
        <f>AND(SETTINGS!B$21="IELTS",AF192)</f>
        <v>0</v>
      </c>
      <c r="AM192" s="5" t="b">
        <f>AND(SETTINGS!B$21="TOEFL",AK192)</f>
        <v>0</v>
      </c>
      <c r="AN192" s="5" t="b">
        <f>AND(SETTINGS!B$21="Other",OR(AB192,AG192))</f>
        <v>0</v>
      </c>
      <c r="AO192" s="1" t="b">
        <f>AND(SETTINGS!B$21="NO",_xlfn.IFS(SETTINGS!B$19="English",FALSE,OR(SETTINGS!B$19="Spanish",SETTINGS!B$19="English and Spanish"),DESTINATIONS!F196="Spanish",OR(SETTINGS!B$19="French",SETTINGS!B$19="English and French"),DESTINATIONS!F196="French",OR(SETTINGS!B$19="Portuguese",SETTINGS!B$19="English and Portuguese"),DESTINATIONS!F196="Portuguese",OR(SETTINGS!B$19="German",SETTINGS!B$19="English and German"),DESTINATIONS!F196="German",SETTINGS!B$19="All",OR(DESTINATIONS!F196="Spanish",DESTINATIONS!F196="French",DESTINATIONS!F196="Portuguese",DESTINATIONS!F196="German"),SETTINGS!B$19="",FALSE))</f>
        <v>0</v>
      </c>
      <c r="AP192" s="5" t="b">
        <f t="shared" si="91"/>
        <v>0</v>
      </c>
      <c r="AQ192" s="5" t="b">
        <f>OR(ISBLANK(DESTINATIONS!T196),AND(ISNUMBER(DESTINATIONS!T196),SETTINGS!I$5&gt;=DESTINATIONS!T196))</f>
        <v>0</v>
      </c>
      <c r="AS192" s="45" t="b">
        <f t="shared" ref="AS192:AS206" si="104">OR(NOT(J192),NOT(U192),V192,NOT(AP192),NOT(AQ192))</f>
        <v>1</v>
      </c>
      <c r="AT192" s="5" t="b">
        <f t="shared" ref="AT192:AT206" si="105">AND(J192,U192,W192,AP192,AQ192)</f>
        <v>0</v>
      </c>
      <c r="AU192" s="5" t="b">
        <f t="shared" ref="AU192:AU206" si="106">AND(J192,U192,X192,AP192,AQ192)</f>
        <v>0</v>
      </c>
      <c r="AV192" s="5" t="b">
        <f t="shared" ref="AV192:AV206" si="107">AND(J192,U192,Y192,AP192,AQ192)</f>
        <v>0</v>
      </c>
      <c r="AW192" s="5" t="b">
        <f t="shared" ref="AW192:AW206" si="108">AND(J192,U192,Z192,AP192,AQ192)</f>
        <v>0</v>
      </c>
      <c r="AX192" s="5" t="b">
        <f t="shared" ref="AX192:AX206" si="109">AND(J192,U192,AA192,AP192,AQ192)</f>
        <v>0</v>
      </c>
    </row>
    <row r="193" spans="1:50" ht="20" customHeight="1" x14ac:dyDescent="0.35">
      <c r="A193" s="50" t="s">
        <v>324</v>
      </c>
      <c r="B193" s="50" t="s">
        <v>328</v>
      </c>
      <c r="C193" s="50" t="s">
        <v>386</v>
      </c>
      <c r="D193" s="48">
        <v>8</v>
      </c>
      <c r="E193" s="49">
        <v>32.234999999999999</v>
      </c>
      <c r="F193" s="49">
        <v>30.594999999999999</v>
      </c>
      <c r="G193" s="43" t="str">
        <f>IF(OR(SETTINGS!I$8=0,F193="X",F193="?"),"N/A",SETTINGS!I$8-F193)</f>
        <v>N/A</v>
      </c>
      <c r="H193" s="46" t="str">
        <f t="shared" si="103"/>
        <v>Language + Score + English</v>
      </c>
      <c r="J193" s="5" t="b">
        <f>DESTINATIONS!D143="YES"</f>
        <v>1</v>
      </c>
      <c r="K193" s="5" t="b">
        <f>AND(SETTINGS!B$19="English",DESTINATIONS!F143="English")</f>
        <v>0</v>
      </c>
      <c r="L193" s="5" t="b">
        <f>AND(SETTINGS!B$19="Spanish",DESTINATIONS!F143="Spanish")</f>
        <v>0</v>
      </c>
      <c r="M193" s="5" t="b">
        <f>AND(SETTINGS!B$19="French",DESTINATIONS!F143="French")</f>
        <v>0</v>
      </c>
      <c r="N193" s="1" t="b">
        <f>AND(SETTINGS!B$19="Portuguese",DESTINATIONS!F143="Portuguese")</f>
        <v>0</v>
      </c>
      <c r="O193" s="5" t="b">
        <f>AND(SETTINGS!B$19="German",DESTINATIONS!F143="German")</f>
        <v>0</v>
      </c>
      <c r="P193" s="45" t="b">
        <f>AND(SETTINGS!B$19="English and Spanish",OR(DESTINATIONS!F143="English",DESTINATIONS!F143="Spanish"))</f>
        <v>0</v>
      </c>
      <c r="Q193" s="5" t="b">
        <f>AND(SETTINGS!B$19="English and French",OR(DESTINATIONS!F143="English",DESTINATIONS!F143="French"))</f>
        <v>0</v>
      </c>
      <c r="R193" s="5" t="b">
        <f>AND(SETTINGS!B$19="English and Portuguese",OR(DESTINATIONS!F143="English",DESTINATIONS!F143="Portuguese"))</f>
        <v>0</v>
      </c>
      <c r="S193" s="5" t="b">
        <f>AND(SETTINGS!B$19="English and German",OR(DESTINATIONS!F143="English",DESTINATIONS!F143="German"))</f>
        <v>0</v>
      </c>
      <c r="T193" s="5" t="b">
        <f>SETTINGS!B$19="All"</f>
        <v>0</v>
      </c>
      <c r="U193" s="5" t="b">
        <f t="shared" ref="U193:U202" si="110">OR(K193,L193,M193,N193,O193,P193,Q193,R193,S193,T193)</f>
        <v>0</v>
      </c>
      <c r="V193" s="5" t="b">
        <f>AND(SETTINGS!I$8&lt;F193,NOT(OR(E193="?",F193="?",E193="X",F193="X")))</f>
        <v>1</v>
      </c>
      <c r="W193" s="5" t="b">
        <f>AND(SETTINGS!I$8=F193,NOT(OR(E193="?",F193="?",E193="X",F193="X")))</f>
        <v>0</v>
      </c>
      <c r="X193" s="5" t="b">
        <f>AND(SETTINGS!I$8&gt;F193,SETTINGS!I$8&lt;E193,NOT(OR(E193="?",F193="?",E193="X",F193="X")))</f>
        <v>0</v>
      </c>
      <c r="Y193" s="5" t="b">
        <f>AND(SETTINGS!I$8=E193,NOT(OR(E193="?",F193="?",E193="X",F193="X")))</f>
        <v>0</v>
      </c>
      <c r="Z193" s="5" t="b">
        <f>AND(SETTINGS!I$8&gt;E193,NOT(OR(E193="?",F193="?",E193="X",F193="X")))</f>
        <v>0</v>
      </c>
      <c r="AA193" s="5" t="b">
        <f t="shared" ref="AA193:AA202" si="111">OR(E193="?",F193="?",E193="X",F193="X")</f>
        <v>0</v>
      </c>
      <c r="AB193" s="5" t="b">
        <f>AND(ISBLANK(DESTINATIONS!J143),ISBLANK(DESTINATIONS!K143),ISBLANK(DESTINATIONS!L143),ISBLANK(DESTINATIONS!M143),ISBLANK(DESTINATIONS!N143))</f>
        <v>1</v>
      </c>
      <c r="AC193" s="5" t="b">
        <f>AND(ISNUMBER(DESTINATIONS!J143),ISNUMBER(DESTINATIONS!K143),ISNUMBER(DESTINATIONS!L143),ISNUMBER(DESTINATIONS!M143),ISNUMBER(DESTINATIONS!N143),SETTINGS!F$3&gt;=DESTINATIONS!K143,SETTINGS!F$4&gt;=DESTINATIONS!L143,SETTINGS!F$5&gt;=DESTINATIONS!M143,SETTINGS!F$6&gt;=DESTINATIONS!N143,SETTINGS!F$7&gt;=DESTINATIONS!J143)</f>
        <v>0</v>
      </c>
      <c r="AD193" s="5" t="b">
        <f>AND(ISNUMBER(DESTINATIONS!J143),ISBLANK(DESTINATIONS!K143),ISBLANK(DESTINATIONS!L143),ISBLANK(DESTINATIONS!M143),ISBLANK(DESTINATIONS!N143),SETTINGS!F$7&gt;=DESTINATIONS!J143)</f>
        <v>0</v>
      </c>
      <c r="AE193" s="1" t="b">
        <f>AND(ISNUMBER(DESTINATIONS!J143),ISBLANK(DESTINATIONS!K143),ISBLANK(DESTINATIONS!L143),ISNUMBER(DESTINATIONS!M143),ISBLANK(DESTINATIONS!N143),SETTINGS!F$7&gt;=DESTINATIONS!J143,SETTINGS!F$5&gt;=DESTINATIONS!M143)</f>
        <v>0</v>
      </c>
      <c r="AF193" s="5" t="b">
        <f t="shared" ref="AF193:AF202" si="112">OR(AB193,AC193,AD193,AE193)</f>
        <v>1</v>
      </c>
      <c r="AG193" s="5" t="b">
        <f>AND(ISBLANK(DESTINATIONS!O143),ISBLANK(DESTINATIONS!P143),ISBLANK(DESTINATIONS!Q143),ISBLANK(DESTINATIONS!R143),ISBLANK(DESTINATIONS!S143))</f>
        <v>1</v>
      </c>
      <c r="AH193" s="5" t="b">
        <f>AND(ISNUMBER(DESTINATIONS!O143),ISNUMBER(DESTINATIONS!P143),ISNUMBER(DESTINATIONS!Q143),ISNUMBER(DESTINATIONS!R143),ISNUMBER(DESTINATIONS!S143),SETTINGS!F$11&gt;=DESTINATIONS!P143,SETTINGS!F$12&gt;=DESTINATIONS!Q143,SETTINGS!F$13&gt;=DESTINATIONS!R143,SETTINGS!F$14&gt;=DESTINATIONS!S143,SETTINGS!F$15&gt;=DESTINATIONS!O143)</f>
        <v>0</v>
      </c>
      <c r="AI193" s="5" t="b">
        <f>AND(ISNUMBER(DESTINATIONS!O143),ISBLANK(DESTINATIONS!P143),ISBLANK(DESTINATIONS!Q143),ISBLANK(DESTINATIONS!R143),ISBLANK(DESTINATIONS!S143),SETTINGS!F$15&gt;=DESTINATIONS!O143)</f>
        <v>0</v>
      </c>
      <c r="AJ193" s="1" t="b">
        <f>AND(ISNUMBER(DESTINATIONS!O143),ISBLANK(DESTINATIONS!P143),ISBLANK(DESTINATIONS!Q143),ISNUMBER(DESTINATIONS!R143),ISBLANK(DESTINATIONS!S143),SETTINGS!F$15&gt;=DESTINATIONS!O143,SETTINGS!F$13&gt;=DESTINATIONS!R143)</f>
        <v>0</v>
      </c>
      <c r="AK193" s="5" t="b">
        <f t="shared" ref="AK193:AK202" si="113">OR(AG193,AH193,AI193,AJ193)</f>
        <v>1</v>
      </c>
      <c r="AL193" s="5" t="b">
        <f>AND(SETTINGS!B$21="IELTS",AF193)</f>
        <v>0</v>
      </c>
      <c r="AM193" s="5" t="b">
        <f>AND(SETTINGS!B$21="TOEFL",AK193)</f>
        <v>0</v>
      </c>
      <c r="AN193" s="5" t="b">
        <f>AND(SETTINGS!B$21="Other",OR(AB193,AG193))</f>
        <v>0</v>
      </c>
      <c r="AO193" s="1" t="b">
        <f>AND(SETTINGS!B$21="NO",_xlfn.IFS(SETTINGS!B$19="English",FALSE,OR(SETTINGS!B$19="Spanish",SETTINGS!B$19="English and Spanish"),DESTINATIONS!F143="Spanish",OR(SETTINGS!B$19="French",SETTINGS!B$19="English and French"),DESTINATIONS!F143="French",OR(SETTINGS!B$19="Portuguese",SETTINGS!B$19="English and Portuguese"),DESTINATIONS!F143="Portuguese",OR(SETTINGS!B$19="German",SETTINGS!B$19="English and German"),DESTINATIONS!F143="German",SETTINGS!B$19="All",OR(DESTINATIONS!F143="Spanish",DESTINATIONS!F143="French",DESTINATIONS!F143="Portuguese",DESTINATIONS!F143="German"),SETTINGS!B$19="",FALSE))</f>
        <v>0</v>
      </c>
      <c r="AP193" s="5" t="b">
        <f t="shared" ref="AP193:AP206" si="114">OR(AL193,AM193,AN193,AO193)</f>
        <v>0</v>
      </c>
      <c r="AQ193" s="5" t="b">
        <f>OR(ISBLANK(DESTINATIONS!T143),AND(ISNUMBER(DESTINATIONS!T143),SETTINGS!I$5&gt;=DESTINATIONS!T143))</f>
        <v>1</v>
      </c>
      <c r="AS193" s="45" t="b">
        <f t="shared" si="104"/>
        <v>1</v>
      </c>
      <c r="AT193" s="5" t="b">
        <f t="shared" si="105"/>
        <v>0</v>
      </c>
      <c r="AU193" s="5" t="b">
        <f t="shared" si="106"/>
        <v>0</v>
      </c>
      <c r="AV193" s="5" t="b">
        <f t="shared" si="107"/>
        <v>0</v>
      </c>
      <c r="AW193" s="5" t="b">
        <f t="shared" si="108"/>
        <v>0</v>
      </c>
      <c r="AX193" s="5" t="b">
        <f t="shared" si="109"/>
        <v>0</v>
      </c>
    </row>
    <row r="194" spans="1:50" ht="20" customHeight="1" x14ac:dyDescent="0.35">
      <c r="A194" s="50" t="s">
        <v>325</v>
      </c>
      <c r="B194" s="50" t="s">
        <v>381</v>
      </c>
      <c r="C194" s="50" t="s">
        <v>447</v>
      </c>
      <c r="D194" s="48">
        <v>10</v>
      </c>
      <c r="E194" s="49">
        <v>32.234999999999999</v>
      </c>
      <c r="F194" s="49">
        <v>30.579000000000001</v>
      </c>
      <c r="G194" s="43" t="str">
        <f>IF(OR(SETTINGS!I$8=0,F194="X",F194="?"),"N/A",SETTINGS!I$8-F194)</f>
        <v>N/A</v>
      </c>
      <c r="H194" s="46" t="str">
        <f t="shared" si="103"/>
        <v>Language + Score + English</v>
      </c>
      <c r="J194" s="5" t="b">
        <f>DESTINATIONS!D197="YES"</f>
        <v>1</v>
      </c>
      <c r="K194" s="5" t="b">
        <f>AND(SETTINGS!B$19="English",DESTINATIONS!F197="English")</f>
        <v>0</v>
      </c>
      <c r="L194" s="5" t="b">
        <f>AND(SETTINGS!B$19="Spanish",DESTINATIONS!F197="Spanish")</f>
        <v>0</v>
      </c>
      <c r="M194" s="5" t="b">
        <f>AND(SETTINGS!B$19="French",DESTINATIONS!F197="French")</f>
        <v>0</v>
      </c>
      <c r="N194" s="1" t="b">
        <f>AND(SETTINGS!B$19="Portuguese",DESTINATIONS!F197="Portuguese")</f>
        <v>0</v>
      </c>
      <c r="O194" s="5" t="b">
        <f>AND(SETTINGS!B$19="German",DESTINATIONS!F197="German")</f>
        <v>0</v>
      </c>
      <c r="P194" s="45" t="b">
        <f>AND(SETTINGS!B$19="English and Spanish",OR(DESTINATIONS!F197="English",DESTINATIONS!F197="Spanish"))</f>
        <v>0</v>
      </c>
      <c r="Q194" s="5" t="b">
        <f>AND(SETTINGS!B$19="English and French",OR(DESTINATIONS!F197="English",DESTINATIONS!F197="French"))</f>
        <v>0</v>
      </c>
      <c r="R194" s="5" t="b">
        <f>AND(SETTINGS!B$19="English and Portuguese",OR(DESTINATIONS!F197="English",DESTINATIONS!F197="Portuguese"))</f>
        <v>0</v>
      </c>
      <c r="S194" s="5" t="b">
        <f>AND(SETTINGS!B$19="English and German",OR(DESTINATIONS!F197="English",DESTINATIONS!F197="German"))</f>
        <v>0</v>
      </c>
      <c r="T194" s="5" t="b">
        <f>SETTINGS!B$19="All"</f>
        <v>0</v>
      </c>
      <c r="U194" s="5" t="b">
        <f t="shared" si="110"/>
        <v>0</v>
      </c>
      <c r="V194" s="5" t="b">
        <f>AND(SETTINGS!I$8&lt;F194,NOT(OR(E194="?",F194="?",E194="X",F194="X")))</f>
        <v>1</v>
      </c>
      <c r="W194" s="5" t="b">
        <f>AND(SETTINGS!I$8=F194,NOT(OR(E194="?",F194="?",E194="X",F194="X")))</f>
        <v>0</v>
      </c>
      <c r="X194" s="5" t="b">
        <f>AND(SETTINGS!I$8&gt;F194,SETTINGS!I$8&lt;E194,NOT(OR(E194="?",F194="?",E194="X",F194="X")))</f>
        <v>0</v>
      </c>
      <c r="Y194" s="5" t="b">
        <f>AND(SETTINGS!I$8=E194,NOT(OR(E194="?",F194="?",E194="X",F194="X")))</f>
        <v>0</v>
      </c>
      <c r="Z194" s="5" t="b">
        <f>AND(SETTINGS!I$8&gt;E194,NOT(OR(E194="?",F194="?",E194="X",F194="X")))</f>
        <v>0</v>
      </c>
      <c r="AA194" s="5" t="b">
        <f t="shared" si="111"/>
        <v>0</v>
      </c>
      <c r="AB194" s="5" t="b">
        <f>AND(ISBLANK(DESTINATIONS!J197),ISBLANK(DESTINATIONS!K197),ISBLANK(DESTINATIONS!L197),ISBLANK(DESTINATIONS!M197),ISBLANK(DESTINATIONS!N197))</f>
        <v>0</v>
      </c>
      <c r="AC194" s="5" t="b">
        <f>AND(ISNUMBER(DESTINATIONS!J197),ISNUMBER(DESTINATIONS!K197),ISNUMBER(DESTINATIONS!L197),ISNUMBER(DESTINATIONS!M197),ISNUMBER(DESTINATIONS!N197),SETTINGS!F$3&gt;=DESTINATIONS!K197,SETTINGS!F$4&gt;=DESTINATIONS!L197,SETTINGS!F$5&gt;=DESTINATIONS!M197,SETTINGS!F$6&gt;=DESTINATIONS!N197,SETTINGS!F$7&gt;=DESTINATIONS!J197)</f>
        <v>0</v>
      </c>
      <c r="AD194" s="5" t="b">
        <f>AND(ISNUMBER(DESTINATIONS!J197),ISBLANK(DESTINATIONS!K197),ISBLANK(DESTINATIONS!L197),ISBLANK(DESTINATIONS!M197),ISBLANK(DESTINATIONS!N197),SETTINGS!F$7&gt;=DESTINATIONS!J197)</f>
        <v>0</v>
      </c>
      <c r="AE194" s="1" t="b">
        <f>AND(ISNUMBER(DESTINATIONS!J197),ISBLANK(DESTINATIONS!K197),ISBLANK(DESTINATIONS!L197),ISNUMBER(DESTINATIONS!M197),ISBLANK(DESTINATIONS!N197),SETTINGS!F$7&gt;=DESTINATIONS!J197,SETTINGS!F$5&gt;=DESTINATIONS!M197)</f>
        <v>0</v>
      </c>
      <c r="AF194" s="5" t="b">
        <f t="shared" si="112"/>
        <v>0</v>
      </c>
      <c r="AG194" s="5" t="b">
        <f>AND(ISBLANK(DESTINATIONS!O197),ISBLANK(DESTINATIONS!P197),ISBLANK(DESTINATIONS!Q197),ISBLANK(DESTINATIONS!R197),ISBLANK(DESTINATIONS!S197))</f>
        <v>0</v>
      </c>
      <c r="AH194" s="5" t="b">
        <f>AND(ISNUMBER(DESTINATIONS!O197),ISNUMBER(DESTINATIONS!P197),ISNUMBER(DESTINATIONS!Q197),ISNUMBER(DESTINATIONS!R197),ISNUMBER(DESTINATIONS!S197),SETTINGS!F$11&gt;=DESTINATIONS!P197,SETTINGS!F$12&gt;=DESTINATIONS!Q197,SETTINGS!F$13&gt;=DESTINATIONS!R197,SETTINGS!F$14&gt;=DESTINATIONS!S197,SETTINGS!F$15&gt;=DESTINATIONS!O197)</f>
        <v>0</v>
      </c>
      <c r="AI194" s="5" t="b">
        <f>AND(ISNUMBER(DESTINATIONS!O197),ISBLANK(DESTINATIONS!P197),ISBLANK(DESTINATIONS!Q197),ISBLANK(DESTINATIONS!R197),ISBLANK(DESTINATIONS!S197),SETTINGS!F$15&gt;=DESTINATIONS!O197)</f>
        <v>0</v>
      </c>
      <c r="AJ194" s="1" t="b">
        <f>AND(ISNUMBER(DESTINATIONS!O197),ISBLANK(DESTINATIONS!P197),ISBLANK(DESTINATIONS!Q197),ISNUMBER(DESTINATIONS!R197),ISBLANK(DESTINATIONS!S197),SETTINGS!F$15&gt;=DESTINATIONS!O197,SETTINGS!F$13&gt;=DESTINATIONS!R197)</f>
        <v>0</v>
      </c>
      <c r="AK194" s="5" t="b">
        <f t="shared" si="113"/>
        <v>0</v>
      </c>
      <c r="AL194" s="5" t="b">
        <f>AND(SETTINGS!B$21="IELTS",AF194)</f>
        <v>0</v>
      </c>
      <c r="AM194" s="5" t="b">
        <f>AND(SETTINGS!B$21="TOEFL",AK194)</f>
        <v>0</v>
      </c>
      <c r="AN194" s="5" t="b">
        <f>AND(SETTINGS!B$21="Other",OR(AB194,AG194))</f>
        <v>0</v>
      </c>
      <c r="AO194" s="1" t="b">
        <f>AND(SETTINGS!B$21="NO",_xlfn.IFS(SETTINGS!B$19="English",FALSE,OR(SETTINGS!B$19="Spanish",SETTINGS!B$19="English and Spanish"),DESTINATIONS!F197="Spanish",OR(SETTINGS!B$19="French",SETTINGS!B$19="English and French"),DESTINATIONS!F197="French",OR(SETTINGS!B$19="Portuguese",SETTINGS!B$19="English and Portuguese"),DESTINATIONS!F197="Portuguese",OR(SETTINGS!B$19="German",SETTINGS!B$19="English and German"),DESTINATIONS!F197="German",SETTINGS!B$19="All",OR(DESTINATIONS!F197="Spanish",DESTINATIONS!F197="French",DESTINATIONS!F197="Portuguese",DESTINATIONS!F197="German"),SETTINGS!B$19="",FALSE))</f>
        <v>0</v>
      </c>
      <c r="AP194" s="5" t="b">
        <f t="shared" si="114"/>
        <v>0</v>
      </c>
      <c r="AQ194" s="5" t="b">
        <f>OR(ISBLANK(DESTINATIONS!T197),AND(ISNUMBER(DESTINATIONS!T197),SETTINGS!I$5&gt;=DESTINATIONS!T197))</f>
        <v>1</v>
      </c>
      <c r="AS194" s="45" t="b">
        <f t="shared" si="104"/>
        <v>1</v>
      </c>
      <c r="AT194" s="5" t="b">
        <f t="shared" si="105"/>
        <v>0</v>
      </c>
      <c r="AU194" s="5" t="b">
        <f t="shared" si="106"/>
        <v>0</v>
      </c>
      <c r="AV194" s="5" t="b">
        <f t="shared" si="107"/>
        <v>0</v>
      </c>
      <c r="AW194" s="5" t="b">
        <f t="shared" si="108"/>
        <v>0</v>
      </c>
      <c r="AX194" s="5" t="b">
        <f t="shared" si="109"/>
        <v>0</v>
      </c>
    </row>
    <row r="195" spans="1:50" ht="20" customHeight="1" x14ac:dyDescent="0.35">
      <c r="A195" s="50" t="s">
        <v>325</v>
      </c>
      <c r="B195" s="50" t="s">
        <v>368</v>
      </c>
      <c r="C195" s="50" t="s">
        <v>431</v>
      </c>
      <c r="D195" s="48" t="s">
        <v>481</v>
      </c>
      <c r="E195" s="49">
        <v>33.927999999999997</v>
      </c>
      <c r="F195" s="49">
        <v>30.527000000000001</v>
      </c>
      <c r="G195" s="43" t="str">
        <f>IF(OR(SETTINGS!I$8=0,F195="X",F195="?"),"N/A",SETTINGS!I$8-F195)</f>
        <v>N/A</v>
      </c>
      <c r="H195" s="46" t="str">
        <f t="shared" si="103"/>
        <v>Language + Score + English</v>
      </c>
      <c r="J195" s="5" t="b">
        <f>DESTINATIONS!D198="YES"</f>
        <v>1</v>
      </c>
      <c r="K195" s="5" t="b">
        <f>AND(SETTINGS!B$19="English",DESTINATIONS!F198="English")</f>
        <v>0</v>
      </c>
      <c r="L195" s="5" t="b">
        <f>AND(SETTINGS!B$19="Spanish",DESTINATIONS!F198="Spanish")</f>
        <v>0</v>
      </c>
      <c r="M195" s="5" t="b">
        <f>AND(SETTINGS!B$19="French",DESTINATIONS!F198="French")</f>
        <v>0</v>
      </c>
      <c r="N195" s="1" t="b">
        <f>AND(SETTINGS!B$19="Portuguese",DESTINATIONS!F198="Portuguese")</f>
        <v>0</v>
      </c>
      <c r="O195" s="5" t="b">
        <f>AND(SETTINGS!B$19="German",DESTINATIONS!F198="German")</f>
        <v>0</v>
      </c>
      <c r="P195" s="45" t="b">
        <f>AND(SETTINGS!B$19="English and Spanish",OR(DESTINATIONS!F198="English",DESTINATIONS!F198="Spanish"))</f>
        <v>0</v>
      </c>
      <c r="Q195" s="5" t="b">
        <f>AND(SETTINGS!B$19="English and French",OR(DESTINATIONS!F198="English",DESTINATIONS!F198="French"))</f>
        <v>0</v>
      </c>
      <c r="R195" s="5" t="b">
        <f>AND(SETTINGS!B$19="English and Portuguese",OR(DESTINATIONS!F198="English",DESTINATIONS!F198="Portuguese"))</f>
        <v>0</v>
      </c>
      <c r="S195" s="5" t="b">
        <f>AND(SETTINGS!B$19="English and German",OR(DESTINATIONS!F198="English",DESTINATIONS!F198="German"))</f>
        <v>0</v>
      </c>
      <c r="T195" s="5" t="b">
        <f>SETTINGS!B$19="All"</f>
        <v>0</v>
      </c>
      <c r="U195" s="5" t="b">
        <f t="shared" si="110"/>
        <v>0</v>
      </c>
      <c r="V195" s="5" t="b">
        <f>AND(SETTINGS!I$8&lt;F195,NOT(OR(E195="?",F195="?",E195="X",F195="X")))</f>
        <v>1</v>
      </c>
      <c r="W195" s="5" t="b">
        <f>AND(SETTINGS!I$8=F195,NOT(OR(E195="?",F195="?",E195="X",F195="X")))</f>
        <v>0</v>
      </c>
      <c r="X195" s="5" t="b">
        <f>AND(SETTINGS!I$8&gt;F195,SETTINGS!I$8&lt;E195,NOT(OR(E195="?",F195="?",E195="X",F195="X")))</f>
        <v>0</v>
      </c>
      <c r="Y195" s="5" t="b">
        <f>AND(SETTINGS!I$8=E195,NOT(OR(E195="?",F195="?",E195="X",F195="X")))</f>
        <v>0</v>
      </c>
      <c r="Z195" s="5" t="b">
        <f>AND(SETTINGS!I$8&gt;E195,NOT(OR(E195="?",F195="?",E195="X",F195="X")))</f>
        <v>0</v>
      </c>
      <c r="AA195" s="5" t="b">
        <f t="shared" si="111"/>
        <v>0</v>
      </c>
      <c r="AB195" s="5" t="b">
        <f>AND(ISBLANK(DESTINATIONS!J198),ISBLANK(DESTINATIONS!K198),ISBLANK(DESTINATIONS!L198),ISBLANK(DESTINATIONS!M198),ISBLANK(DESTINATIONS!N198))</f>
        <v>1</v>
      </c>
      <c r="AC195" s="5" t="b">
        <f>AND(ISNUMBER(DESTINATIONS!J198),ISNUMBER(DESTINATIONS!K198),ISNUMBER(DESTINATIONS!L198),ISNUMBER(DESTINATIONS!M198),ISNUMBER(DESTINATIONS!N198),SETTINGS!F$3&gt;=DESTINATIONS!K198,SETTINGS!F$4&gt;=DESTINATIONS!L198,SETTINGS!F$5&gt;=DESTINATIONS!M198,SETTINGS!F$6&gt;=DESTINATIONS!N198,SETTINGS!F$7&gt;=DESTINATIONS!J198)</f>
        <v>0</v>
      </c>
      <c r="AD195" s="5" t="b">
        <f>AND(ISNUMBER(DESTINATIONS!J198),ISBLANK(DESTINATIONS!K198),ISBLANK(DESTINATIONS!L198),ISBLANK(DESTINATIONS!M198),ISBLANK(DESTINATIONS!N198),SETTINGS!F$7&gt;=DESTINATIONS!J198)</f>
        <v>0</v>
      </c>
      <c r="AE195" s="1" t="b">
        <f>AND(ISNUMBER(DESTINATIONS!J198),ISBLANK(DESTINATIONS!K198),ISBLANK(DESTINATIONS!L198),ISNUMBER(DESTINATIONS!M198),ISBLANK(DESTINATIONS!N198),SETTINGS!F$7&gt;=DESTINATIONS!J198,SETTINGS!F$5&gt;=DESTINATIONS!M198)</f>
        <v>0</v>
      </c>
      <c r="AF195" s="5" t="b">
        <f t="shared" si="112"/>
        <v>1</v>
      </c>
      <c r="AG195" s="5" t="b">
        <f>AND(ISBLANK(DESTINATIONS!O198),ISBLANK(DESTINATIONS!P198),ISBLANK(DESTINATIONS!Q198),ISBLANK(DESTINATIONS!R198),ISBLANK(DESTINATIONS!S198))</f>
        <v>1</v>
      </c>
      <c r="AH195" s="5" t="b">
        <f>AND(ISNUMBER(DESTINATIONS!O198),ISNUMBER(DESTINATIONS!P198),ISNUMBER(DESTINATIONS!Q198),ISNUMBER(DESTINATIONS!R198),ISNUMBER(DESTINATIONS!S198),SETTINGS!F$11&gt;=DESTINATIONS!P198,SETTINGS!F$12&gt;=DESTINATIONS!Q198,SETTINGS!F$13&gt;=DESTINATIONS!R198,SETTINGS!F$14&gt;=DESTINATIONS!S198,SETTINGS!F$15&gt;=DESTINATIONS!O198)</f>
        <v>0</v>
      </c>
      <c r="AI195" s="5" t="b">
        <f>AND(ISNUMBER(DESTINATIONS!O198),ISBLANK(DESTINATIONS!P198),ISBLANK(DESTINATIONS!Q198),ISBLANK(DESTINATIONS!R198),ISBLANK(DESTINATIONS!S198),SETTINGS!F$15&gt;=DESTINATIONS!O198)</f>
        <v>0</v>
      </c>
      <c r="AJ195" s="1" t="b">
        <f>AND(ISNUMBER(DESTINATIONS!O198),ISBLANK(DESTINATIONS!P198),ISBLANK(DESTINATIONS!Q198),ISNUMBER(DESTINATIONS!R198),ISBLANK(DESTINATIONS!S198),SETTINGS!F$15&gt;=DESTINATIONS!O198,SETTINGS!F$13&gt;=DESTINATIONS!R198)</f>
        <v>0</v>
      </c>
      <c r="AK195" s="5" t="b">
        <f t="shared" si="113"/>
        <v>1</v>
      </c>
      <c r="AL195" s="5" t="b">
        <f>AND(SETTINGS!B$21="IELTS",AF195)</f>
        <v>0</v>
      </c>
      <c r="AM195" s="5" t="b">
        <f>AND(SETTINGS!B$21="TOEFL",AK195)</f>
        <v>0</v>
      </c>
      <c r="AN195" s="5" t="b">
        <f>AND(SETTINGS!B$21="Other",OR(AB195,AG195))</f>
        <v>0</v>
      </c>
      <c r="AO195" s="1" t="b">
        <f>AND(SETTINGS!B$21="NO",_xlfn.IFS(SETTINGS!B$19="English",FALSE,OR(SETTINGS!B$19="Spanish",SETTINGS!B$19="English and Spanish"),DESTINATIONS!F198="Spanish",OR(SETTINGS!B$19="French",SETTINGS!B$19="English and French"),DESTINATIONS!F198="French",OR(SETTINGS!B$19="Portuguese",SETTINGS!B$19="English and Portuguese"),DESTINATIONS!F198="Portuguese",OR(SETTINGS!B$19="German",SETTINGS!B$19="English and German"),DESTINATIONS!F198="German",SETTINGS!B$19="All",OR(DESTINATIONS!F198="Spanish",DESTINATIONS!F198="French",DESTINATIONS!F198="Portuguese",DESTINATIONS!F198="German"),SETTINGS!B$19="",FALSE))</f>
        <v>0</v>
      </c>
      <c r="AP195" s="5" t="b">
        <f t="shared" si="114"/>
        <v>0</v>
      </c>
      <c r="AQ195" s="5" t="b">
        <f>OR(ISBLANK(DESTINATIONS!T198),AND(ISNUMBER(DESTINATIONS!T198),SETTINGS!I$5&gt;=DESTINATIONS!T198))</f>
        <v>1</v>
      </c>
      <c r="AS195" s="45" t="b">
        <f t="shared" si="104"/>
        <v>1</v>
      </c>
      <c r="AT195" s="5" t="b">
        <f t="shared" si="105"/>
        <v>0</v>
      </c>
      <c r="AU195" s="5" t="b">
        <f t="shared" si="106"/>
        <v>0</v>
      </c>
      <c r="AV195" s="5" t="b">
        <f t="shared" si="107"/>
        <v>0</v>
      </c>
      <c r="AW195" s="5" t="b">
        <f t="shared" si="108"/>
        <v>0</v>
      </c>
      <c r="AX195" s="5" t="b">
        <f t="shared" si="109"/>
        <v>0</v>
      </c>
    </row>
    <row r="196" spans="1:50" ht="20" customHeight="1" x14ac:dyDescent="0.35">
      <c r="A196" s="50" t="s">
        <v>325</v>
      </c>
      <c r="B196" s="50" t="s">
        <v>369</v>
      </c>
      <c r="C196" s="50" t="s">
        <v>432</v>
      </c>
      <c r="D196" s="48">
        <v>2</v>
      </c>
      <c r="E196" s="49">
        <v>31.5</v>
      </c>
      <c r="F196" s="49">
        <v>30.378</v>
      </c>
      <c r="G196" s="43" t="str">
        <f>IF(OR(SETTINGS!I$8=0,F196="X",F196="?"),"N/A",SETTINGS!I$8-F196)</f>
        <v>N/A</v>
      </c>
      <c r="H196" s="46" t="str">
        <f t="shared" si="103"/>
        <v>Language + Score + English</v>
      </c>
      <c r="J196" s="5" t="b">
        <f>DESTINATIONS!D199="YES"</f>
        <v>1</v>
      </c>
      <c r="K196" s="5" t="b">
        <f>AND(SETTINGS!B$19="English",DESTINATIONS!F199="English")</f>
        <v>0</v>
      </c>
      <c r="L196" s="5" t="b">
        <f>AND(SETTINGS!B$19="Spanish",DESTINATIONS!F199="Spanish")</f>
        <v>0</v>
      </c>
      <c r="M196" s="5" t="b">
        <f>AND(SETTINGS!B$19="French",DESTINATIONS!F199="French")</f>
        <v>0</v>
      </c>
      <c r="N196" s="1" t="b">
        <f>AND(SETTINGS!B$19="Portuguese",DESTINATIONS!F199="Portuguese")</f>
        <v>0</v>
      </c>
      <c r="O196" s="5" t="b">
        <f>AND(SETTINGS!B$19="German",DESTINATIONS!F199="German")</f>
        <v>0</v>
      </c>
      <c r="P196" s="45" t="b">
        <f>AND(SETTINGS!B$19="English and Spanish",OR(DESTINATIONS!F199="English",DESTINATIONS!F199="Spanish"))</f>
        <v>0</v>
      </c>
      <c r="Q196" s="5" t="b">
        <f>AND(SETTINGS!B$19="English and French",OR(DESTINATIONS!F199="English",DESTINATIONS!F199="French"))</f>
        <v>0</v>
      </c>
      <c r="R196" s="5" t="b">
        <f>AND(SETTINGS!B$19="English and Portuguese",OR(DESTINATIONS!F199="English",DESTINATIONS!F199="Portuguese"))</f>
        <v>0</v>
      </c>
      <c r="S196" s="5" t="b">
        <f>AND(SETTINGS!B$19="English and German",OR(DESTINATIONS!F199="English",DESTINATIONS!F199="German"))</f>
        <v>0</v>
      </c>
      <c r="T196" s="5" t="b">
        <f>SETTINGS!B$19="All"</f>
        <v>0</v>
      </c>
      <c r="U196" s="5" t="b">
        <f t="shared" si="110"/>
        <v>0</v>
      </c>
      <c r="V196" s="5" t="b">
        <f>AND(SETTINGS!I$8&lt;F196,NOT(OR(E196="?",F196="?",E196="X",F196="X")))</f>
        <v>1</v>
      </c>
      <c r="W196" s="5" t="b">
        <f>AND(SETTINGS!I$8=F196,NOT(OR(E196="?",F196="?",E196="X",F196="X")))</f>
        <v>0</v>
      </c>
      <c r="X196" s="5" t="b">
        <f>AND(SETTINGS!I$8&gt;F196,SETTINGS!I$8&lt;E196,NOT(OR(E196="?",F196="?",E196="X",F196="X")))</f>
        <v>0</v>
      </c>
      <c r="Y196" s="5" t="b">
        <f>AND(SETTINGS!I$8=E196,NOT(OR(E196="?",F196="?",E196="X",F196="X")))</f>
        <v>0</v>
      </c>
      <c r="Z196" s="5" t="b">
        <f>AND(SETTINGS!I$8&gt;E196,NOT(OR(E196="?",F196="?",E196="X",F196="X")))</f>
        <v>0</v>
      </c>
      <c r="AA196" s="5" t="b">
        <f t="shared" si="111"/>
        <v>0</v>
      </c>
      <c r="AB196" s="5" t="b">
        <f>AND(ISBLANK(DESTINATIONS!J199),ISBLANK(DESTINATIONS!K199),ISBLANK(DESTINATIONS!L199),ISBLANK(DESTINATIONS!M199),ISBLANK(DESTINATIONS!N199))</f>
        <v>1</v>
      </c>
      <c r="AC196" s="5" t="b">
        <f>AND(ISNUMBER(DESTINATIONS!J199),ISNUMBER(DESTINATIONS!K199),ISNUMBER(DESTINATIONS!L199),ISNUMBER(DESTINATIONS!M199),ISNUMBER(DESTINATIONS!N199),SETTINGS!F$3&gt;=DESTINATIONS!K199,SETTINGS!F$4&gt;=DESTINATIONS!L199,SETTINGS!F$5&gt;=DESTINATIONS!M199,SETTINGS!F$6&gt;=DESTINATIONS!N199,SETTINGS!F$7&gt;=DESTINATIONS!J199)</f>
        <v>0</v>
      </c>
      <c r="AD196" s="5" t="b">
        <f>AND(ISNUMBER(DESTINATIONS!J199),ISBLANK(DESTINATIONS!K199),ISBLANK(DESTINATIONS!L199),ISBLANK(DESTINATIONS!M199),ISBLANK(DESTINATIONS!N199),SETTINGS!F$7&gt;=DESTINATIONS!J199)</f>
        <v>0</v>
      </c>
      <c r="AE196" s="1" t="b">
        <f>AND(ISNUMBER(DESTINATIONS!J199),ISBLANK(DESTINATIONS!K199),ISBLANK(DESTINATIONS!L199),ISNUMBER(DESTINATIONS!M199),ISBLANK(DESTINATIONS!N199),SETTINGS!F$7&gt;=DESTINATIONS!J199,SETTINGS!F$5&gt;=DESTINATIONS!M199)</f>
        <v>0</v>
      </c>
      <c r="AF196" s="5" t="b">
        <f t="shared" si="112"/>
        <v>1</v>
      </c>
      <c r="AG196" s="5" t="b">
        <f>AND(ISBLANK(DESTINATIONS!O199),ISBLANK(DESTINATIONS!P199),ISBLANK(DESTINATIONS!Q199),ISBLANK(DESTINATIONS!R199),ISBLANK(DESTINATIONS!S199))</f>
        <v>1</v>
      </c>
      <c r="AH196" s="5" t="b">
        <f>AND(ISNUMBER(DESTINATIONS!O199),ISNUMBER(DESTINATIONS!P199),ISNUMBER(DESTINATIONS!Q199),ISNUMBER(DESTINATIONS!R199),ISNUMBER(DESTINATIONS!S199),SETTINGS!F$11&gt;=DESTINATIONS!P199,SETTINGS!F$12&gt;=DESTINATIONS!Q199,SETTINGS!F$13&gt;=DESTINATIONS!R199,SETTINGS!F$14&gt;=DESTINATIONS!S199,SETTINGS!F$15&gt;=DESTINATIONS!O199)</f>
        <v>0</v>
      </c>
      <c r="AI196" s="5" t="b">
        <f>AND(ISNUMBER(DESTINATIONS!O199),ISBLANK(DESTINATIONS!P199),ISBLANK(DESTINATIONS!Q199),ISBLANK(DESTINATIONS!R199),ISBLANK(DESTINATIONS!S199),SETTINGS!F$15&gt;=DESTINATIONS!O199)</f>
        <v>0</v>
      </c>
      <c r="AJ196" s="1" t="b">
        <f>AND(ISNUMBER(DESTINATIONS!O199),ISBLANK(DESTINATIONS!P199),ISBLANK(DESTINATIONS!Q199),ISNUMBER(DESTINATIONS!R199),ISBLANK(DESTINATIONS!S199),SETTINGS!F$15&gt;=DESTINATIONS!O199,SETTINGS!F$13&gt;=DESTINATIONS!R199)</f>
        <v>0</v>
      </c>
      <c r="AK196" s="5" t="b">
        <f t="shared" si="113"/>
        <v>1</v>
      </c>
      <c r="AL196" s="5" t="b">
        <f>AND(SETTINGS!B$21="IELTS",AF196)</f>
        <v>0</v>
      </c>
      <c r="AM196" s="5" t="b">
        <f>AND(SETTINGS!B$21="TOEFL",AK196)</f>
        <v>0</v>
      </c>
      <c r="AN196" s="5" t="b">
        <f>AND(SETTINGS!B$21="Other",OR(AB196,AG196))</f>
        <v>0</v>
      </c>
      <c r="AO196" s="1" t="b">
        <f>AND(SETTINGS!B$21="NO",_xlfn.IFS(SETTINGS!B$19="English",FALSE,OR(SETTINGS!B$19="Spanish",SETTINGS!B$19="English and Spanish"),DESTINATIONS!F199="Spanish",OR(SETTINGS!B$19="French",SETTINGS!B$19="English and French"),DESTINATIONS!F199="French",OR(SETTINGS!B$19="Portuguese",SETTINGS!B$19="English and Portuguese"),DESTINATIONS!F199="Portuguese",OR(SETTINGS!B$19="German",SETTINGS!B$19="English and German"),DESTINATIONS!F199="German",SETTINGS!B$19="All",OR(DESTINATIONS!F199="Spanish",DESTINATIONS!F199="French",DESTINATIONS!F199="Portuguese",DESTINATIONS!F199="German"),SETTINGS!B$19="",FALSE))</f>
        <v>0</v>
      </c>
      <c r="AP196" s="5" t="b">
        <f t="shared" si="114"/>
        <v>0</v>
      </c>
      <c r="AQ196" s="5" t="b">
        <f>OR(ISBLANK(DESTINATIONS!T199),AND(ISNUMBER(DESTINATIONS!T199),SETTINGS!I$5&gt;=DESTINATIONS!T199))</f>
        <v>1</v>
      </c>
      <c r="AS196" s="45" t="b">
        <f t="shared" si="104"/>
        <v>1</v>
      </c>
      <c r="AT196" s="5" t="b">
        <f t="shared" si="105"/>
        <v>0</v>
      </c>
      <c r="AU196" s="5" t="b">
        <f t="shared" si="106"/>
        <v>0</v>
      </c>
      <c r="AV196" s="5" t="b">
        <f t="shared" si="107"/>
        <v>0</v>
      </c>
      <c r="AW196" s="5" t="b">
        <f t="shared" si="108"/>
        <v>0</v>
      </c>
      <c r="AX196" s="5" t="b">
        <f t="shared" si="109"/>
        <v>0</v>
      </c>
    </row>
    <row r="197" spans="1:50" ht="20" customHeight="1" x14ac:dyDescent="0.35">
      <c r="A197" s="50" t="s">
        <v>325</v>
      </c>
      <c r="B197" s="50" t="s">
        <v>362</v>
      </c>
      <c r="C197" s="50" t="s">
        <v>421</v>
      </c>
      <c r="D197" s="48" t="s">
        <v>458</v>
      </c>
      <c r="E197" s="49">
        <v>31.66</v>
      </c>
      <c r="F197" s="49">
        <v>30.303000000000001</v>
      </c>
      <c r="G197" s="43" t="str">
        <f>IF(OR(SETTINGS!I$8=0,F197="X",F197="?"),"N/A",SETTINGS!I$8-F197)</f>
        <v>N/A</v>
      </c>
      <c r="H197" s="46" t="str">
        <f t="shared" si="103"/>
        <v>Language + Score + English</v>
      </c>
      <c r="J197" s="5" t="b">
        <f>DESTINATIONS!D200="YES"</f>
        <v>1</v>
      </c>
      <c r="K197" s="5" t="b">
        <f>AND(SETTINGS!B$19="English",DESTINATIONS!F200="English")</f>
        <v>0</v>
      </c>
      <c r="L197" s="5" t="b">
        <f>AND(SETTINGS!B$19="Spanish",DESTINATIONS!F200="Spanish")</f>
        <v>0</v>
      </c>
      <c r="M197" s="5" t="b">
        <f>AND(SETTINGS!B$19="French",DESTINATIONS!F200="French")</f>
        <v>0</v>
      </c>
      <c r="N197" s="1" t="b">
        <f>AND(SETTINGS!B$19="Portuguese",DESTINATIONS!F200="Portuguese")</f>
        <v>0</v>
      </c>
      <c r="O197" s="5" t="b">
        <f>AND(SETTINGS!B$19="German",DESTINATIONS!F200="German")</f>
        <v>0</v>
      </c>
      <c r="P197" s="45" t="b">
        <f>AND(SETTINGS!B$19="English and Spanish",OR(DESTINATIONS!F200="English",DESTINATIONS!F200="Spanish"))</f>
        <v>0</v>
      </c>
      <c r="Q197" s="5" t="b">
        <f>AND(SETTINGS!B$19="English and French",OR(DESTINATIONS!F200="English",DESTINATIONS!F200="French"))</f>
        <v>0</v>
      </c>
      <c r="R197" s="5" t="b">
        <f>AND(SETTINGS!B$19="English and Portuguese",OR(DESTINATIONS!F200="English",DESTINATIONS!F200="Portuguese"))</f>
        <v>0</v>
      </c>
      <c r="S197" s="5" t="b">
        <f>AND(SETTINGS!B$19="English and German",OR(DESTINATIONS!F200="English",DESTINATIONS!F200="German"))</f>
        <v>0</v>
      </c>
      <c r="T197" s="5" t="b">
        <f>SETTINGS!B$19="All"</f>
        <v>0</v>
      </c>
      <c r="U197" s="5" t="b">
        <f t="shared" si="110"/>
        <v>0</v>
      </c>
      <c r="V197" s="5" t="b">
        <f>AND(SETTINGS!I$8&lt;F197,NOT(OR(E197="?",F197="?",E197="X",F197="X")))</f>
        <v>1</v>
      </c>
      <c r="W197" s="5" t="b">
        <f>AND(SETTINGS!I$8=F197,NOT(OR(E197="?",F197="?",E197="X",F197="X")))</f>
        <v>0</v>
      </c>
      <c r="X197" s="5" t="b">
        <f>AND(SETTINGS!I$8&gt;F197,SETTINGS!I$8&lt;E197,NOT(OR(E197="?",F197="?",E197="X",F197="X")))</f>
        <v>0</v>
      </c>
      <c r="Y197" s="5" t="b">
        <f>AND(SETTINGS!I$8=E197,NOT(OR(E197="?",F197="?",E197="X",F197="X")))</f>
        <v>0</v>
      </c>
      <c r="Z197" s="5" t="b">
        <f>AND(SETTINGS!I$8&gt;E197,NOT(OR(E197="?",F197="?",E197="X",F197="X")))</f>
        <v>0</v>
      </c>
      <c r="AA197" s="5" t="b">
        <f t="shared" si="111"/>
        <v>0</v>
      </c>
      <c r="AB197" s="5" t="b">
        <f>AND(ISBLANK(DESTINATIONS!J200),ISBLANK(DESTINATIONS!K200),ISBLANK(DESTINATIONS!L200),ISBLANK(DESTINATIONS!M200),ISBLANK(DESTINATIONS!N200))</f>
        <v>0</v>
      </c>
      <c r="AC197" s="5" t="b">
        <f>AND(ISNUMBER(DESTINATIONS!J200),ISNUMBER(DESTINATIONS!K200),ISNUMBER(DESTINATIONS!L200),ISNUMBER(DESTINATIONS!M200),ISNUMBER(DESTINATIONS!N200),SETTINGS!F$3&gt;=DESTINATIONS!K200,SETTINGS!F$4&gt;=DESTINATIONS!L200,SETTINGS!F$5&gt;=DESTINATIONS!M200,SETTINGS!F$6&gt;=DESTINATIONS!N200,SETTINGS!F$7&gt;=DESTINATIONS!J200)</f>
        <v>0</v>
      </c>
      <c r="AD197" s="5" t="b">
        <f>AND(ISNUMBER(DESTINATIONS!J200),ISBLANK(DESTINATIONS!K200),ISBLANK(DESTINATIONS!L200),ISBLANK(DESTINATIONS!M200),ISBLANK(DESTINATIONS!N200),SETTINGS!F$7&gt;=DESTINATIONS!J200)</f>
        <v>0</v>
      </c>
      <c r="AE197" s="1" t="b">
        <f>AND(ISNUMBER(DESTINATIONS!J200),ISBLANK(DESTINATIONS!K200),ISBLANK(DESTINATIONS!L200),ISNUMBER(DESTINATIONS!M200),ISBLANK(DESTINATIONS!N200),SETTINGS!F$7&gt;=DESTINATIONS!J200,SETTINGS!F$5&gt;=DESTINATIONS!M200)</f>
        <v>0</v>
      </c>
      <c r="AF197" s="5" t="b">
        <f t="shared" si="112"/>
        <v>0</v>
      </c>
      <c r="AG197" s="5" t="b">
        <f>AND(ISBLANK(DESTINATIONS!O200),ISBLANK(DESTINATIONS!P200),ISBLANK(DESTINATIONS!Q200),ISBLANK(DESTINATIONS!R200),ISBLANK(DESTINATIONS!S200))</f>
        <v>0</v>
      </c>
      <c r="AH197" s="5" t="b">
        <f>AND(ISNUMBER(DESTINATIONS!O200),ISNUMBER(DESTINATIONS!P200),ISNUMBER(DESTINATIONS!Q200),ISNUMBER(DESTINATIONS!R200),ISNUMBER(DESTINATIONS!S200),SETTINGS!F$11&gt;=DESTINATIONS!P200,SETTINGS!F$12&gt;=DESTINATIONS!Q200,SETTINGS!F$13&gt;=DESTINATIONS!R200,SETTINGS!F$14&gt;=DESTINATIONS!S200,SETTINGS!F$15&gt;=DESTINATIONS!O200)</f>
        <v>0</v>
      </c>
      <c r="AI197" s="5" t="b">
        <f>AND(ISNUMBER(DESTINATIONS!O200),ISBLANK(DESTINATIONS!P200),ISBLANK(DESTINATIONS!Q200),ISBLANK(DESTINATIONS!R200),ISBLANK(DESTINATIONS!S200),SETTINGS!F$15&gt;=DESTINATIONS!O200)</f>
        <v>0</v>
      </c>
      <c r="AJ197" s="1" t="b">
        <f>AND(ISNUMBER(DESTINATIONS!O200),ISBLANK(DESTINATIONS!P200),ISBLANK(DESTINATIONS!Q200),ISNUMBER(DESTINATIONS!R200),ISBLANK(DESTINATIONS!S200),SETTINGS!F$15&gt;=DESTINATIONS!O200,SETTINGS!F$13&gt;=DESTINATIONS!R200)</f>
        <v>0</v>
      </c>
      <c r="AK197" s="5" t="b">
        <f t="shared" si="113"/>
        <v>0</v>
      </c>
      <c r="AL197" s="5" t="b">
        <f>AND(SETTINGS!B$21="IELTS",AF197)</f>
        <v>0</v>
      </c>
      <c r="AM197" s="5" t="b">
        <f>AND(SETTINGS!B$21="TOEFL",AK197)</f>
        <v>0</v>
      </c>
      <c r="AN197" s="5" t="b">
        <f>AND(SETTINGS!B$21="Other",OR(AB197,AG197))</f>
        <v>0</v>
      </c>
      <c r="AO197" s="1" t="b">
        <f>AND(SETTINGS!B$21="NO",_xlfn.IFS(SETTINGS!B$19="English",FALSE,OR(SETTINGS!B$19="Spanish",SETTINGS!B$19="English and Spanish"),DESTINATIONS!F200="Spanish",OR(SETTINGS!B$19="French",SETTINGS!B$19="English and French"),DESTINATIONS!F200="French",OR(SETTINGS!B$19="Portuguese",SETTINGS!B$19="English and Portuguese"),DESTINATIONS!F200="Portuguese",OR(SETTINGS!B$19="German",SETTINGS!B$19="English and German"),DESTINATIONS!F200="German",SETTINGS!B$19="All",OR(DESTINATIONS!F200="Spanish",DESTINATIONS!F200="French",DESTINATIONS!F200="Portuguese",DESTINATIONS!F200="German"),SETTINGS!B$19="",FALSE))</f>
        <v>0</v>
      </c>
      <c r="AP197" s="5" t="b">
        <f t="shared" si="114"/>
        <v>0</v>
      </c>
      <c r="AQ197" s="5" t="b">
        <f>OR(ISBLANK(DESTINATIONS!T200),AND(ISNUMBER(DESTINATIONS!T200),SETTINGS!I$5&gt;=DESTINATIONS!T200))</f>
        <v>1</v>
      </c>
      <c r="AS197" s="45" t="b">
        <f t="shared" si="104"/>
        <v>1</v>
      </c>
      <c r="AT197" s="5" t="b">
        <f t="shared" si="105"/>
        <v>0</v>
      </c>
      <c r="AU197" s="5" t="b">
        <f t="shared" si="106"/>
        <v>0</v>
      </c>
      <c r="AV197" s="5" t="b">
        <f t="shared" si="107"/>
        <v>0</v>
      </c>
      <c r="AW197" s="5" t="b">
        <f t="shared" si="108"/>
        <v>0</v>
      </c>
      <c r="AX197" s="5" t="b">
        <f t="shared" si="109"/>
        <v>0</v>
      </c>
    </row>
    <row r="198" spans="1:50" ht="20" customHeight="1" x14ac:dyDescent="0.35">
      <c r="A198" s="50" t="s">
        <v>325</v>
      </c>
      <c r="B198" s="50" t="s">
        <v>379</v>
      </c>
      <c r="C198" s="50" t="s">
        <v>444</v>
      </c>
      <c r="D198" s="48" t="s">
        <v>482</v>
      </c>
      <c r="E198" s="49">
        <v>32.404000000000003</v>
      </c>
      <c r="F198" s="49">
        <v>30.166</v>
      </c>
      <c r="G198" s="43" t="str">
        <f>IF(OR(SETTINGS!I$8=0,F198="X",F198="?"),"N/A",SETTINGS!I$8-F198)</f>
        <v>N/A</v>
      </c>
      <c r="H198" s="46" t="str">
        <f t="shared" si="103"/>
        <v>Language + Score + English</v>
      </c>
      <c r="J198" s="5" t="b">
        <f>DESTINATIONS!D201="YES"</f>
        <v>1</v>
      </c>
      <c r="K198" s="5" t="b">
        <f>AND(SETTINGS!B$19="English",DESTINATIONS!F201="English")</f>
        <v>0</v>
      </c>
      <c r="L198" s="5" t="b">
        <f>AND(SETTINGS!B$19="Spanish",DESTINATIONS!F201="Spanish")</f>
        <v>0</v>
      </c>
      <c r="M198" s="5" t="b">
        <f>AND(SETTINGS!B$19="French",DESTINATIONS!F201="French")</f>
        <v>0</v>
      </c>
      <c r="N198" s="1" t="b">
        <f>AND(SETTINGS!B$19="Portuguese",DESTINATIONS!F201="Portuguese")</f>
        <v>0</v>
      </c>
      <c r="O198" s="5" t="b">
        <f>AND(SETTINGS!B$19="German",DESTINATIONS!F201="German")</f>
        <v>0</v>
      </c>
      <c r="P198" s="45" t="b">
        <f>AND(SETTINGS!B$19="English and Spanish",OR(DESTINATIONS!F201="English",DESTINATIONS!F201="Spanish"))</f>
        <v>0</v>
      </c>
      <c r="Q198" s="5" t="b">
        <f>AND(SETTINGS!B$19="English and French",OR(DESTINATIONS!F201="English",DESTINATIONS!F201="French"))</f>
        <v>0</v>
      </c>
      <c r="R198" s="5" t="b">
        <f>AND(SETTINGS!B$19="English and Portuguese",OR(DESTINATIONS!F201="English",DESTINATIONS!F201="Portuguese"))</f>
        <v>0</v>
      </c>
      <c r="S198" s="5" t="b">
        <f>AND(SETTINGS!B$19="English and German",OR(DESTINATIONS!F201="English",DESTINATIONS!F201="German"))</f>
        <v>0</v>
      </c>
      <c r="T198" s="5" t="b">
        <f>SETTINGS!B$19="All"</f>
        <v>0</v>
      </c>
      <c r="U198" s="5" t="b">
        <f t="shared" si="110"/>
        <v>0</v>
      </c>
      <c r="V198" s="5" t="b">
        <f>AND(SETTINGS!I$8&lt;F198,NOT(OR(E198="?",F198="?",E198="X",F198="X")))</f>
        <v>1</v>
      </c>
      <c r="W198" s="5" t="b">
        <f>AND(SETTINGS!I$8=F198,NOT(OR(E198="?",F198="?",E198="X",F198="X")))</f>
        <v>0</v>
      </c>
      <c r="X198" s="5" t="b">
        <f>AND(SETTINGS!I$8&gt;F198,SETTINGS!I$8&lt;E198,NOT(OR(E198="?",F198="?",E198="X",F198="X")))</f>
        <v>0</v>
      </c>
      <c r="Y198" s="5" t="b">
        <f>AND(SETTINGS!I$8=E198,NOT(OR(E198="?",F198="?",E198="X",F198="X")))</f>
        <v>0</v>
      </c>
      <c r="Z198" s="5" t="b">
        <f>AND(SETTINGS!I$8&gt;E198,NOT(OR(E198="?",F198="?",E198="X",F198="X")))</f>
        <v>0</v>
      </c>
      <c r="AA198" s="5" t="b">
        <f t="shared" si="111"/>
        <v>0</v>
      </c>
      <c r="AB198" s="5" t="b">
        <f>AND(ISBLANK(DESTINATIONS!J201),ISBLANK(DESTINATIONS!K201),ISBLANK(DESTINATIONS!L201),ISBLANK(DESTINATIONS!M201),ISBLANK(DESTINATIONS!N201))</f>
        <v>0</v>
      </c>
      <c r="AC198" s="5" t="b">
        <f>AND(ISNUMBER(DESTINATIONS!J201),ISNUMBER(DESTINATIONS!K201),ISNUMBER(DESTINATIONS!L201),ISNUMBER(DESTINATIONS!M201),ISNUMBER(DESTINATIONS!N201),SETTINGS!F$3&gt;=DESTINATIONS!K201,SETTINGS!F$4&gt;=DESTINATIONS!L201,SETTINGS!F$5&gt;=DESTINATIONS!M201,SETTINGS!F$6&gt;=DESTINATIONS!N201,SETTINGS!F$7&gt;=DESTINATIONS!J201)</f>
        <v>0</v>
      </c>
      <c r="AD198" s="5" t="b">
        <f>AND(ISNUMBER(DESTINATIONS!J201),ISBLANK(DESTINATIONS!K201),ISBLANK(DESTINATIONS!L201),ISBLANK(DESTINATIONS!M201),ISBLANK(DESTINATIONS!N201),SETTINGS!F$7&gt;=DESTINATIONS!J201)</f>
        <v>0</v>
      </c>
      <c r="AE198" s="1" t="b">
        <f>AND(ISNUMBER(DESTINATIONS!J201),ISBLANK(DESTINATIONS!K201),ISBLANK(DESTINATIONS!L201),ISNUMBER(DESTINATIONS!M201),ISBLANK(DESTINATIONS!N201),SETTINGS!F$7&gt;=DESTINATIONS!J201,SETTINGS!F$5&gt;=DESTINATIONS!M201)</f>
        <v>0</v>
      </c>
      <c r="AF198" s="5" t="b">
        <f t="shared" si="112"/>
        <v>0</v>
      </c>
      <c r="AG198" s="5" t="b">
        <f>AND(ISBLANK(DESTINATIONS!O201),ISBLANK(DESTINATIONS!P201),ISBLANK(DESTINATIONS!Q201),ISBLANK(DESTINATIONS!R201),ISBLANK(DESTINATIONS!S201))</f>
        <v>0</v>
      </c>
      <c r="AH198" s="5" t="b">
        <f>AND(ISNUMBER(DESTINATIONS!O201),ISNUMBER(DESTINATIONS!P201),ISNUMBER(DESTINATIONS!Q201),ISNUMBER(DESTINATIONS!R201),ISNUMBER(DESTINATIONS!S201),SETTINGS!F$11&gt;=DESTINATIONS!P201,SETTINGS!F$12&gt;=DESTINATIONS!Q201,SETTINGS!F$13&gt;=DESTINATIONS!R201,SETTINGS!F$14&gt;=DESTINATIONS!S201,SETTINGS!F$15&gt;=DESTINATIONS!O201)</f>
        <v>0</v>
      </c>
      <c r="AI198" s="5" t="b">
        <f>AND(ISNUMBER(DESTINATIONS!O201),ISBLANK(DESTINATIONS!P201),ISBLANK(DESTINATIONS!Q201),ISBLANK(DESTINATIONS!R201),ISBLANK(DESTINATIONS!S201),SETTINGS!F$15&gt;=DESTINATIONS!O201)</f>
        <v>0</v>
      </c>
      <c r="AJ198" s="1" t="b">
        <f>AND(ISNUMBER(DESTINATIONS!O201),ISBLANK(DESTINATIONS!P201),ISBLANK(DESTINATIONS!Q201),ISNUMBER(DESTINATIONS!R201),ISBLANK(DESTINATIONS!S201),SETTINGS!F$15&gt;=DESTINATIONS!O201,SETTINGS!F$13&gt;=DESTINATIONS!R201)</f>
        <v>0</v>
      </c>
      <c r="AK198" s="5" t="b">
        <f t="shared" si="113"/>
        <v>0</v>
      </c>
      <c r="AL198" s="5" t="b">
        <f>AND(SETTINGS!B$21="IELTS",AF198)</f>
        <v>0</v>
      </c>
      <c r="AM198" s="5" t="b">
        <f>AND(SETTINGS!B$21="TOEFL",AK198)</f>
        <v>0</v>
      </c>
      <c r="AN198" s="5" t="b">
        <f>AND(SETTINGS!B$21="Other",OR(AB198,AG198))</f>
        <v>0</v>
      </c>
      <c r="AO198" s="1" t="b">
        <f>AND(SETTINGS!B$21="NO",_xlfn.IFS(SETTINGS!B$19="English",FALSE,OR(SETTINGS!B$19="Spanish",SETTINGS!B$19="English and Spanish"),DESTINATIONS!F201="Spanish",OR(SETTINGS!B$19="French",SETTINGS!B$19="English and French"),DESTINATIONS!F201="French",OR(SETTINGS!B$19="Portuguese",SETTINGS!B$19="English and Portuguese"),DESTINATIONS!F201="Portuguese",OR(SETTINGS!B$19="German",SETTINGS!B$19="English and German"),DESTINATIONS!F201="German",SETTINGS!B$19="All",OR(DESTINATIONS!F201="Spanish",DESTINATIONS!F201="French",DESTINATIONS!F201="Portuguese",DESTINATIONS!F201="German"),SETTINGS!B$19="",FALSE))</f>
        <v>0</v>
      </c>
      <c r="AP198" s="5" t="b">
        <f t="shared" si="114"/>
        <v>0</v>
      </c>
      <c r="AQ198" s="5" t="b">
        <f>OR(ISBLANK(DESTINATIONS!T201),AND(ISNUMBER(DESTINATIONS!T201),SETTINGS!I$5&gt;=DESTINATIONS!T201))</f>
        <v>1</v>
      </c>
      <c r="AS198" s="45" t="b">
        <f t="shared" si="104"/>
        <v>1</v>
      </c>
      <c r="AT198" s="5" t="b">
        <f t="shared" si="105"/>
        <v>0</v>
      </c>
      <c r="AU198" s="5" t="b">
        <f t="shared" si="106"/>
        <v>0</v>
      </c>
      <c r="AV198" s="5" t="b">
        <f t="shared" si="107"/>
        <v>0</v>
      </c>
      <c r="AW198" s="5" t="b">
        <f t="shared" si="108"/>
        <v>0</v>
      </c>
      <c r="AX198" s="5" t="b">
        <f t="shared" si="109"/>
        <v>0</v>
      </c>
    </row>
    <row r="199" spans="1:50" ht="20" customHeight="1" x14ac:dyDescent="0.35">
      <c r="A199" s="50" t="s">
        <v>324</v>
      </c>
      <c r="B199" s="50" t="s">
        <v>326</v>
      </c>
      <c r="C199" s="50" t="s">
        <v>396</v>
      </c>
      <c r="D199" s="48">
        <v>2</v>
      </c>
      <c r="E199" s="49">
        <v>30.186</v>
      </c>
      <c r="F199" s="49">
        <v>30.158000000000001</v>
      </c>
      <c r="G199" s="43" t="str">
        <f>IF(OR(SETTINGS!I$8=0,F199="X",F199="?"),"N/A",SETTINGS!I$8-F199)</f>
        <v>N/A</v>
      </c>
      <c r="H199" s="46" t="str">
        <f t="shared" si="103"/>
        <v>Course + Language + Score + English + GPA</v>
      </c>
      <c r="J199" s="5" t="b">
        <f>DESTINATIONS!D144="YES"</f>
        <v>0</v>
      </c>
      <c r="K199" s="5" t="b">
        <f>AND(SETTINGS!B$19="English",DESTINATIONS!F144="English")</f>
        <v>0</v>
      </c>
      <c r="L199" s="5" t="b">
        <f>AND(SETTINGS!B$19="Spanish",DESTINATIONS!F144="Spanish")</f>
        <v>0</v>
      </c>
      <c r="M199" s="5" t="b">
        <f>AND(SETTINGS!B$19="French",DESTINATIONS!F144="French")</f>
        <v>0</v>
      </c>
      <c r="N199" s="1" t="b">
        <f>AND(SETTINGS!B$19="Portuguese",DESTINATIONS!F144="Portuguese")</f>
        <v>0</v>
      </c>
      <c r="O199" s="5" t="b">
        <f>AND(SETTINGS!B$19="German",DESTINATIONS!F144="German")</f>
        <v>0</v>
      </c>
      <c r="P199" s="45" t="b">
        <f>AND(SETTINGS!B$19="English and Spanish",OR(DESTINATIONS!F144="English",DESTINATIONS!F144="Spanish"))</f>
        <v>0</v>
      </c>
      <c r="Q199" s="5" t="b">
        <f>AND(SETTINGS!B$19="English and French",OR(DESTINATIONS!F144="English",DESTINATIONS!F144="French"))</f>
        <v>0</v>
      </c>
      <c r="R199" s="5" t="b">
        <f>AND(SETTINGS!B$19="English and Portuguese",OR(DESTINATIONS!F144="English",DESTINATIONS!F144="Portuguese"))</f>
        <v>0</v>
      </c>
      <c r="S199" s="5" t="b">
        <f>AND(SETTINGS!B$19="English and German",OR(DESTINATIONS!F144="English",DESTINATIONS!F144="German"))</f>
        <v>0</v>
      </c>
      <c r="T199" s="5" t="b">
        <f>SETTINGS!B$19="All"</f>
        <v>0</v>
      </c>
      <c r="U199" s="5" t="b">
        <f t="shared" si="110"/>
        <v>0</v>
      </c>
      <c r="V199" s="5" t="b">
        <f>AND(SETTINGS!I$8&lt;F199,NOT(OR(E199="?",F199="?",E199="X",F199="X")))</f>
        <v>1</v>
      </c>
      <c r="W199" s="5" t="b">
        <f>AND(SETTINGS!I$8=F199,NOT(OR(E199="?",F199="?",E199="X",F199="X")))</f>
        <v>0</v>
      </c>
      <c r="X199" s="5" t="b">
        <f>AND(SETTINGS!I$8&gt;F199,SETTINGS!I$8&lt;E199,NOT(OR(E199="?",F199="?",E199="X",F199="X")))</f>
        <v>0</v>
      </c>
      <c r="Y199" s="5" t="b">
        <f>AND(SETTINGS!I$8=E199,NOT(OR(E199="?",F199="?",E199="X",F199="X")))</f>
        <v>0</v>
      </c>
      <c r="Z199" s="5" t="b">
        <f>AND(SETTINGS!I$8&gt;E199,NOT(OR(E199="?",F199="?",E199="X",F199="X")))</f>
        <v>0</v>
      </c>
      <c r="AA199" s="5" t="b">
        <f t="shared" si="111"/>
        <v>0</v>
      </c>
      <c r="AB199" s="5" t="b">
        <f>AND(ISBLANK(DESTINATIONS!J144),ISBLANK(DESTINATIONS!K144),ISBLANK(DESTINATIONS!L144),ISBLANK(DESTINATIONS!M144),ISBLANK(DESTINATIONS!N144))</f>
        <v>1</v>
      </c>
      <c r="AC199" s="5" t="b">
        <f>AND(ISNUMBER(DESTINATIONS!J144),ISNUMBER(DESTINATIONS!K144),ISNUMBER(DESTINATIONS!L144),ISNUMBER(DESTINATIONS!M144),ISNUMBER(DESTINATIONS!N144),SETTINGS!F$3&gt;=DESTINATIONS!K144,SETTINGS!F$4&gt;=DESTINATIONS!L144,SETTINGS!F$5&gt;=DESTINATIONS!M144,SETTINGS!F$6&gt;=DESTINATIONS!N144,SETTINGS!F$7&gt;=DESTINATIONS!J144)</f>
        <v>0</v>
      </c>
      <c r="AD199" s="5" t="b">
        <f>AND(ISNUMBER(DESTINATIONS!J144),ISBLANK(DESTINATIONS!K144),ISBLANK(DESTINATIONS!L144),ISBLANK(DESTINATIONS!M144),ISBLANK(DESTINATIONS!N144),SETTINGS!F$7&gt;=DESTINATIONS!J144)</f>
        <v>0</v>
      </c>
      <c r="AE199" s="1" t="b">
        <f>AND(ISNUMBER(DESTINATIONS!J144),ISBLANK(DESTINATIONS!K144),ISBLANK(DESTINATIONS!L144),ISNUMBER(DESTINATIONS!M144),ISBLANK(DESTINATIONS!N144),SETTINGS!F$7&gt;=DESTINATIONS!J144,SETTINGS!F$5&gt;=DESTINATIONS!M144)</f>
        <v>0</v>
      </c>
      <c r="AF199" s="5" t="b">
        <f t="shared" si="112"/>
        <v>1</v>
      </c>
      <c r="AG199" s="5" t="b">
        <f>AND(ISBLANK(DESTINATIONS!O144),ISBLANK(DESTINATIONS!P144),ISBLANK(DESTINATIONS!Q144),ISBLANK(DESTINATIONS!R144),ISBLANK(DESTINATIONS!S144))</f>
        <v>1</v>
      </c>
      <c r="AH199" s="5" t="b">
        <f>AND(ISNUMBER(DESTINATIONS!O144),ISNUMBER(DESTINATIONS!P144),ISNUMBER(DESTINATIONS!Q144),ISNUMBER(DESTINATIONS!R144),ISNUMBER(DESTINATIONS!S144),SETTINGS!F$11&gt;=DESTINATIONS!P144,SETTINGS!F$12&gt;=DESTINATIONS!Q144,SETTINGS!F$13&gt;=DESTINATIONS!R144,SETTINGS!F$14&gt;=DESTINATIONS!S144,SETTINGS!F$15&gt;=DESTINATIONS!O144)</f>
        <v>0</v>
      </c>
      <c r="AI199" s="5" t="b">
        <f>AND(ISNUMBER(DESTINATIONS!O144),ISBLANK(DESTINATIONS!P144),ISBLANK(DESTINATIONS!Q144),ISBLANK(DESTINATIONS!R144),ISBLANK(DESTINATIONS!S144),SETTINGS!F$15&gt;=DESTINATIONS!O144)</f>
        <v>0</v>
      </c>
      <c r="AJ199" s="1" t="b">
        <f>AND(ISNUMBER(DESTINATIONS!O144),ISBLANK(DESTINATIONS!P144),ISBLANK(DESTINATIONS!Q144),ISNUMBER(DESTINATIONS!R144),ISBLANK(DESTINATIONS!S144),SETTINGS!F$15&gt;=DESTINATIONS!O144,SETTINGS!F$13&gt;=DESTINATIONS!R144)</f>
        <v>0</v>
      </c>
      <c r="AK199" s="5" t="b">
        <f t="shared" si="113"/>
        <v>1</v>
      </c>
      <c r="AL199" s="5" t="b">
        <f>AND(SETTINGS!B$21="IELTS",AF199)</f>
        <v>0</v>
      </c>
      <c r="AM199" s="5" t="b">
        <f>AND(SETTINGS!B$21="TOEFL",AK199)</f>
        <v>0</v>
      </c>
      <c r="AN199" s="5" t="b">
        <f>AND(SETTINGS!B$21="Other",OR(AB199,AG199))</f>
        <v>0</v>
      </c>
      <c r="AO199" s="1" t="b">
        <f>AND(SETTINGS!B$21="NO",_xlfn.IFS(SETTINGS!B$19="English",FALSE,OR(SETTINGS!B$19="Spanish",SETTINGS!B$19="English and Spanish"),DESTINATIONS!F144="Spanish",OR(SETTINGS!B$19="French",SETTINGS!B$19="English and French"),DESTINATIONS!F144="French",OR(SETTINGS!B$19="Portuguese",SETTINGS!B$19="English and Portuguese"),DESTINATIONS!F144="Portuguese",OR(SETTINGS!B$19="German",SETTINGS!B$19="English and German"),DESTINATIONS!F144="German",SETTINGS!B$19="All",OR(DESTINATIONS!F144="Spanish",DESTINATIONS!F144="French",DESTINATIONS!F144="Portuguese",DESTINATIONS!F144="German"),SETTINGS!B$19="",FALSE))</f>
        <v>0</v>
      </c>
      <c r="AP199" s="5" t="b">
        <f t="shared" si="114"/>
        <v>0</v>
      </c>
      <c r="AQ199" s="5" t="b">
        <f>OR(ISBLANK(DESTINATIONS!T144),AND(ISNUMBER(DESTINATIONS!T144),SETTINGS!I$5&gt;=DESTINATIONS!T144))</f>
        <v>0</v>
      </c>
      <c r="AS199" s="45" t="b">
        <f t="shared" si="104"/>
        <v>1</v>
      </c>
      <c r="AT199" s="5" t="b">
        <f t="shared" si="105"/>
        <v>0</v>
      </c>
      <c r="AU199" s="5" t="b">
        <f t="shared" si="106"/>
        <v>0</v>
      </c>
      <c r="AV199" s="5" t="b">
        <f t="shared" si="107"/>
        <v>0</v>
      </c>
      <c r="AW199" s="5" t="b">
        <f t="shared" si="108"/>
        <v>0</v>
      </c>
      <c r="AX199" s="5" t="b">
        <f t="shared" si="109"/>
        <v>0</v>
      </c>
    </row>
    <row r="200" spans="1:50" ht="20" customHeight="1" x14ac:dyDescent="0.35">
      <c r="A200" s="50" t="s">
        <v>325</v>
      </c>
      <c r="B200" s="50" t="s">
        <v>344</v>
      </c>
      <c r="C200" s="50" t="s">
        <v>448</v>
      </c>
      <c r="D200" s="48">
        <v>1</v>
      </c>
      <c r="E200" s="49">
        <v>30.117000000000001</v>
      </c>
      <c r="F200" s="49">
        <v>30.117000000000001</v>
      </c>
      <c r="G200" s="43" t="str">
        <f>IF(OR(SETTINGS!I$8=0,F200="X",F200="?"),"N/A",SETTINGS!I$8-F200)</f>
        <v>N/A</v>
      </c>
      <c r="H200" s="46" t="str">
        <f t="shared" si="103"/>
        <v>Language + Score + English</v>
      </c>
      <c r="J200" s="5" t="b">
        <f>DESTINATIONS!D202="YES"</f>
        <v>1</v>
      </c>
      <c r="K200" s="5" t="b">
        <f>AND(SETTINGS!B$19="English",DESTINATIONS!F202="English")</f>
        <v>0</v>
      </c>
      <c r="L200" s="5" t="b">
        <f>AND(SETTINGS!B$19="Spanish",DESTINATIONS!F202="Spanish")</f>
        <v>0</v>
      </c>
      <c r="M200" s="5" t="b">
        <f>AND(SETTINGS!B$19="French",DESTINATIONS!F202="French")</f>
        <v>0</v>
      </c>
      <c r="N200" s="1" t="b">
        <f>AND(SETTINGS!B$19="Portuguese",DESTINATIONS!F202="Portuguese")</f>
        <v>0</v>
      </c>
      <c r="O200" s="5" t="b">
        <f>AND(SETTINGS!B$19="German",DESTINATIONS!F202="German")</f>
        <v>0</v>
      </c>
      <c r="P200" s="45" t="b">
        <f>AND(SETTINGS!B$19="English and Spanish",OR(DESTINATIONS!F202="English",DESTINATIONS!F202="Spanish"))</f>
        <v>0</v>
      </c>
      <c r="Q200" s="5" t="b">
        <f>AND(SETTINGS!B$19="English and French",OR(DESTINATIONS!F202="English",DESTINATIONS!F202="French"))</f>
        <v>0</v>
      </c>
      <c r="R200" s="5" t="b">
        <f>AND(SETTINGS!B$19="English and Portuguese",OR(DESTINATIONS!F202="English",DESTINATIONS!F202="Portuguese"))</f>
        <v>0</v>
      </c>
      <c r="S200" s="5" t="b">
        <f>AND(SETTINGS!B$19="English and German",OR(DESTINATIONS!F202="English",DESTINATIONS!F202="German"))</f>
        <v>0</v>
      </c>
      <c r="T200" s="5" t="b">
        <f>SETTINGS!B$19="All"</f>
        <v>0</v>
      </c>
      <c r="U200" s="5" t="b">
        <f t="shared" si="110"/>
        <v>0</v>
      </c>
      <c r="V200" s="5" t="b">
        <f>AND(SETTINGS!I$8&lt;F200,NOT(OR(E200="?",F200="?",E200="X",F200="X")))</f>
        <v>1</v>
      </c>
      <c r="W200" s="5" t="b">
        <f>AND(SETTINGS!I$8=F200,NOT(OR(E200="?",F200="?",E200="X",F200="X")))</f>
        <v>0</v>
      </c>
      <c r="X200" s="5" t="b">
        <f>AND(SETTINGS!I$8&gt;F200,SETTINGS!I$8&lt;E200,NOT(OR(E200="?",F200="?",E200="X",F200="X")))</f>
        <v>0</v>
      </c>
      <c r="Y200" s="5" t="b">
        <f>AND(SETTINGS!I$8=E200,NOT(OR(E200="?",F200="?",E200="X",F200="X")))</f>
        <v>0</v>
      </c>
      <c r="Z200" s="5" t="b">
        <f>AND(SETTINGS!I$8&gt;E200,NOT(OR(E200="?",F200="?",E200="X",F200="X")))</f>
        <v>0</v>
      </c>
      <c r="AA200" s="5" t="b">
        <f t="shared" si="111"/>
        <v>0</v>
      </c>
      <c r="AB200" s="5" t="b">
        <f>AND(ISBLANK(DESTINATIONS!J202),ISBLANK(DESTINATIONS!K202),ISBLANK(DESTINATIONS!L202),ISBLANK(DESTINATIONS!M202),ISBLANK(DESTINATIONS!N202))</f>
        <v>0</v>
      </c>
      <c r="AC200" s="5" t="b">
        <f>AND(ISNUMBER(DESTINATIONS!J202),ISNUMBER(DESTINATIONS!K202),ISNUMBER(DESTINATIONS!L202),ISNUMBER(DESTINATIONS!M202),ISNUMBER(DESTINATIONS!N202),SETTINGS!F$3&gt;=DESTINATIONS!K202,SETTINGS!F$4&gt;=DESTINATIONS!L202,SETTINGS!F$5&gt;=DESTINATIONS!M202,SETTINGS!F$6&gt;=DESTINATIONS!N202,SETTINGS!F$7&gt;=DESTINATIONS!J202)</f>
        <v>0</v>
      </c>
      <c r="AD200" s="5" t="b">
        <f>AND(ISNUMBER(DESTINATIONS!J202),ISBLANK(DESTINATIONS!K202),ISBLANK(DESTINATIONS!L202),ISBLANK(DESTINATIONS!M202),ISBLANK(DESTINATIONS!N202),SETTINGS!F$7&gt;=DESTINATIONS!J202)</f>
        <v>0</v>
      </c>
      <c r="AE200" s="1" t="b">
        <f>AND(ISNUMBER(DESTINATIONS!J202),ISBLANK(DESTINATIONS!K202),ISBLANK(DESTINATIONS!L202),ISNUMBER(DESTINATIONS!M202),ISBLANK(DESTINATIONS!N202),SETTINGS!F$7&gt;=DESTINATIONS!J202,SETTINGS!F$5&gt;=DESTINATIONS!M202)</f>
        <v>0</v>
      </c>
      <c r="AF200" s="5" t="b">
        <f t="shared" si="112"/>
        <v>0</v>
      </c>
      <c r="AG200" s="5" t="b">
        <f>AND(ISBLANK(DESTINATIONS!O202),ISBLANK(DESTINATIONS!P202),ISBLANK(DESTINATIONS!Q202),ISBLANK(DESTINATIONS!R202),ISBLANK(DESTINATIONS!S202))</f>
        <v>0</v>
      </c>
      <c r="AH200" s="5" t="b">
        <f>AND(ISNUMBER(DESTINATIONS!O202),ISNUMBER(DESTINATIONS!P202),ISNUMBER(DESTINATIONS!Q202),ISNUMBER(DESTINATIONS!R202),ISNUMBER(DESTINATIONS!S202),SETTINGS!F$11&gt;=DESTINATIONS!P202,SETTINGS!F$12&gt;=DESTINATIONS!Q202,SETTINGS!F$13&gt;=DESTINATIONS!R202,SETTINGS!F$14&gt;=DESTINATIONS!S202,SETTINGS!F$15&gt;=DESTINATIONS!O202)</f>
        <v>0</v>
      </c>
      <c r="AI200" s="5" t="b">
        <f>AND(ISNUMBER(DESTINATIONS!O202),ISBLANK(DESTINATIONS!P202),ISBLANK(DESTINATIONS!Q202),ISBLANK(DESTINATIONS!R202),ISBLANK(DESTINATIONS!S202),SETTINGS!F$15&gt;=DESTINATIONS!O202)</f>
        <v>0</v>
      </c>
      <c r="AJ200" s="1" t="b">
        <f>AND(ISNUMBER(DESTINATIONS!O202),ISBLANK(DESTINATIONS!P202),ISBLANK(DESTINATIONS!Q202),ISNUMBER(DESTINATIONS!R202),ISBLANK(DESTINATIONS!S202),SETTINGS!F$15&gt;=DESTINATIONS!O202,SETTINGS!F$13&gt;=DESTINATIONS!R202)</f>
        <v>0</v>
      </c>
      <c r="AK200" s="5" t="b">
        <f t="shared" si="113"/>
        <v>0</v>
      </c>
      <c r="AL200" s="5" t="b">
        <f>AND(SETTINGS!B$21="IELTS",AF200)</f>
        <v>0</v>
      </c>
      <c r="AM200" s="5" t="b">
        <f>AND(SETTINGS!B$21="TOEFL",AK200)</f>
        <v>0</v>
      </c>
      <c r="AN200" s="5" t="b">
        <f>AND(SETTINGS!B$21="Other",OR(AB200,AG200))</f>
        <v>0</v>
      </c>
      <c r="AO200" s="1" t="b">
        <f>AND(SETTINGS!B$21="NO",_xlfn.IFS(SETTINGS!B$19="English",FALSE,OR(SETTINGS!B$19="Spanish",SETTINGS!B$19="English and Spanish"),DESTINATIONS!F202="Spanish",OR(SETTINGS!B$19="French",SETTINGS!B$19="English and French"),DESTINATIONS!F202="French",OR(SETTINGS!B$19="Portuguese",SETTINGS!B$19="English and Portuguese"),DESTINATIONS!F202="Portuguese",OR(SETTINGS!B$19="German",SETTINGS!B$19="English and German"),DESTINATIONS!F202="German",SETTINGS!B$19="All",OR(DESTINATIONS!F202="Spanish",DESTINATIONS!F202="French",DESTINATIONS!F202="Portuguese",DESTINATIONS!F202="German"),SETTINGS!B$19="",FALSE))</f>
        <v>0</v>
      </c>
      <c r="AP200" s="5" t="b">
        <f t="shared" si="114"/>
        <v>0</v>
      </c>
      <c r="AQ200" s="5" t="b">
        <f>OR(ISBLANK(DESTINATIONS!T202),AND(ISNUMBER(DESTINATIONS!T202),SETTINGS!I$5&gt;=DESTINATIONS!T202))</f>
        <v>1</v>
      </c>
      <c r="AS200" s="45" t="b">
        <f t="shared" si="104"/>
        <v>1</v>
      </c>
      <c r="AT200" s="5" t="b">
        <f t="shared" si="105"/>
        <v>0</v>
      </c>
      <c r="AU200" s="5" t="b">
        <f t="shared" si="106"/>
        <v>0</v>
      </c>
      <c r="AV200" s="5" t="b">
        <f t="shared" si="107"/>
        <v>0</v>
      </c>
      <c r="AW200" s="5" t="b">
        <f t="shared" si="108"/>
        <v>0</v>
      </c>
      <c r="AX200" s="5" t="b">
        <f t="shared" si="109"/>
        <v>0</v>
      </c>
    </row>
    <row r="201" spans="1:50" ht="20" customHeight="1" x14ac:dyDescent="0.35">
      <c r="A201" s="50" t="s">
        <v>324</v>
      </c>
      <c r="B201" s="50" t="s">
        <v>334</v>
      </c>
      <c r="C201" s="50" t="s">
        <v>653</v>
      </c>
      <c r="D201" s="48">
        <v>2</v>
      </c>
      <c r="E201" s="49">
        <v>31.297999999999998</v>
      </c>
      <c r="F201" s="49">
        <v>29.975999999999999</v>
      </c>
      <c r="G201" s="43" t="str">
        <f>IF(OR(SETTINGS!I$8=0,F201="X",F201="?"),"N/A",SETTINGS!I$8-F201)</f>
        <v>N/A</v>
      </c>
      <c r="H201" s="46" t="str">
        <f t="shared" si="103"/>
        <v>Course + Language + Score + English</v>
      </c>
      <c r="J201" s="5" t="b">
        <f>DESTINATIONS!D145="YES"</f>
        <v>0</v>
      </c>
      <c r="K201" s="5" t="b">
        <f>AND(SETTINGS!B$19="English",DESTINATIONS!F145="English")</f>
        <v>0</v>
      </c>
      <c r="L201" s="5" t="b">
        <f>AND(SETTINGS!B$19="Spanish",DESTINATIONS!F145="Spanish")</f>
        <v>0</v>
      </c>
      <c r="M201" s="5" t="b">
        <f>AND(SETTINGS!B$19="French",DESTINATIONS!F145="French")</f>
        <v>0</v>
      </c>
      <c r="N201" s="1" t="b">
        <f>AND(SETTINGS!B$19="Portuguese",DESTINATIONS!F145="Portuguese")</f>
        <v>0</v>
      </c>
      <c r="O201" s="5" t="b">
        <f>AND(SETTINGS!B$19="German",DESTINATIONS!F145="German")</f>
        <v>0</v>
      </c>
      <c r="P201" s="45" t="b">
        <f>AND(SETTINGS!B$19="English and Spanish",OR(DESTINATIONS!F145="English",DESTINATIONS!F145="Spanish"))</f>
        <v>0</v>
      </c>
      <c r="Q201" s="5" t="b">
        <f>AND(SETTINGS!B$19="English and French",OR(DESTINATIONS!F145="English",DESTINATIONS!F145="French"))</f>
        <v>0</v>
      </c>
      <c r="R201" s="5" t="b">
        <f>AND(SETTINGS!B$19="English and Portuguese",OR(DESTINATIONS!F145="English",DESTINATIONS!F145="Portuguese"))</f>
        <v>0</v>
      </c>
      <c r="S201" s="5" t="b">
        <f>AND(SETTINGS!B$19="English and German",OR(DESTINATIONS!F145="English",DESTINATIONS!F145="German"))</f>
        <v>0</v>
      </c>
      <c r="T201" s="5" t="b">
        <f>SETTINGS!B$19="All"</f>
        <v>0</v>
      </c>
      <c r="U201" s="5" t="b">
        <f t="shared" si="110"/>
        <v>0</v>
      </c>
      <c r="V201" s="5" t="b">
        <f>AND(SETTINGS!I$8&lt;F201,NOT(OR(E201="?",F201="?",E201="X",F201="X")))</f>
        <v>1</v>
      </c>
      <c r="W201" s="5" t="b">
        <f>AND(SETTINGS!I$8=F201,NOT(OR(E201="?",F201="?",E201="X",F201="X")))</f>
        <v>0</v>
      </c>
      <c r="X201" s="5" t="b">
        <f>AND(SETTINGS!I$8&gt;F201,SETTINGS!I$8&lt;E201,NOT(OR(E201="?",F201="?",E201="X",F201="X")))</f>
        <v>0</v>
      </c>
      <c r="Y201" s="5" t="b">
        <f>AND(SETTINGS!I$8=E201,NOT(OR(E201="?",F201="?",E201="X",F201="X")))</f>
        <v>0</v>
      </c>
      <c r="Z201" s="5" t="b">
        <f>AND(SETTINGS!I$8&gt;E201,NOT(OR(E201="?",F201="?",E201="X",F201="X")))</f>
        <v>0</v>
      </c>
      <c r="AA201" s="5" t="b">
        <f t="shared" si="111"/>
        <v>0</v>
      </c>
      <c r="AB201" s="5" t="b">
        <f>AND(ISBLANK(DESTINATIONS!J145),ISBLANK(DESTINATIONS!K145),ISBLANK(DESTINATIONS!L145),ISBLANK(DESTINATIONS!M145),ISBLANK(DESTINATIONS!N145))</f>
        <v>1</v>
      </c>
      <c r="AC201" s="5" t="b">
        <f>AND(ISNUMBER(DESTINATIONS!J145),ISNUMBER(DESTINATIONS!K145),ISNUMBER(DESTINATIONS!L145),ISNUMBER(DESTINATIONS!M145),ISNUMBER(DESTINATIONS!N145),SETTINGS!F$3&gt;=DESTINATIONS!K145,SETTINGS!F$4&gt;=DESTINATIONS!L145,SETTINGS!F$5&gt;=DESTINATIONS!M145,SETTINGS!F$6&gt;=DESTINATIONS!N145,SETTINGS!F$7&gt;=DESTINATIONS!J145)</f>
        <v>0</v>
      </c>
      <c r="AD201" s="5" t="b">
        <f>AND(ISNUMBER(DESTINATIONS!J145),ISBLANK(DESTINATIONS!K145),ISBLANK(DESTINATIONS!L145),ISBLANK(DESTINATIONS!M145),ISBLANK(DESTINATIONS!N145),SETTINGS!F$7&gt;=DESTINATIONS!J145)</f>
        <v>0</v>
      </c>
      <c r="AE201" s="1" t="b">
        <f>AND(ISNUMBER(DESTINATIONS!J145),ISBLANK(DESTINATIONS!K145),ISBLANK(DESTINATIONS!L145),ISNUMBER(DESTINATIONS!M145),ISBLANK(DESTINATIONS!N145),SETTINGS!F$7&gt;=DESTINATIONS!J145,SETTINGS!F$5&gt;=DESTINATIONS!M145)</f>
        <v>0</v>
      </c>
      <c r="AF201" s="5" t="b">
        <f t="shared" si="112"/>
        <v>1</v>
      </c>
      <c r="AG201" s="5" t="b">
        <f>AND(ISBLANK(DESTINATIONS!O145),ISBLANK(DESTINATIONS!P145),ISBLANK(DESTINATIONS!Q145),ISBLANK(DESTINATIONS!R145),ISBLANK(DESTINATIONS!S145))</f>
        <v>1</v>
      </c>
      <c r="AH201" s="5" t="b">
        <f>AND(ISNUMBER(DESTINATIONS!O145),ISNUMBER(DESTINATIONS!P145),ISNUMBER(DESTINATIONS!Q145),ISNUMBER(DESTINATIONS!R145),ISNUMBER(DESTINATIONS!S145),SETTINGS!F$11&gt;=DESTINATIONS!P145,SETTINGS!F$12&gt;=DESTINATIONS!Q145,SETTINGS!F$13&gt;=DESTINATIONS!R145,SETTINGS!F$14&gt;=DESTINATIONS!S145,SETTINGS!F$15&gt;=DESTINATIONS!O145)</f>
        <v>0</v>
      </c>
      <c r="AI201" s="5" t="b">
        <f>AND(ISNUMBER(DESTINATIONS!O145),ISBLANK(DESTINATIONS!P145),ISBLANK(DESTINATIONS!Q145),ISBLANK(DESTINATIONS!R145),ISBLANK(DESTINATIONS!S145),SETTINGS!F$15&gt;=DESTINATIONS!O145)</f>
        <v>0</v>
      </c>
      <c r="AJ201" s="1" t="b">
        <f>AND(ISNUMBER(DESTINATIONS!O145),ISBLANK(DESTINATIONS!P145),ISBLANK(DESTINATIONS!Q145),ISNUMBER(DESTINATIONS!R145),ISBLANK(DESTINATIONS!S145),SETTINGS!F$15&gt;=DESTINATIONS!O145,SETTINGS!F$13&gt;=DESTINATIONS!R145)</f>
        <v>0</v>
      </c>
      <c r="AK201" s="5" t="b">
        <f t="shared" si="113"/>
        <v>1</v>
      </c>
      <c r="AL201" s="5" t="b">
        <f>AND(SETTINGS!B$21="IELTS",AF201)</f>
        <v>0</v>
      </c>
      <c r="AM201" s="5" t="b">
        <f>AND(SETTINGS!B$21="TOEFL",AK201)</f>
        <v>0</v>
      </c>
      <c r="AN201" s="5" t="b">
        <f>AND(SETTINGS!B$21="Other",OR(AB201,AG201))</f>
        <v>0</v>
      </c>
      <c r="AO201" s="1" t="b">
        <f>AND(SETTINGS!B$21="NO",_xlfn.IFS(SETTINGS!B$19="English",FALSE,OR(SETTINGS!B$19="Spanish",SETTINGS!B$19="English and Spanish"),DESTINATIONS!F145="Spanish",OR(SETTINGS!B$19="French",SETTINGS!B$19="English and French"),DESTINATIONS!F145="French",OR(SETTINGS!B$19="Portuguese",SETTINGS!B$19="English and Portuguese"),DESTINATIONS!F145="Portuguese",OR(SETTINGS!B$19="German",SETTINGS!B$19="English and German"),DESTINATIONS!F145="German",SETTINGS!B$19="All",OR(DESTINATIONS!F145="Spanish",DESTINATIONS!F145="French",DESTINATIONS!F145="Portuguese",DESTINATIONS!F145="German"),SETTINGS!B$19="",FALSE))</f>
        <v>0</v>
      </c>
      <c r="AP201" s="5" t="b">
        <f t="shared" si="114"/>
        <v>0</v>
      </c>
      <c r="AQ201" s="5" t="b">
        <f>OR(ISBLANK(DESTINATIONS!T145),AND(ISNUMBER(DESTINATIONS!T145),SETTINGS!I$5&gt;=DESTINATIONS!T145))</f>
        <v>1</v>
      </c>
      <c r="AS201" s="45" t="b">
        <f t="shared" si="104"/>
        <v>1</v>
      </c>
      <c r="AT201" s="5" t="b">
        <f t="shared" si="105"/>
        <v>0</v>
      </c>
      <c r="AU201" s="5" t="b">
        <f t="shared" si="106"/>
        <v>0</v>
      </c>
      <c r="AV201" s="5" t="b">
        <f t="shared" si="107"/>
        <v>0</v>
      </c>
      <c r="AW201" s="5" t="b">
        <f t="shared" si="108"/>
        <v>0</v>
      </c>
      <c r="AX201" s="5" t="b">
        <f t="shared" si="109"/>
        <v>0</v>
      </c>
    </row>
    <row r="202" spans="1:50" ht="20" customHeight="1" x14ac:dyDescent="0.35">
      <c r="A202" s="50" t="s">
        <v>325</v>
      </c>
      <c r="B202" s="50" t="s">
        <v>363</v>
      </c>
      <c r="C202" s="50" t="s">
        <v>486</v>
      </c>
      <c r="D202" s="48" t="s">
        <v>132</v>
      </c>
      <c r="E202" s="49">
        <v>30.952000000000002</v>
      </c>
      <c r="F202" s="49">
        <v>29.35</v>
      </c>
      <c r="G202" s="43" t="str">
        <f>IF(OR(SETTINGS!I$8=0,F202="X",F202="?"),"N/A",SETTINGS!I$8-F202)</f>
        <v>N/A</v>
      </c>
      <c r="H202" s="46" t="str">
        <f t="shared" si="103"/>
        <v>Course + Language + Score + English</v>
      </c>
      <c r="J202" s="5" t="b">
        <f>DESTINATIONS!D203="YES"</f>
        <v>0</v>
      </c>
      <c r="K202" s="5" t="b">
        <f>AND(SETTINGS!B$19="English",DESTINATIONS!F203="English")</f>
        <v>0</v>
      </c>
      <c r="L202" s="5" t="b">
        <f>AND(SETTINGS!B$19="Spanish",DESTINATIONS!F203="Spanish")</f>
        <v>0</v>
      </c>
      <c r="M202" s="5" t="b">
        <f>AND(SETTINGS!B$19="French",DESTINATIONS!F203="French")</f>
        <v>0</v>
      </c>
      <c r="N202" s="1" t="b">
        <f>AND(SETTINGS!B$19="Portuguese",DESTINATIONS!F203="Portuguese")</f>
        <v>0</v>
      </c>
      <c r="O202" s="5" t="b">
        <f>AND(SETTINGS!B$19="German",DESTINATIONS!F203="German")</f>
        <v>0</v>
      </c>
      <c r="P202" s="45" t="b">
        <f>AND(SETTINGS!B$19="English and Spanish",OR(DESTINATIONS!F203="English",DESTINATIONS!F203="Spanish"))</f>
        <v>0</v>
      </c>
      <c r="Q202" s="5" t="b">
        <f>AND(SETTINGS!B$19="English and French",OR(DESTINATIONS!F203="English",DESTINATIONS!F203="French"))</f>
        <v>0</v>
      </c>
      <c r="R202" s="5" t="b">
        <f>AND(SETTINGS!B$19="English and Portuguese",OR(DESTINATIONS!F203="English",DESTINATIONS!F203="Portuguese"))</f>
        <v>0</v>
      </c>
      <c r="S202" s="5" t="b">
        <f>AND(SETTINGS!B$19="English and German",OR(DESTINATIONS!F203="English",DESTINATIONS!F203="German"))</f>
        <v>0</v>
      </c>
      <c r="T202" s="5" t="b">
        <f>SETTINGS!B$19="All"</f>
        <v>0</v>
      </c>
      <c r="U202" s="5" t="b">
        <f t="shared" si="110"/>
        <v>0</v>
      </c>
      <c r="V202" s="5" t="b">
        <f>AND(SETTINGS!I$8&lt;F202,NOT(OR(E202="?",F202="?",E202="X",F202="X")))</f>
        <v>1</v>
      </c>
      <c r="W202" s="5" t="b">
        <f>AND(SETTINGS!I$8=F202,NOT(OR(E202="?",F202="?",E202="X",F202="X")))</f>
        <v>0</v>
      </c>
      <c r="X202" s="5" t="b">
        <f>AND(SETTINGS!I$8&gt;F202,SETTINGS!I$8&lt;E202,NOT(OR(E202="?",F202="?",E202="X",F202="X")))</f>
        <v>0</v>
      </c>
      <c r="Y202" s="5" t="b">
        <f>AND(SETTINGS!I$8=E202,NOT(OR(E202="?",F202="?",E202="X",F202="X")))</f>
        <v>0</v>
      </c>
      <c r="Z202" s="5" t="b">
        <f>AND(SETTINGS!I$8&gt;E202,NOT(OR(E202="?",F202="?",E202="X",F202="X")))</f>
        <v>0</v>
      </c>
      <c r="AA202" s="5" t="b">
        <f t="shared" si="111"/>
        <v>0</v>
      </c>
      <c r="AB202" s="5" t="b">
        <f>AND(ISBLANK(DESTINATIONS!J203),ISBLANK(DESTINATIONS!K203),ISBLANK(DESTINATIONS!L203),ISBLANK(DESTINATIONS!M203),ISBLANK(DESTINATIONS!N203))</f>
        <v>1</v>
      </c>
      <c r="AC202" s="5" t="b">
        <f>AND(ISNUMBER(DESTINATIONS!J203),ISNUMBER(DESTINATIONS!K203),ISNUMBER(DESTINATIONS!L203),ISNUMBER(DESTINATIONS!M203),ISNUMBER(DESTINATIONS!N203),SETTINGS!F$3&gt;=DESTINATIONS!K203,SETTINGS!F$4&gt;=DESTINATIONS!L203,SETTINGS!F$5&gt;=DESTINATIONS!M203,SETTINGS!F$6&gt;=DESTINATIONS!N203,SETTINGS!F$7&gt;=DESTINATIONS!J203)</f>
        <v>0</v>
      </c>
      <c r="AD202" s="5" t="b">
        <f>AND(ISNUMBER(DESTINATIONS!J203),ISBLANK(DESTINATIONS!K203),ISBLANK(DESTINATIONS!L203),ISBLANK(DESTINATIONS!M203),ISBLANK(DESTINATIONS!N203),SETTINGS!F$7&gt;=DESTINATIONS!J203)</f>
        <v>0</v>
      </c>
      <c r="AE202" s="1" t="b">
        <f>AND(ISNUMBER(DESTINATIONS!J203),ISBLANK(DESTINATIONS!K203),ISBLANK(DESTINATIONS!L203),ISNUMBER(DESTINATIONS!M203),ISBLANK(DESTINATIONS!N203),SETTINGS!F$7&gt;=DESTINATIONS!J203,SETTINGS!F$5&gt;=DESTINATIONS!M203)</f>
        <v>0</v>
      </c>
      <c r="AF202" s="5" t="b">
        <f t="shared" si="112"/>
        <v>1</v>
      </c>
      <c r="AG202" s="5" t="b">
        <f>AND(ISBLANK(DESTINATIONS!O203),ISBLANK(DESTINATIONS!P203),ISBLANK(DESTINATIONS!Q203),ISBLANK(DESTINATIONS!R203),ISBLANK(DESTINATIONS!S203))</f>
        <v>1</v>
      </c>
      <c r="AH202" s="5" t="b">
        <f>AND(ISNUMBER(DESTINATIONS!O203),ISNUMBER(DESTINATIONS!P203),ISNUMBER(DESTINATIONS!Q203),ISNUMBER(DESTINATIONS!R203),ISNUMBER(DESTINATIONS!S203),SETTINGS!F$11&gt;=DESTINATIONS!P203,SETTINGS!F$12&gt;=DESTINATIONS!Q203,SETTINGS!F$13&gt;=DESTINATIONS!R203,SETTINGS!F$14&gt;=DESTINATIONS!S203,SETTINGS!F$15&gt;=DESTINATIONS!O203)</f>
        <v>0</v>
      </c>
      <c r="AI202" s="5" t="b">
        <f>AND(ISNUMBER(DESTINATIONS!O203),ISBLANK(DESTINATIONS!P203),ISBLANK(DESTINATIONS!Q203),ISBLANK(DESTINATIONS!R203),ISBLANK(DESTINATIONS!S203),SETTINGS!F$15&gt;=DESTINATIONS!O203)</f>
        <v>0</v>
      </c>
      <c r="AJ202" s="1" t="b">
        <f>AND(ISNUMBER(DESTINATIONS!O203),ISBLANK(DESTINATIONS!P203),ISBLANK(DESTINATIONS!Q203),ISNUMBER(DESTINATIONS!R203),ISBLANK(DESTINATIONS!S203),SETTINGS!F$15&gt;=DESTINATIONS!O203,SETTINGS!F$13&gt;=DESTINATIONS!R203)</f>
        <v>0</v>
      </c>
      <c r="AK202" s="5" t="b">
        <f t="shared" si="113"/>
        <v>1</v>
      </c>
      <c r="AL202" s="5" t="b">
        <f>AND(SETTINGS!B$21="IELTS",AF202)</f>
        <v>0</v>
      </c>
      <c r="AM202" s="5" t="b">
        <f>AND(SETTINGS!B$21="TOEFL",AK202)</f>
        <v>0</v>
      </c>
      <c r="AN202" s="5" t="b">
        <f>AND(SETTINGS!B$21="Other",OR(AB202,AG202))</f>
        <v>0</v>
      </c>
      <c r="AO202" s="1" t="b">
        <f>AND(SETTINGS!B$21="NO",_xlfn.IFS(SETTINGS!B$19="English",FALSE,OR(SETTINGS!B$19="Spanish",SETTINGS!B$19="English and Spanish"),DESTINATIONS!F203="Spanish",OR(SETTINGS!B$19="French",SETTINGS!B$19="English and French"),DESTINATIONS!F203="French",OR(SETTINGS!B$19="Portuguese",SETTINGS!B$19="English and Portuguese"),DESTINATIONS!F203="Portuguese",OR(SETTINGS!B$19="German",SETTINGS!B$19="English and German"),DESTINATIONS!F203="German",SETTINGS!B$19="All",OR(DESTINATIONS!F203="Spanish",DESTINATIONS!F203="French",DESTINATIONS!F203="Portuguese",DESTINATIONS!F203="German"),SETTINGS!B$19="",FALSE))</f>
        <v>0</v>
      </c>
      <c r="AP202" s="5" t="b">
        <f t="shared" si="114"/>
        <v>0</v>
      </c>
      <c r="AQ202" s="5" t="b">
        <f>OR(ISBLANK(DESTINATIONS!T203),AND(ISNUMBER(DESTINATIONS!T203),SETTINGS!I$5&gt;=DESTINATIONS!T203))</f>
        <v>1</v>
      </c>
      <c r="AS202" s="45" t="b">
        <f t="shared" si="104"/>
        <v>1</v>
      </c>
      <c r="AT202" s="5" t="b">
        <f t="shared" si="105"/>
        <v>0</v>
      </c>
      <c r="AU202" s="5" t="b">
        <f t="shared" si="106"/>
        <v>0</v>
      </c>
      <c r="AV202" s="5" t="b">
        <f t="shared" si="107"/>
        <v>0</v>
      </c>
      <c r="AW202" s="5" t="b">
        <f t="shared" si="108"/>
        <v>0</v>
      </c>
      <c r="AX202" s="5" t="b">
        <f t="shared" si="109"/>
        <v>0</v>
      </c>
    </row>
    <row r="203" spans="1:50" ht="20" customHeight="1" x14ac:dyDescent="0.35">
      <c r="A203" s="50" t="s">
        <v>324</v>
      </c>
      <c r="B203" s="50" t="s">
        <v>339</v>
      </c>
      <c r="C203" s="50" t="s">
        <v>489</v>
      </c>
      <c r="D203" s="48">
        <v>2</v>
      </c>
      <c r="E203" s="49">
        <v>28.954000000000001</v>
      </c>
      <c r="F203" s="49">
        <v>28.943000000000001</v>
      </c>
      <c r="G203" s="43" t="str">
        <f>IF(OR(SETTINGS!I$8=0,F203="X",F203="?"),"N/A",SETTINGS!I$8-F203)</f>
        <v>N/A</v>
      </c>
      <c r="H203" s="46" t="str">
        <f t="shared" si="103"/>
        <v>Language + Score + English</v>
      </c>
      <c r="J203" s="5" t="b">
        <f>DESTINATIONS!D146="YES"</f>
        <v>1</v>
      </c>
      <c r="K203" s="5" t="b">
        <f>AND(SETTINGS!B$19="English",DESTINATIONS!F146="English")</f>
        <v>0</v>
      </c>
      <c r="L203" s="5" t="b">
        <f>AND(SETTINGS!B$19="Spanish",DESTINATIONS!F146="Spanish")</f>
        <v>0</v>
      </c>
      <c r="M203" s="5" t="b">
        <f>AND(SETTINGS!B$19="French",DESTINATIONS!F146="French")</f>
        <v>0</v>
      </c>
      <c r="N203" s="1" t="b">
        <f>AND(SETTINGS!B$19="Portuguese",DESTINATIONS!F146="Portuguese")</f>
        <v>0</v>
      </c>
      <c r="O203" s="5" t="b">
        <f>AND(SETTINGS!B$19="German",DESTINATIONS!F146="German")</f>
        <v>0</v>
      </c>
      <c r="P203" s="45" t="b">
        <f>AND(SETTINGS!B$19="English and Spanish",OR(DESTINATIONS!F146="English",DESTINATIONS!F146="Spanish"))</f>
        <v>0</v>
      </c>
      <c r="Q203" s="5" t="b">
        <f>AND(SETTINGS!B$19="English and French",OR(DESTINATIONS!F146="English",DESTINATIONS!F146="French"))</f>
        <v>0</v>
      </c>
      <c r="R203" s="5" t="b">
        <f>AND(SETTINGS!B$19="English and Portuguese",OR(DESTINATIONS!F146="English",DESTINATIONS!F146="Portuguese"))</f>
        <v>0</v>
      </c>
      <c r="S203" s="5" t="b">
        <f>AND(SETTINGS!B$19="English and German",OR(DESTINATIONS!F146="English",DESTINATIONS!F146="German"))</f>
        <v>0</v>
      </c>
      <c r="T203" s="5" t="b">
        <f>SETTINGS!B$19="All"</f>
        <v>0</v>
      </c>
      <c r="U203" s="5" t="b">
        <f t="shared" ref="U203" si="115">OR(K203,L203,M203,N203,O203,P203,Q203,R203,S203,T203)</f>
        <v>0</v>
      </c>
      <c r="V203" s="5" t="b">
        <f>AND(SETTINGS!I$8&lt;F203,NOT(OR(E203="?",F203="?",E203="X",F203="X")))</f>
        <v>1</v>
      </c>
      <c r="W203" s="5" t="b">
        <f>AND(SETTINGS!I$8=F203,NOT(OR(E203="?",F203="?",E203="X",F203="X")))</f>
        <v>0</v>
      </c>
      <c r="X203" s="5" t="b">
        <f>AND(SETTINGS!I$8&gt;F203,SETTINGS!I$8&lt;E203,NOT(OR(E203="?",F203="?",E203="X",F203="X")))</f>
        <v>0</v>
      </c>
      <c r="Y203" s="5" t="b">
        <f>AND(SETTINGS!I$8=E203,NOT(OR(E203="?",F203="?",E203="X",F203="X")))</f>
        <v>0</v>
      </c>
      <c r="Z203" s="5" t="b">
        <f>AND(SETTINGS!I$8&gt;E203,NOT(OR(E203="?",F203="?",E203="X",F203="X")))</f>
        <v>0</v>
      </c>
      <c r="AA203" s="5" t="b">
        <f t="shared" ref="AA203" si="116">OR(E203="?",F203="?",E203="X",F203="X")</f>
        <v>0</v>
      </c>
      <c r="AB203" s="5" t="b">
        <f>AND(ISBLANK(DESTINATIONS!J146),ISBLANK(DESTINATIONS!K146),ISBLANK(DESTINATIONS!L146),ISBLANK(DESTINATIONS!M146),ISBLANK(DESTINATIONS!N146))</f>
        <v>0</v>
      </c>
      <c r="AC203" s="5" t="b">
        <f>AND(ISNUMBER(DESTINATIONS!J146),ISNUMBER(DESTINATIONS!K146),ISNUMBER(DESTINATIONS!L146),ISNUMBER(DESTINATIONS!M146),ISNUMBER(DESTINATIONS!N146),SETTINGS!F$3&gt;=DESTINATIONS!K146,SETTINGS!F$4&gt;=DESTINATIONS!L146,SETTINGS!F$5&gt;=DESTINATIONS!M146,SETTINGS!F$6&gt;=DESTINATIONS!N146,SETTINGS!F$7&gt;=DESTINATIONS!J146)</f>
        <v>0</v>
      </c>
      <c r="AD203" s="5" t="b">
        <f>AND(ISNUMBER(DESTINATIONS!J146),ISBLANK(DESTINATIONS!K146),ISBLANK(DESTINATIONS!L146),ISBLANK(DESTINATIONS!M146),ISBLANK(DESTINATIONS!N146),SETTINGS!F$7&gt;=DESTINATIONS!J146)</f>
        <v>0</v>
      </c>
      <c r="AE203" s="1" t="b">
        <f>AND(ISNUMBER(DESTINATIONS!J146),ISBLANK(DESTINATIONS!K146),ISBLANK(DESTINATIONS!L146),ISNUMBER(DESTINATIONS!M146),ISBLANK(DESTINATIONS!N146),SETTINGS!F$7&gt;=DESTINATIONS!J146,SETTINGS!F$5&gt;=DESTINATIONS!M146)</f>
        <v>0</v>
      </c>
      <c r="AF203" s="5" t="b">
        <f t="shared" ref="AF203" si="117">OR(AB203,AC203,AD203,AE203)</f>
        <v>0</v>
      </c>
      <c r="AG203" s="5" t="b">
        <f>AND(ISBLANK(DESTINATIONS!O146),ISBLANK(DESTINATIONS!P146),ISBLANK(DESTINATIONS!Q146),ISBLANK(DESTINATIONS!R146),ISBLANK(DESTINATIONS!S146))</f>
        <v>0</v>
      </c>
      <c r="AH203" s="5" t="b">
        <f>AND(ISNUMBER(DESTINATIONS!O146),ISNUMBER(DESTINATIONS!P146),ISNUMBER(DESTINATIONS!Q146),ISNUMBER(DESTINATIONS!R146),ISNUMBER(DESTINATIONS!S146),SETTINGS!F$11&gt;=DESTINATIONS!P146,SETTINGS!F$12&gt;=DESTINATIONS!Q146,SETTINGS!F$13&gt;=DESTINATIONS!R146,SETTINGS!F$14&gt;=DESTINATIONS!S146,SETTINGS!F$15&gt;=DESTINATIONS!O146)</f>
        <v>0</v>
      </c>
      <c r="AI203" s="5" t="b">
        <f>AND(ISNUMBER(DESTINATIONS!O146),ISBLANK(DESTINATIONS!P146),ISBLANK(DESTINATIONS!Q146),ISBLANK(DESTINATIONS!R146),ISBLANK(DESTINATIONS!S146),SETTINGS!F$15&gt;=DESTINATIONS!O146)</f>
        <v>0</v>
      </c>
      <c r="AJ203" s="1" t="b">
        <f>AND(ISNUMBER(DESTINATIONS!O146),ISBLANK(DESTINATIONS!P146),ISBLANK(DESTINATIONS!Q146),ISNUMBER(DESTINATIONS!R146),ISBLANK(DESTINATIONS!S146),SETTINGS!F$15&gt;=DESTINATIONS!O146,SETTINGS!F$13&gt;=DESTINATIONS!R146)</f>
        <v>0</v>
      </c>
      <c r="AK203" s="5" t="b">
        <f t="shared" ref="AK203" si="118">OR(AG203,AH203,AI203,AJ203)</f>
        <v>0</v>
      </c>
      <c r="AL203" s="5" t="b">
        <f>AND(SETTINGS!B$21="IELTS",AF203)</f>
        <v>0</v>
      </c>
      <c r="AM203" s="5" t="b">
        <f>AND(SETTINGS!B$21="TOEFL",AK203)</f>
        <v>0</v>
      </c>
      <c r="AN203" s="5" t="b">
        <f>AND(SETTINGS!B$21="Other",OR(AB203,AG203))</f>
        <v>0</v>
      </c>
      <c r="AO203" s="1" t="b">
        <f>AND(SETTINGS!B$21="NO",_xlfn.IFS(SETTINGS!B$19="English",FALSE,OR(SETTINGS!B$19="Spanish",SETTINGS!B$19="English and Spanish"),DESTINATIONS!F146="Spanish",OR(SETTINGS!B$19="French",SETTINGS!B$19="English and French"),DESTINATIONS!F146="French",OR(SETTINGS!B$19="Portuguese",SETTINGS!B$19="English and Portuguese"),DESTINATIONS!F146="Portuguese",OR(SETTINGS!B$19="German",SETTINGS!B$19="English and German"),DESTINATIONS!F146="German",SETTINGS!B$19="All",OR(DESTINATIONS!F146="Spanish",DESTINATIONS!F146="French",DESTINATIONS!F146="Portuguese",DESTINATIONS!F146="German"),SETTINGS!B$19="",FALSE))</f>
        <v>0</v>
      </c>
      <c r="AP203" s="5" t="b">
        <f t="shared" si="114"/>
        <v>0</v>
      </c>
      <c r="AQ203" s="5" t="b">
        <f>OR(ISBLANK(DESTINATIONS!T146),AND(ISNUMBER(DESTINATIONS!T146),SETTINGS!I$5&gt;=DESTINATIONS!T146))</f>
        <v>1</v>
      </c>
      <c r="AS203" s="45" t="b">
        <f t="shared" si="104"/>
        <v>1</v>
      </c>
      <c r="AT203" s="5" t="b">
        <f t="shared" si="105"/>
        <v>0</v>
      </c>
      <c r="AU203" s="5" t="b">
        <f t="shared" si="106"/>
        <v>0</v>
      </c>
      <c r="AV203" s="5" t="b">
        <f t="shared" si="107"/>
        <v>0</v>
      </c>
      <c r="AW203" s="5" t="b">
        <f t="shared" si="108"/>
        <v>0</v>
      </c>
      <c r="AX203" s="5" t="b">
        <f t="shared" si="109"/>
        <v>0</v>
      </c>
    </row>
    <row r="204" spans="1:50" ht="20" customHeight="1" x14ac:dyDescent="0.35">
      <c r="A204" s="50" t="s">
        <v>325</v>
      </c>
      <c r="B204" s="50" t="s">
        <v>376</v>
      </c>
      <c r="C204" s="50" t="s">
        <v>439</v>
      </c>
      <c r="D204" s="48">
        <v>2</v>
      </c>
      <c r="E204" s="49">
        <v>30.922999999999998</v>
      </c>
      <c r="F204" s="49">
        <v>24.606000000000002</v>
      </c>
      <c r="G204" s="43" t="str">
        <f>IF(OR(SETTINGS!I$8=0,F204="X",F204="?"),"N/A",SETTINGS!I$8-F204)</f>
        <v>N/A</v>
      </c>
      <c r="H204" s="46" t="str">
        <f t="shared" si="103"/>
        <v>Course + Language + Score + English</v>
      </c>
      <c r="J204" s="5" t="b">
        <f>DESTINATIONS!D204="YES"</f>
        <v>0</v>
      </c>
      <c r="K204" s="5" t="b">
        <f>AND(SETTINGS!B$19="English",DESTINATIONS!F204="English")</f>
        <v>0</v>
      </c>
      <c r="L204" s="5" t="b">
        <f>AND(SETTINGS!B$19="Spanish",DESTINATIONS!F204="Spanish")</f>
        <v>0</v>
      </c>
      <c r="M204" s="5" t="b">
        <f>AND(SETTINGS!B$19="French",DESTINATIONS!F204="French")</f>
        <v>0</v>
      </c>
      <c r="N204" s="1" t="b">
        <f>AND(SETTINGS!B$19="Portuguese",DESTINATIONS!F204="Portuguese")</f>
        <v>0</v>
      </c>
      <c r="O204" s="5" t="b">
        <f>AND(SETTINGS!B$19="German",DESTINATIONS!F204="German")</f>
        <v>0</v>
      </c>
      <c r="P204" s="45" t="b">
        <f>AND(SETTINGS!B$19="English and Spanish",OR(DESTINATIONS!F204="English",DESTINATIONS!F204="Spanish"))</f>
        <v>0</v>
      </c>
      <c r="Q204" s="5" t="b">
        <f>AND(SETTINGS!B$19="English and French",OR(DESTINATIONS!F204="English",DESTINATIONS!F204="French"))</f>
        <v>0</v>
      </c>
      <c r="R204" s="5" t="b">
        <f>AND(SETTINGS!B$19="English and Portuguese",OR(DESTINATIONS!F204="English",DESTINATIONS!F204="Portuguese"))</f>
        <v>0</v>
      </c>
      <c r="S204" s="5" t="b">
        <f>AND(SETTINGS!B$19="English and German",OR(DESTINATIONS!F204="English",DESTINATIONS!F204="German"))</f>
        <v>0</v>
      </c>
      <c r="T204" s="5" t="b">
        <f>SETTINGS!B$19="All"</f>
        <v>0</v>
      </c>
      <c r="U204" s="5" t="b">
        <f t="shared" ref="U204:U206" si="119">OR(K204,L204,M204,N204,O204,P204,Q204,R204,S204,T204)</f>
        <v>0</v>
      </c>
      <c r="V204" s="5" t="b">
        <f>AND(SETTINGS!I$8&lt;F204,NOT(OR(E204="?",F204="?",E204="X",F204="X")))</f>
        <v>1</v>
      </c>
      <c r="W204" s="5" t="b">
        <f>AND(SETTINGS!I$8=F204,NOT(OR(E204="?",F204="?",E204="X",F204="X")))</f>
        <v>0</v>
      </c>
      <c r="X204" s="5" t="b">
        <f>AND(SETTINGS!I$8&gt;F204,SETTINGS!I$8&lt;E204,NOT(OR(E204="?",F204="?",E204="X",F204="X")))</f>
        <v>0</v>
      </c>
      <c r="Y204" s="5" t="b">
        <f>AND(SETTINGS!I$8=E204,NOT(OR(E204="?",F204="?",E204="X",F204="X")))</f>
        <v>0</v>
      </c>
      <c r="Z204" s="5" t="b">
        <f>AND(SETTINGS!I$8&gt;E204,NOT(OR(E204="?",F204="?",E204="X",F204="X")))</f>
        <v>0</v>
      </c>
      <c r="AA204" s="5" t="b">
        <f t="shared" ref="AA204:AA206" si="120">OR(E204="?",F204="?",E204="X",F204="X")</f>
        <v>0</v>
      </c>
      <c r="AB204" s="5" t="b">
        <f>AND(ISBLANK(DESTINATIONS!J204),ISBLANK(DESTINATIONS!K204),ISBLANK(DESTINATIONS!L204),ISBLANK(DESTINATIONS!M204),ISBLANK(DESTINATIONS!N204))</f>
        <v>1</v>
      </c>
      <c r="AC204" s="5" t="b">
        <f>AND(ISNUMBER(DESTINATIONS!J204),ISNUMBER(DESTINATIONS!K204),ISNUMBER(DESTINATIONS!L204),ISNUMBER(DESTINATIONS!M204),ISNUMBER(DESTINATIONS!N204),SETTINGS!F$3&gt;=DESTINATIONS!K204,SETTINGS!F$4&gt;=DESTINATIONS!L204,SETTINGS!F$5&gt;=DESTINATIONS!M204,SETTINGS!F$6&gt;=DESTINATIONS!N204,SETTINGS!F$7&gt;=DESTINATIONS!J204)</f>
        <v>0</v>
      </c>
      <c r="AD204" s="5" t="b">
        <f>AND(ISNUMBER(DESTINATIONS!J204),ISBLANK(DESTINATIONS!K204),ISBLANK(DESTINATIONS!L204),ISBLANK(DESTINATIONS!M204),ISBLANK(DESTINATIONS!N204),SETTINGS!F$7&gt;=DESTINATIONS!J204)</f>
        <v>0</v>
      </c>
      <c r="AE204" s="1" t="b">
        <f>AND(ISNUMBER(DESTINATIONS!J204),ISBLANK(DESTINATIONS!K204),ISBLANK(DESTINATIONS!L204),ISNUMBER(DESTINATIONS!M204),ISBLANK(DESTINATIONS!N204),SETTINGS!F$7&gt;=DESTINATIONS!J204,SETTINGS!F$5&gt;=DESTINATIONS!M204)</f>
        <v>0</v>
      </c>
      <c r="AF204" s="5" t="b">
        <f t="shared" ref="AF204:AF206" si="121">OR(AB204,AC204,AD204,AE204)</f>
        <v>1</v>
      </c>
      <c r="AG204" s="5" t="b">
        <f>AND(ISBLANK(DESTINATIONS!O204),ISBLANK(DESTINATIONS!P204),ISBLANK(DESTINATIONS!Q204),ISBLANK(DESTINATIONS!R204),ISBLANK(DESTINATIONS!S204))</f>
        <v>1</v>
      </c>
      <c r="AH204" s="5" t="b">
        <f>AND(ISNUMBER(DESTINATIONS!O204),ISNUMBER(DESTINATIONS!P204),ISNUMBER(DESTINATIONS!Q204),ISNUMBER(DESTINATIONS!R204),ISNUMBER(DESTINATIONS!S204),SETTINGS!F$11&gt;=DESTINATIONS!P204,SETTINGS!F$12&gt;=DESTINATIONS!Q204,SETTINGS!F$13&gt;=DESTINATIONS!R204,SETTINGS!F$14&gt;=DESTINATIONS!S204,SETTINGS!F$15&gt;=DESTINATIONS!O204)</f>
        <v>0</v>
      </c>
      <c r="AI204" s="5" t="b">
        <f>AND(ISNUMBER(DESTINATIONS!O204),ISBLANK(DESTINATIONS!P204),ISBLANK(DESTINATIONS!Q204),ISBLANK(DESTINATIONS!R204),ISBLANK(DESTINATIONS!S204),SETTINGS!F$15&gt;=DESTINATIONS!O204)</f>
        <v>0</v>
      </c>
      <c r="AJ204" s="1" t="b">
        <f>AND(ISNUMBER(DESTINATIONS!O204),ISBLANK(DESTINATIONS!P204),ISBLANK(DESTINATIONS!Q204),ISNUMBER(DESTINATIONS!R204),ISBLANK(DESTINATIONS!S204),SETTINGS!F$15&gt;=DESTINATIONS!O204,SETTINGS!F$13&gt;=DESTINATIONS!R204)</f>
        <v>0</v>
      </c>
      <c r="AK204" s="5" t="b">
        <f t="shared" ref="AK204:AK206" si="122">OR(AG204,AH204,AI204,AJ204)</f>
        <v>1</v>
      </c>
      <c r="AL204" s="5" t="b">
        <f>AND(SETTINGS!B$21="IELTS",AF204)</f>
        <v>0</v>
      </c>
      <c r="AM204" s="5" t="b">
        <f>AND(SETTINGS!B$21="TOEFL",AK204)</f>
        <v>0</v>
      </c>
      <c r="AN204" s="5" t="b">
        <f>AND(SETTINGS!B$21="Other",OR(AB204,AG204))</f>
        <v>0</v>
      </c>
      <c r="AO204" s="1" t="b">
        <f>AND(SETTINGS!B$21="NO",_xlfn.IFS(SETTINGS!B$19="English",FALSE,OR(SETTINGS!B$19="Spanish",SETTINGS!B$19="English and Spanish"),DESTINATIONS!F204="Spanish",OR(SETTINGS!B$19="French",SETTINGS!B$19="English and French"),DESTINATIONS!F204="French",OR(SETTINGS!B$19="Portuguese",SETTINGS!B$19="English and Portuguese"),DESTINATIONS!F204="Portuguese",OR(SETTINGS!B$19="German",SETTINGS!B$19="English and German"),DESTINATIONS!F204="German",SETTINGS!B$19="All",OR(DESTINATIONS!F204="Spanish",DESTINATIONS!F204="French",DESTINATIONS!F204="Portuguese",DESTINATIONS!F204="German"),SETTINGS!B$19="",FALSE))</f>
        <v>0</v>
      </c>
      <c r="AP204" s="5" t="b">
        <f t="shared" si="114"/>
        <v>0</v>
      </c>
      <c r="AQ204" s="5" t="b">
        <f>OR(ISBLANK(DESTINATIONS!T204),AND(ISNUMBER(DESTINATIONS!T204),SETTINGS!I$5&gt;=DESTINATIONS!T204))</f>
        <v>1</v>
      </c>
      <c r="AS204" s="45" t="b">
        <f t="shared" si="104"/>
        <v>1</v>
      </c>
      <c r="AT204" s="5" t="b">
        <f t="shared" si="105"/>
        <v>0</v>
      </c>
      <c r="AU204" s="5" t="b">
        <f t="shared" si="106"/>
        <v>0</v>
      </c>
      <c r="AV204" s="5" t="b">
        <f t="shared" si="107"/>
        <v>0</v>
      </c>
      <c r="AW204" s="5" t="b">
        <f t="shared" si="108"/>
        <v>0</v>
      </c>
      <c r="AX204" s="5" t="b">
        <f t="shared" si="109"/>
        <v>0</v>
      </c>
    </row>
    <row r="205" spans="1:50" ht="20" customHeight="1" x14ac:dyDescent="0.35">
      <c r="A205" s="50" t="s">
        <v>325</v>
      </c>
      <c r="B205" s="50" t="s">
        <v>381</v>
      </c>
      <c r="C205" s="50" t="s">
        <v>446</v>
      </c>
      <c r="D205" s="48" t="s">
        <v>200</v>
      </c>
      <c r="E205" s="49" t="s">
        <v>192</v>
      </c>
      <c r="F205" s="49" t="s">
        <v>192</v>
      </c>
      <c r="G205" s="43" t="str">
        <f>IF(OR(SETTINGS!I$8=0,F205="X",F205="?"),"N/A",SETTINGS!I$8-F205)</f>
        <v>N/A</v>
      </c>
      <c r="H205" s="46" t="str">
        <f t="shared" si="103"/>
        <v>Course + Language + English</v>
      </c>
      <c r="J205" s="5" t="b">
        <f>DESTINATIONS!D205="YES"</f>
        <v>0</v>
      </c>
      <c r="K205" s="5" t="b">
        <f>AND(SETTINGS!B$19="English",DESTINATIONS!F205="English")</f>
        <v>0</v>
      </c>
      <c r="L205" s="5" t="b">
        <f>AND(SETTINGS!B$19="Spanish",DESTINATIONS!F205="Spanish")</f>
        <v>0</v>
      </c>
      <c r="M205" s="5" t="b">
        <f>AND(SETTINGS!B$19="French",DESTINATIONS!F205="French")</f>
        <v>0</v>
      </c>
      <c r="N205" s="1" t="b">
        <f>AND(SETTINGS!B$19="Portuguese",DESTINATIONS!F205="Portuguese")</f>
        <v>0</v>
      </c>
      <c r="O205" s="5" t="b">
        <f>AND(SETTINGS!B$19="German",DESTINATIONS!F205="German")</f>
        <v>0</v>
      </c>
      <c r="P205" s="45" t="b">
        <f>AND(SETTINGS!B$19="English and Spanish",OR(DESTINATIONS!F205="English",DESTINATIONS!F205="Spanish"))</f>
        <v>0</v>
      </c>
      <c r="Q205" s="5" t="b">
        <f>AND(SETTINGS!B$19="English and French",OR(DESTINATIONS!F205="English",DESTINATIONS!F205="French"))</f>
        <v>0</v>
      </c>
      <c r="R205" s="5" t="b">
        <f>AND(SETTINGS!B$19="English and Portuguese",OR(DESTINATIONS!F205="English",DESTINATIONS!F205="Portuguese"))</f>
        <v>0</v>
      </c>
      <c r="S205" s="5" t="b">
        <f>AND(SETTINGS!B$19="English and German",OR(DESTINATIONS!F205="English",DESTINATIONS!F205="German"))</f>
        <v>0</v>
      </c>
      <c r="T205" s="5" t="b">
        <f>SETTINGS!B$19="All"</f>
        <v>0</v>
      </c>
      <c r="U205" s="5" t="b">
        <f t="shared" si="119"/>
        <v>0</v>
      </c>
      <c r="V205" s="5" t="b">
        <f>AND(SETTINGS!I$8&lt;F205,NOT(OR(E205="?",F205="?",E205="X",F205="X")))</f>
        <v>0</v>
      </c>
      <c r="W205" s="5" t="b">
        <f>AND(SETTINGS!I$8=F205,NOT(OR(E205="?",F205="?",E205="X",F205="X")))</f>
        <v>0</v>
      </c>
      <c r="X205" s="5" t="b">
        <f>AND(SETTINGS!I$8&gt;F205,SETTINGS!I$8&lt;E205,NOT(OR(E205="?",F205="?",E205="X",F205="X")))</f>
        <v>0</v>
      </c>
      <c r="Y205" s="5" t="b">
        <f>AND(SETTINGS!I$8=E205,NOT(OR(E205="?",F205="?",E205="X",F205="X")))</f>
        <v>0</v>
      </c>
      <c r="Z205" s="5" t="b">
        <f>AND(SETTINGS!I$8&gt;E205,NOT(OR(E205="?",F205="?",E205="X",F205="X")))</f>
        <v>0</v>
      </c>
      <c r="AA205" s="5" t="b">
        <f t="shared" si="120"/>
        <v>1</v>
      </c>
      <c r="AB205" s="5" t="b">
        <f>AND(ISBLANK(DESTINATIONS!J205),ISBLANK(DESTINATIONS!K205),ISBLANK(DESTINATIONS!L205),ISBLANK(DESTINATIONS!M205),ISBLANK(DESTINATIONS!N205))</f>
        <v>0</v>
      </c>
      <c r="AC205" s="5" t="b">
        <f>AND(ISNUMBER(DESTINATIONS!J205),ISNUMBER(DESTINATIONS!K205),ISNUMBER(DESTINATIONS!L205),ISNUMBER(DESTINATIONS!M205),ISNUMBER(DESTINATIONS!N205),SETTINGS!F$3&gt;=DESTINATIONS!K205,SETTINGS!F$4&gt;=DESTINATIONS!L205,SETTINGS!F$5&gt;=DESTINATIONS!M205,SETTINGS!F$6&gt;=DESTINATIONS!N205,SETTINGS!F$7&gt;=DESTINATIONS!J205)</f>
        <v>0</v>
      </c>
      <c r="AD205" s="5" t="b">
        <f>AND(ISNUMBER(DESTINATIONS!J205),ISBLANK(DESTINATIONS!K205),ISBLANK(DESTINATIONS!L205),ISBLANK(DESTINATIONS!M205),ISBLANK(DESTINATIONS!N205),SETTINGS!F$7&gt;=DESTINATIONS!J205)</f>
        <v>0</v>
      </c>
      <c r="AE205" s="1" t="b">
        <f>AND(ISNUMBER(DESTINATIONS!J205),ISBLANK(DESTINATIONS!K205),ISBLANK(DESTINATIONS!L205),ISNUMBER(DESTINATIONS!M205),ISBLANK(DESTINATIONS!N205),SETTINGS!F$7&gt;=DESTINATIONS!J205,SETTINGS!F$5&gt;=DESTINATIONS!M205)</f>
        <v>0</v>
      </c>
      <c r="AF205" s="5" t="b">
        <f t="shared" si="121"/>
        <v>0</v>
      </c>
      <c r="AG205" s="5" t="b">
        <f>AND(ISBLANK(DESTINATIONS!O205),ISBLANK(DESTINATIONS!P205),ISBLANK(DESTINATIONS!Q205),ISBLANK(DESTINATIONS!R205),ISBLANK(DESTINATIONS!S205))</f>
        <v>0</v>
      </c>
      <c r="AH205" s="5" t="b">
        <f>AND(ISNUMBER(DESTINATIONS!O205),ISNUMBER(DESTINATIONS!P205),ISNUMBER(DESTINATIONS!Q205),ISNUMBER(DESTINATIONS!R205),ISNUMBER(DESTINATIONS!S205),SETTINGS!F$11&gt;=DESTINATIONS!P205,SETTINGS!F$12&gt;=DESTINATIONS!Q205,SETTINGS!F$13&gt;=DESTINATIONS!R205,SETTINGS!F$14&gt;=DESTINATIONS!S205,SETTINGS!F$15&gt;=DESTINATIONS!O205)</f>
        <v>0</v>
      </c>
      <c r="AI205" s="5" t="b">
        <f>AND(ISNUMBER(DESTINATIONS!O205),ISBLANK(DESTINATIONS!P205),ISBLANK(DESTINATIONS!Q205),ISBLANK(DESTINATIONS!R205),ISBLANK(DESTINATIONS!S205),SETTINGS!F$15&gt;=DESTINATIONS!O205)</f>
        <v>0</v>
      </c>
      <c r="AJ205" s="1" t="b">
        <f>AND(ISNUMBER(DESTINATIONS!O205),ISBLANK(DESTINATIONS!P205),ISBLANK(DESTINATIONS!Q205),ISNUMBER(DESTINATIONS!R205),ISBLANK(DESTINATIONS!S205),SETTINGS!F$15&gt;=DESTINATIONS!O205,SETTINGS!F$13&gt;=DESTINATIONS!R205)</f>
        <v>0</v>
      </c>
      <c r="AK205" s="5" t="b">
        <f t="shared" si="122"/>
        <v>0</v>
      </c>
      <c r="AL205" s="5" t="b">
        <f>AND(SETTINGS!B$21="IELTS",AF205)</f>
        <v>0</v>
      </c>
      <c r="AM205" s="5" t="b">
        <f>AND(SETTINGS!B$21="TOEFL",AK205)</f>
        <v>0</v>
      </c>
      <c r="AN205" s="5" t="b">
        <f>AND(SETTINGS!B$21="Other",OR(AB205,AG205))</f>
        <v>0</v>
      </c>
      <c r="AO205" s="1" t="b">
        <f>AND(SETTINGS!B$21="NO",_xlfn.IFS(SETTINGS!B$19="English",FALSE,OR(SETTINGS!B$19="Spanish",SETTINGS!B$19="English and Spanish"),DESTINATIONS!F205="Spanish",OR(SETTINGS!B$19="French",SETTINGS!B$19="English and French"),DESTINATIONS!F205="French",OR(SETTINGS!B$19="Portuguese",SETTINGS!B$19="English and Portuguese"),DESTINATIONS!F205="Portuguese",OR(SETTINGS!B$19="German",SETTINGS!B$19="English and German"),DESTINATIONS!F205="German",SETTINGS!B$19="All",OR(DESTINATIONS!F205="Spanish",DESTINATIONS!F205="French",DESTINATIONS!F205="Portuguese",DESTINATIONS!F205="German"),SETTINGS!B$19="",FALSE))</f>
        <v>0</v>
      </c>
      <c r="AP205" s="5" t="b">
        <f t="shared" si="114"/>
        <v>0</v>
      </c>
      <c r="AQ205" s="5" t="b">
        <f>OR(ISBLANK(DESTINATIONS!T205),AND(ISNUMBER(DESTINATIONS!T205),SETTINGS!I$5&gt;=DESTINATIONS!T205))</f>
        <v>1</v>
      </c>
      <c r="AS205" s="45" t="b">
        <f t="shared" si="104"/>
        <v>1</v>
      </c>
      <c r="AT205" s="5" t="b">
        <f t="shared" si="105"/>
        <v>0</v>
      </c>
      <c r="AU205" s="5" t="b">
        <f t="shared" si="106"/>
        <v>0</v>
      </c>
      <c r="AV205" s="5" t="b">
        <f t="shared" si="107"/>
        <v>0</v>
      </c>
      <c r="AW205" s="5" t="b">
        <f t="shared" si="108"/>
        <v>0</v>
      </c>
      <c r="AX205" s="5" t="b">
        <f t="shared" si="109"/>
        <v>0</v>
      </c>
    </row>
    <row r="206" spans="1:50" ht="20" customHeight="1" x14ac:dyDescent="0.35">
      <c r="A206" s="50" t="s">
        <v>325</v>
      </c>
      <c r="B206" s="50" t="s">
        <v>382</v>
      </c>
      <c r="C206" s="50" t="s">
        <v>455</v>
      </c>
      <c r="D206" s="48" t="s">
        <v>193</v>
      </c>
      <c r="E206" s="49" t="s">
        <v>192</v>
      </c>
      <c r="F206" s="49" t="s">
        <v>192</v>
      </c>
      <c r="G206" s="43" t="str">
        <f>IF(OR(SETTINGS!I$8=0,F206="X",F206="?"),"N/A",SETTINGS!I$8-F206)</f>
        <v>N/A</v>
      </c>
      <c r="H206" s="46" t="str">
        <f t="shared" si="103"/>
        <v>Course + Language + English + GPA</v>
      </c>
      <c r="J206" s="5" t="b">
        <f>DESTINATIONS!D206="YES"</f>
        <v>0</v>
      </c>
      <c r="K206" s="5" t="b">
        <f>AND(SETTINGS!B$19="English",DESTINATIONS!F206="English")</f>
        <v>0</v>
      </c>
      <c r="L206" s="5" t="b">
        <f>AND(SETTINGS!B$19="Spanish",DESTINATIONS!F206="Spanish")</f>
        <v>0</v>
      </c>
      <c r="M206" s="5" t="b">
        <f>AND(SETTINGS!B$19="French",DESTINATIONS!F206="French")</f>
        <v>0</v>
      </c>
      <c r="N206" s="1" t="b">
        <f>AND(SETTINGS!B$19="Portuguese",DESTINATIONS!F206="Portuguese")</f>
        <v>0</v>
      </c>
      <c r="O206" s="5" t="b">
        <f>AND(SETTINGS!B$19="German",DESTINATIONS!F206="German")</f>
        <v>0</v>
      </c>
      <c r="P206" s="45" t="b">
        <f>AND(SETTINGS!B$19="English and Spanish",OR(DESTINATIONS!F206="English",DESTINATIONS!F206="Spanish"))</f>
        <v>0</v>
      </c>
      <c r="Q206" s="5" t="b">
        <f>AND(SETTINGS!B$19="English and French",OR(DESTINATIONS!F206="English",DESTINATIONS!F206="French"))</f>
        <v>0</v>
      </c>
      <c r="R206" s="5" t="b">
        <f>AND(SETTINGS!B$19="English and Portuguese",OR(DESTINATIONS!F206="English",DESTINATIONS!F206="Portuguese"))</f>
        <v>0</v>
      </c>
      <c r="S206" s="5" t="b">
        <f>AND(SETTINGS!B$19="English and German",OR(DESTINATIONS!F206="English",DESTINATIONS!F206="German"))</f>
        <v>0</v>
      </c>
      <c r="T206" s="5" t="b">
        <f>SETTINGS!B$19="All"</f>
        <v>0</v>
      </c>
      <c r="U206" s="5" t="b">
        <f t="shared" si="119"/>
        <v>0</v>
      </c>
      <c r="V206" s="5" t="b">
        <f>AND(SETTINGS!I$8&lt;F206,NOT(OR(E206="?",F206="?",E206="X",F206="X")))</f>
        <v>0</v>
      </c>
      <c r="W206" s="5" t="b">
        <f>AND(SETTINGS!I$8=F206,NOT(OR(E206="?",F206="?",E206="X",F206="X")))</f>
        <v>0</v>
      </c>
      <c r="X206" s="5" t="b">
        <f>AND(SETTINGS!I$8&gt;F206,SETTINGS!I$8&lt;E206,NOT(OR(E206="?",F206="?",E206="X",F206="X")))</f>
        <v>0</v>
      </c>
      <c r="Y206" s="5" t="b">
        <f>AND(SETTINGS!I$8=E206,NOT(OR(E206="?",F206="?",E206="X",F206="X")))</f>
        <v>0</v>
      </c>
      <c r="Z206" s="5" t="b">
        <f>AND(SETTINGS!I$8&gt;E206,NOT(OR(E206="?",F206="?",E206="X",F206="X")))</f>
        <v>0</v>
      </c>
      <c r="AA206" s="5" t="b">
        <f t="shared" si="120"/>
        <v>1</v>
      </c>
      <c r="AB206" s="5" t="b">
        <f>AND(ISBLANK(DESTINATIONS!J206),ISBLANK(DESTINATIONS!K206),ISBLANK(DESTINATIONS!L206),ISBLANK(DESTINATIONS!M206),ISBLANK(DESTINATIONS!N206))</f>
        <v>1</v>
      </c>
      <c r="AC206" s="5" t="b">
        <f>AND(ISNUMBER(DESTINATIONS!J206),ISNUMBER(DESTINATIONS!K206),ISNUMBER(DESTINATIONS!L206),ISNUMBER(DESTINATIONS!M206),ISNUMBER(DESTINATIONS!N206),SETTINGS!F$3&gt;=DESTINATIONS!K206,SETTINGS!F$4&gt;=DESTINATIONS!L206,SETTINGS!F$5&gt;=DESTINATIONS!M206,SETTINGS!F$6&gt;=DESTINATIONS!N206,SETTINGS!F$7&gt;=DESTINATIONS!J206)</f>
        <v>0</v>
      </c>
      <c r="AD206" s="5" t="b">
        <f>AND(ISNUMBER(DESTINATIONS!J206),ISBLANK(DESTINATIONS!K206),ISBLANK(DESTINATIONS!L206),ISBLANK(DESTINATIONS!M206),ISBLANK(DESTINATIONS!N206),SETTINGS!F$7&gt;=DESTINATIONS!J206)</f>
        <v>0</v>
      </c>
      <c r="AE206" s="1" t="b">
        <f>AND(ISNUMBER(DESTINATIONS!J206),ISBLANK(DESTINATIONS!K206),ISBLANK(DESTINATIONS!L206),ISNUMBER(DESTINATIONS!M206),ISBLANK(DESTINATIONS!N206),SETTINGS!F$7&gt;=DESTINATIONS!J206,SETTINGS!F$5&gt;=DESTINATIONS!M206)</f>
        <v>0</v>
      </c>
      <c r="AF206" s="5" t="b">
        <f t="shared" si="121"/>
        <v>1</v>
      </c>
      <c r="AG206" s="5" t="b">
        <f>AND(ISBLANK(DESTINATIONS!O206),ISBLANK(DESTINATIONS!P206),ISBLANK(DESTINATIONS!Q206),ISBLANK(DESTINATIONS!R206),ISBLANK(DESTINATIONS!S206))</f>
        <v>1</v>
      </c>
      <c r="AH206" s="5" t="b">
        <f>AND(ISNUMBER(DESTINATIONS!O206),ISNUMBER(DESTINATIONS!P206),ISNUMBER(DESTINATIONS!Q206),ISNUMBER(DESTINATIONS!R206),ISNUMBER(DESTINATIONS!S206),SETTINGS!F$11&gt;=DESTINATIONS!P206,SETTINGS!F$12&gt;=DESTINATIONS!Q206,SETTINGS!F$13&gt;=DESTINATIONS!R206,SETTINGS!F$14&gt;=DESTINATIONS!S206,SETTINGS!F$15&gt;=DESTINATIONS!O206)</f>
        <v>0</v>
      </c>
      <c r="AI206" s="5" t="b">
        <f>AND(ISNUMBER(DESTINATIONS!O206),ISBLANK(DESTINATIONS!P206),ISBLANK(DESTINATIONS!Q206),ISBLANK(DESTINATIONS!R206),ISBLANK(DESTINATIONS!S206),SETTINGS!F$15&gt;=DESTINATIONS!O206)</f>
        <v>0</v>
      </c>
      <c r="AJ206" s="1" t="b">
        <f>AND(ISNUMBER(DESTINATIONS!O206),ISBLANK(DESTINATIONS!P206),ISBLANK(DESTINATIONS!Q206),ISNUMBER(DESTINATIONS!R206),ISBLANK(DESTINATIONS!S206),SETTINGS!F$15&gt;=DESTINATIONS!O206,SETTINGS!F$13&gt;=DESTINATIONS!R206)</f>
        <v>0</v>
      </c>
      <c r="AK206" s="5" t="b">
        <f t="shared" si="122"/>
        <v>1</v>
      </c>
      <c r="AL206" s="5" t="b">
        <f>AND(SETTINGS!B$21="IELTS",AF206)</f>
        <v>0</v>
      </c>
      <c r="AM206" s="5" t="b">
        <f>AND(SETTINGS!B$21="TOEFL",AK206)</f>
        <v>0</v>
      </c>
      <c r="AN206" s="5" t="b">
        <f>AND(SETTINGS!B$21="Other",OR(AB206,AG206))</f>
        <v>0</v>
      </c>
      <c r="AO206" s="1" t="b">
        <f>AND(SETTINGS!B$21="NO",_xlfn.IFS(SETTINGS!B$19="English",FALSE,OR(SETTINGS!B$19="Spanish",SETTINGS!B$19="English and Spanish"),DESTINATIONS!F206="Spanish",OR(SETTINGS!B$19="French",SETTINGS!B$19="English and French"),DESTINATIONS!F206="French",OR(SETTINGS!B$19="Portuguese",SETTINGS!B$19="English and Portuguese"),DESTINATIONS!F206="Portuguese",OR(SETTINGS!B$19="German",SETTINGS!B$19="English and German"),DESTINATIONS!F206="German",SETTINGS!B$19="All",OR(DESTINATIONS!F206="Spanish",DESTINATIONS!F206="French",DESTINATIONS!F206="Portuguese",DESTINATIONS!F206="German"),SETTINGS!B$19="",FALSE))</f>
        <v>0</v>
      </c>
      <c r="AP206" s="5" t="b">
        <f t="shared" si="114"/>
        <v>0</v>
      </c>
      <c r="AQ206" s="5" t="b">
        <f>OR(ISBLANK(DESTINATIONS!T206),AND(ISNUMBER(DESTINATIONS!T206),SETTINGS!I$5&gt;=DESTINATIONS!T206))</f>
        <v>0</v>
      </c>
      <c r="AS206" s="45" t="b">
        <f t="shared" si="104"/>
        <v>1</v>
      </c>
      <c r="AT206" s="5" t="b">
        <f t="shared" si="105"/>
        <v>0</v>
      </c>
      <c r="AU206" s="5" t="b">
        <f t="shared" si="106"/>
        <v>0</v>
      </c>
      <c r="AV206" s="5" t="b">
        <f t="shared" si="107"/>
        <v>0</v>
      </c>
      <c r="AW206" s="5" t="b">
        <f t="shared" si="108"/>
        <v>0</v>
      </c>
      <c r="AX206" s="5" t="b">
        <f t="shared" si="109"/>
        <v>0</v>
      </c>
    </row>
    <row r="207" spans="1:50" ht="20" customHeight="1" thickBot="1" x14ac:dyDescent="0.4">
      <c r="AL207" s="5"/>
      <c r="AM207" s="5"/>
      <c r="AN207" s="5"/>
      <c r="AP207" s="5"/>
    </row>
    <row r="208" spans="1:50" ht="20" customHeight="1" x14ac:dyDescent="0.35">
      <c r="A208" s="120" t="s">
        <v>506</v>
      </c>
      <c r="B208" s="121"/>
      <c r="C208" s="121"/>
      <c r="D208" s="121"/>
      <c r="E208" s="121"/>
      <c r="F208" s="121"/>
      <c r="G208" s="121"/>
      <c r="H208" s="122"/>
      <c r="N208" s="5"/>
      <c r="R208" s="5"/>
      <c r="AE208" s="5"/>
      <c r="AJ208" s="5"/>
      <c r="AL208" s="5"/>
      <c r="AM208" s="5"/>
      <c r="AN208" s="5"/>
      <c r="AP208" s="5"/>
    </row>
    <row r="209" spans="1:50" ht="20" customHeight="1" thickBot="1" x14ac:dyDescent="0.4">
      <c r="A209" s="123"/>
      <c r="B209" s="124"/>
      <c r="C209" s="124"/>
      <c r="D209" s="124"/>
      <c r="E209" s="124"/>
      <c r="F209" s="124"/>
      <c r="G209" s="124"/>
      <c r="H209" s="125"/>
      <c r="N209" s="5"/>
      <c r="R209" s="5"/>
      <c r="AE209" s="5"/>
      <c r="AJ209" s="5"/>
      <c r="AL209" s="5"/>
      <c r="AM209" s="5"/>
      <c r="AN209" s="5"/>
      <c r="AP209" s="5"/>
    </row>
    <row r="210" spans="1:50" ht="20" customHeight="1" x14ac:dyDescent="0.35">
      <c r="N210" s="5"/>
      <c r="R210" s="5"/>
      <c r="AE210" s="5"/>
      <c r="AJ210" s="5"/>
      <c r="AL210" s="5"/>
      <c r="AM210" s="5"/>
      <c r="AN210" s="5"/>
      <c r="AP210" s="5"/>
    </row>
    <row r="211" spans="1:50" ht="20" customHeight="1" x14ac:dyDescent="0.35">
      <c r="A211" s="50" t="s">
        <v>508</v>
      </c>
      <c r="B211" s="50" t="s">
        <v>517</v>
      </c>
      <c r="C211" s="50" t="s">
        <v>533</v>
      </c>
      <c r="D211" s="48">
        <v>1</v>
      </c>
      <c r="E211" s="49">
        <v>35.134</v>
      </c>
      <c r="F211" s="49">
        <v>35.134</v>
      </c>
      <c r="G211" s="43" t="str">
        <f>IF(OR(SETTINGS!I$8=0,F211="X",F211="?"),"N/A",SETTINGS!I$8-F211)</f>
        <v>N/A</v>
      </c>
      <c r="H211" s="46" t="str">
        <f t="shared" ref="H211:H227" si="123">_xlfn.TEXTJOIN(" + ",TRUE,IF(NOT(J211),"Course",""),IF(NOT(U211),"Language",""),IF(V211,"Score",""),IF(NOT(AP211),"English",""),IF(NOT(AQ211),"GPA",""))</f>
        <v>Language + Score + English</v>
      </c>
      <c r="J211" s="5" t="b">
        <f>DESTINATIONS!D218="YES"</f>
        <v>1</v>
      </c>
      <c r="K211" s="5" t="b">
        <f>AND(SETTINGS!B$19="English",DESTINATIONS!F218="English")</f>
        <v>0</v>
      </c>
      <c r="L211" s="5" t="b">
        <f>AND(SETTINGS!B$19="Spanish",DESTINATIONS!F218="Spanish")</f>
        <v>0</v>
      </c>
      <c r="M211" s="5" t="b">
        <f>AND(SETTINGS!B$19="French",DESTINATIONS!F218="French")</f>
        <v>0</v>
      </c>
      <c r="N211" s="1" t="b">
        <f>AND(SETTINGS!B$19="Portuguese",DESTINATIONS!F218="Portuguese")</f>
        <v>0</v>
      </c>
      <c r="O211" s="5" t="b">
        <f>AND(SETTINGS!B$19="German",DESTINATIONS!F218="German")</f>
        <v>0</v>
      </c>
      <c r="P211" s="45" t="b">
        <f>AND(SETTINGS!B$19="English and Spanish",OR(DESTINATIONS!F218="English",DESTINATIONS!F218="Spanish"))</f>
        <v>0</v>
      </c>
      <c r="Q211" s="5" t="b">
        <f>AND(SETTINGS!B$19="English and French",OR(DESTINATIONS!F218="English",DESTINATIONS!F218="French"))</f>
        <v>0</v>
      </c>
      <c r="R211" s="5" t="b">
        <f>AND(SETTINGS!B$19="English and Portuguese",OR(DESTINATIONS!F218="English",DESTINATIONS!F218="Portuguese"))</f>
        <v>0</v>
      </c>
      <c r="S211" s="5" t="b">
        <f>AND(SETTINGS!B$19="English and German",OR(DESTINATIONS!F218="English",DESTINATIONS!F218="German"))</f>
        <v>0</v>
      </c>
      <c r="T211" s="5" t="b">
        <f>SETTINGS!B$19="All"</f>
        <v>0</v>
      </c>
      <c r="U211" s="5" t="b">
        <f t="shared" ref="U211:U220" si="124">OR(K211,L211,M211,N211,O211,P211,Q211,R211,S211,T211)</f>
        <v>0</v>
      </c>
      <c r="V211" s="5" t="b">
        <f>AND(SETTINGS!I$8&lt;F211,NOT(OR(E211="?",F211="?",E211="X",F211="X")))</f>
        <v>1</v>
      </c>
      <c r="W211" s="5" t="b">
        <f>AND(SETTINGS!I$8=F211,NOT(OR(E211="?",F211="?",E211="X",F211="X")))</f>
        <v>0</v>
      </c>
      <c r="X211" s="5" t="b">
        <f>AND(SETTINGS!I$8&gt;F211,SETTINGS!I$8&lt;E211,NOT(OR(E211="?",F211="?",E211="X",F211="X")))</f>
        <v>0</v>
      </c>
      <c r="Y211" s="5" t="b">
        <f>AND(SETTINGS!I$8=E211,NOT(OR(E211="?",F211="?",E211="X",F211="X")))</f>
        <v>0</v>
      </c>
      <c r="Z211" s="5" t="b">
        <f>AND(SETTINGS!I$8&gt;E211,NOT(OR(E211="?",F211="?",E211="X",F211="X")))</f>
        <v>0</v>
      </c>
      <c r="AA211" s="5" t="b">
        <f t="shared" ref="AA211:AA220" si="125">OR(E211="?",F211="?",E211="X",F211="X")</f>
        <v>0</v>
      </c>
      <c r="AB211" s="5" t="b">
        <f>AND(ISBLANK(DESTINATIONS!J218),ISBLANK(DESTINATIONS!K218),ISBLANK(DESTINATIONS!L218),ISBLANK(DESTINATIONS!M218),ISBLANK(DESTINATIONS!N218))</f>
        <v>1</v>
      </c>
      <c r="AC211" s="5" t="b">
        <f>AND(ISNUMBER(DESTINATIONS!J218),ISNUMBER(DESTINATIONS!K218),ISNUMBER(DESTINATIONS!L218),ISNUMBER(DESTINATIONS!M218),ISNUMBER(DESTINATIONS!N218),SETTINGS!F$3&gt;=DESTINATIONS!K218,SETTINGS!F$4&gt;=DESTINATIONS!L218,SETTINGS!F$5&gt;=DESTINATIONS!M218,SETTINGS!F$6&gt;=DESTINATIONS!N218,SETTINGS!F$7&gt;=DESTINATIONS!J218)</f>
        <v>0</v>
      </c>
      <c r="AD211" s="5" t="b">
        <f>AND(ISNUMBER(DESTINATIONS!J218),ISBLANK(DESTINATIONS!K218),ISBLANK(DESTINATIONS!L218),ISBLANK(DESTINATIONS!M218),ISBLANK(DESTINATIONS!N218),SETTINGS!F$7&gt;=DESTINATIONS!J218)</f>
        <v>0</v>
      </c>
      <c r="AE211" s="1" t="b">
        <f>AND(ISNUMBER(DESTINATIONS!J218),ISBLANK(DESTINATIONS!K218),ISBLANK(DESTINATIONS!L218),ISNUMBER(DESTINATIONS!M218),ISBLANK(DESTINATIONS!N218),SETTINGS!F$7&gt;=DESTINATIONS!J218,SETTINGS!F$5&gt;=DESTINATIONS!M218)</f>
        <v>0</v>
      </c>
      <c r="AF211" s="5" t="b">
        <f t="shared" ref="AF211:AF220" si="126">OR(AB211,AC211,AD211,AE211)</f>
        <v>1</v>
      </c>
      <c r="AG211" s="5" t="b">
        <f>AND(ISBLANK(DESTINATIONS!O218),ISBLANK(DESTINATIONS!P218),ISBLANK(DESTINATIONS!Q218),ISBLANK(DESTINATIONS!R218),ISBLANK(DESTINATIONS!S218))</f>
        <v>1</v>
      </c>
      <c r="AH211" s="5" t="b">
        <f>AND(ISNUMBER(DESTINATIONS!O218),ISNUMBER(DESTINATIONS!P218),ISNUMBER(DESTINATIONS!Q218),ISNUMBER(DESTINATIONS!R218),ISNUMBER(DESTINATIONS!S218),SETTINGS!F$11&gt;=DESTINATIONS!P218,SETTINGS!F$12&gt;=DESTINATIONS!Q218,SETTINGS!F$13&gt;=DESTINATIONS!R218,SETTINGS!F$14&gt;=DESTINATIONS!S218,SETTINGS!F$15&gt;=DESTINATIONS!O218)</f>
        <v>0</v>
      </c>
      <c r="AI211" s="5" t="b">
        <f>AND(ISNUMBER(DESTINATIONS!O218),ISBLANK(DESTINATIONS!P218),ISBLANK(DESTINATIONS!Q218),ISBLANK(DESTINATIONS!R218),ISBLANK(DESTINATIONS!S218),SETTINGS!F$15&gt;=DESTINATIONS!O218)</f>
        <v>0</v>
      </c>
      <c r="AJ211" s="1" t="b">
        <f>AND(ISNUMBER(DESTINATIONS!O218),ISBLANK(DESTINATIONS!P218),ISBLANK(DESTINATIONS!Q218),ISNUMBER(DESTINATIONS!R218),ISBLANK(DESTINATIONS!S218),SETTINGS!F$15&gt;=DESTINATIONS!O218,SETTINGS!F$13&gt;=DESTINATIONS!R218)</f>
        <v>0</v>
      </c>
      <c r="AK211" s="5" t="b">
        <f t="shared" ref="AK211:AK220" si="127">OR(AG211,AH211,AI211,AJ211)</f>
        <v>1</v>
      </c>
      <c r="AL211" s="5" t="b">
        <f>AND(SETTINGS!B$21="IELTS",AF211)</f>
        <v>0</v>
      </c>
      <c r="AM211" s="5" t="b">
        <f>AND(SETTINGS!B$21="TOEFL",AK211)</f>
        <v>0</v>
      </c>
      <c r="AN211" s="5" t="b">
        <f>AND(SETTINGS!B$21="Other",OR(AB211,AG211))</f>
        <v>0</v>
      </c>
      <c r="AO211" s="1" t="b">
        <f>AND(SETTINGS!B$21="NO",_xlfn.IFS(SETTINGS!B$19="English",FALSE,OR(SETTINGS!B$19="Spanish",SETTINGS!B$19="English and Spanish"),DESTINATIONS!F218="Spanish",OR(SETTINGS!B$19="French",SETTINGS!B$19="English and French"),DESTINATIONS!F218="French",OR(SETTINGS!B$19="Portuguese",SETTINGS!B$19="English and Portuguese"),DESTINATIONS!F218="Portuguese",OR(SETTINGS!B$19="German",SETTINGS!B$19="English and German"),DESTINATIONS!F218="German",SETTINGS!B$19="All",OR(DESTINATIONS!F218="Spanish",DESTINATIONS!F218="French",DESTINATIONS!F218="Portuguese",DESTINATIONS!F218="German"),SETTINGS!B$19="",FALSE))</f>
        <v>0</v>
      </c>
      <c r="AP211" s="5" t="b">
        <f t="shared" ref="AP211" si="128">OR(AL211,AM211,AN211,AO211)</f>
        <v>0</v>
      </c>
      <c r="AQ211" s="5" t="b">
        <f>OR(ISBLANK(DESTINATIONS!T218),AND(ISNUMBER(DESTINATIONS!T218),SETTINGS!I$5&gt;=DESTINATIONS!T218))</f>
        <v>1</v>
      </c>
      <c r="AS211" s="45" t="b">
        <f t="shared" ref="AS211:AS227" si="129">OR(NOT(J211),NOT(U211),V211,NOT(AP211),NOT(AQ211))</f>
        <v>1</v>
      </c>
      <c r="AT211" s="5" t="b">
        <f t="shared" ref="AT211:AT227" si="130">AND(J211,U211,W211,AP211,AQ211)</f>
        <v>0</v>
      </c>
      <c r="AU211" s="5" t="b">
        <f t="shared" ref="AU211:AU227" si="131">AND(J211,U211,X211,AP211,AQ211)</f>
        <v>0</v>
      </c>
      <c r="AV211" s="5" t="b">
        <f t="shared" ref="AV211:AV227" si="132">AND(J211,U211,Y211,AP211,AQ211)</f>
        <v>0</v>
      </c>
      <c r="AW211" s="5" t="b">
        <f t="shared" ref="AW211:AW227" si="133">AND(J211,U211,Z211,AP211,AQ211)</f>
        <v>0</v>
      </c>
      <c r="AX211" s="5" t="b">
        <f t="shared" ref="AX211:AX227" si="134">AND(J211,U211,AA211,AP211,AQ211)</f>
        <v>0</v>
      </c>
    </row>
    <row r="212" spans="1:50" ht="20" customHeight="1" x14ac:dyDescent="0.35">
      <c r="A212" s="50" t="s">
        <v>507</v>
      </c>
      <c r="B212" s="50" t="s">
        <v>514</v>
      </c>
      <c r="C212" s="50" t="s">
        <v>523</v>
      </c>
      <c r="D212" s="48">
        <v>1</v>
      </c>
      <c r="E212" s="49">
        <v>32.872</v>
      </c>
      <c r="F212" s="49">
        <v>32.872</v>
      </c>
      <c r="G212" s="43" t="str">
        <f>IF(OR(SETTINGS!I$8=0,F212="X",F212="?"),"N/A",SETTINGS!I$8-F212)</f>
        <v>N/A</v>
      </c>
      <c r="H212" s="46" t="str">
        <f t="shared" si="123"/>
        <v>Language + Score + English</v>
      </c>
      <c r="J212" s="5" t="b">
        <f>DESTINATIONS!D213="YES"</f>
        <v>1</v>
      </c>
      <c r="K212" s="5" t="b">
        <f>AND(SETTINGS!B$19="English",DESTINATIONS!F213="English")</f>
        <v>0</v>
      </c>
      <c r="L212" s="5" t="b">
        <f>AND(SETTINGS!B$19="Spanish",DESTINATIONS!F213="Spanish")</f>
        <v>0</v>
      </c>
      <c r="M212" s="5" t="b">
        <f>AND(SETTINGS!B$19="French",DESTINATIONS!F213="French")</f>
        <v>0</v>
      </c>
      <c r="N212" s="1" t="b">
        <f>AND(SETTINGS!B$19="Portuguese",DESTINATIONS!F213="Portuguese")</f>
        <v>0</v>
      </c>
      <c r="O212" s="5" t="b">
        <f>AND(SETTINGS!B$19="German",DESTINATIONS!F213="German")</f>
        <v>0</v>
      </c>
      <c r="P212" s="45" t="b">
        <f>AND(SETTINGS!B$19="English and Spanish",OR(DESTINATIONS!F213="English",DESTINATIONS!F213="Spanish"))</f>
        <v>0</v>
      </c>
      <c r="Q212" s="5" t="b">
        <f>AND(SETTINGS!B$19="English and French",OR(DESTINATIONS!F213="English",DESTINATIONS!F213="French"))</f>
        <v>0</v>
      </c>
      <c r="R212" s="5" t="b">
        <f>AND(SETTINGS!B$19="English and Portuguese",OR(DESTINATIONS!F213="English",DESTINATIONS!F213="Portuguese"))</f>
        <v>0</v>
      </c>
      <c r="S212" s="5" t="b">
        <f>AND(SETTINGS!B$19="English and German",OR(DESTINATIONS!F213="English",DESTINATIONS!F213="German"))</f>
        <v>0</v>
      </c>
      <c r="T212" s="5" t="b">
        <f>SETTINGS!B$19="All"</f>
        <v>0</v>
      </c>
      <c r="U212" s="5" t="b">
        <f t="shared" si="124"/>
        <v>0</v>
      </c>
      <c r="V212" s="5" t="b">
        <f>AND(SETTINGS!I$8&lt;F212,NOT(OR(E212="?",F212="?",E212="X",F212="X")))</f>
        <v>1</v>
      </c>
      <c r="W212" s="5" t="b">
        <f>AND(SETTINGS!I$8=F212,NOT(OR(E212="?",F212="?",E212="X",F212="X")))</f>
        <v>0</v>
      </c>
      <c r="X212" s="5" t="b">
        <f>AND(SETTINGS!I$8&gt;F212,SETTINGS!I$8&lt;E212,NOT(OR(E212="?",F212="?",E212="X",F212="X")))</f>
        <v>0</v>
      </c>
      <c r="Y212" s="5" t="b">
        <f>AND(SETTINGS!I$8=E212,NOT(OR(E212="?",F212="?",E212="X",F212="X")))</f>
        <v>0</v>
      </c>
      <c r="Z212" s="5" t="b">
        <f>AND(SETTINGS!I$8&gt;E212,NOT(OR(E212="?",F212="?",E212="X",F212="X")))</f>
        <v>0</v>
      </c>
      <c r="AA212" s="5" t="b">
        <f t="shared" si="125"/>
        <v>0</v>
      </c>
      <c r="AB212" s="5" t="b">
        <f>AND(ISBLANK(DESTINATIONS!J213),ISBLANK(DESTINATIONS!K213),ISBLANK(DESTINATIONS!L213),ISBLANK(DESTINATIONS!M213),ISBLANK(DESTINATIONS!N213))</f>
        <v>1</v>
      </c>
      <c r="AC212" s="5" t="b">
        <f>AND(ISNUMBER(DESTINATIONS!J213),ISNUMBER(DESTINATIONS!K213),ISNUMBER(DESTINATIONS!L213),ISNUMBER(DESTINATIONS!M213),ISNUMBER(DESTINATIONS!N213),SETTINGS!F$3&gt;=DESTINATIONS!K213,SETTINGS!F$4&gt;=DESTINATIONS!L213,SETTINGS!F$5&gt;=DESTINATIONS!M213,SETTINGS!F$6&gt;=DESTINATIONS!N213,SETTINGS!F$7&gt;=DESTINATIONS!J213)</f>
        <v>0</v>
      </c>
      <c r="AD212" s="5" t="b">
        <f>AND(ISNUMBER(DESTINATIONS!J213),ISBLANK(DESTINATIONS!K213),ISBLANK(DESTINATIONS!L213),ISBLANK(DESTINATIONS!M213),ISBLANK(DESTINATIONS!N213),SETTINGS!F$7&gt;=DESTINATIONS!J213)</f>
        <v>0</v>
      </c>
      <c r="AE212" s="1" t="b">
        <f>AND(ISNUMBER(DESTINATIONS!J213),ISBLANK(DESTINATIONS!K213),ISBLANK(DESTINATIONS!L213),ISNUMBER(DESTINATIONS!M213),ISBLANK(DESTINATIONS!N213),SETTINGS!F$7&gt;=DESTINATIONS!J213,SETTINGS!F$5&gt;=DESTINATIONS!M213)</f>
        <v>0</v>
      </c>
      <c r="AF212" s="5" t="b">
        <f t="shared" si="126"/>
        <v>1</v>
      </c>
      <c r="AG212" s="5" t="b">
        <f>AND(ISBLANK(DESTINATIONS!O213),ISBLANK(DESTINATIONS!P213),ISBLANK(DESTINATIONS!Q213),ISBLANK(DESTINATIONS!R213),ISBLANK(DESTINATIONS!S213))</f>
        <v>1</v>
      </c>
      <c r="AH212" s="5" t="b">
        <f>AND(ISNUMBER(DESTINATIONS!O213),ISNUMBER(DESTINATIONS!P213),ISNUMBER(DESTINATIONS!Q213),ISNUMBER(DESTINATIONS!R213),ISNUMBER(DESTINATIONS!S213),SETTINGS!F$11&gt;=DESTINATIONS!P213,SETTINGS!F$12&gt;=DESTINATIONS!Q213,SETTINGS!F$13&gt;=DESTINATIONS!R213,SETTINGS!F$14&gt;=DESTINATIONS!S213,SETTINGS!F$15&gt;=DESTINATIONS!O213)</f>
        <v>0</v>
      </c>
      <c r="AI212" s="5" t="b">
        <f>AND(ISNUMBER(DESTINATIONS!O213),ISBLANK(DESTINATIONS!P213),ISBLANK(DESTINATIONS!Q213),ISBLANK(DESTINATIONS!R213),ISBLANK(DESTINATIONS!S213),SETTINGS!F$15&gt;=DESTINATIONS!O213)</f>
        <v>0</v>
      </c>
      <c r="AJ212" s="1" t="b">
        <f>AND(ISNUMBER(DESTINATIONS!O213),ISBLANK(DESTINATIONS!P213),ISBLANK(DESTINATIONS!Q213),ISNUMBER(DESTINATIONS!R213),ISBLANK(DESTINATIONS!S213),SETTINGS!F$15&gt;=DESTINATIONS!O213,SETTINGS!F$13&gt;=DESTINATIONS!R213)</f>
        <v>0</v>
      </c>
      <c r="AK212" s="5" t="b">
        <f t="shared" si="127"/>
        <v>1</v>
      </c>
      <c r="AL212" s="5" t="b">
        <f>AND(SETTINGS!B$21="IELTS",AF212)</f>
        <v>0</v>
      </c>
      <c r="AM212" s="5" t="b">
        <f>AND(SETTINGS!B$21="TOEFL",AK212)</f>
        <v>0</v>
      </c>
      <c r="AN212" s="5" t="b">
        <f>AND(SETTINGS!B$21="Other",OR(AB212,AG212))</f>
        <v>0</v>
      </c>
      <c r="AO212" s="1" t="b">
        <f>AND(SETTINGS!B$21="NO",_xlfn.IFS(SETTINGS!B$19="English",FALSE,OR(SETTINGS!B$19="Spanish",SETTINGS!B$19="English and Spanish"),DESTINATIONS!F213="Spanish",OR(SETTINGS!B$19="French",SETTINGS!B$19="English and French"),DESTINATIONS!F213="French",OR(SETTINGS!B$19="Portuguese",SETTINGS!B$19="English and Portuguese"),DESTINATIONS!F213="Portuguese",OR(SETTINGS!B$19="German",SETTINGS!B$19="English and German"),DESTINATIONS!F213="German",SETTINGS!B$19="All",OR(DESTINATIONS!F213="Spanish",DESTINATIONS!F213="French",DESTINATIONS!F213="Portuguese",DESTINATIONS!F213="German"),SETTINGS!B$19="",FALSE))</f>
        <v>0</v>
      </c>
      <c r="AP212" s="5" t="b">
        <f t="shared" ref="AP212:AP227" si="135">OR(AL212,AM212,AN212,AO212)</f>
        <v>0</v>
      </c>
      <c r="AQ212" s="5" t="b">
        <f>OR(ISBLANK(DESTINATIONS!T213),AND(ISNUMBER(DESTINATIONS!T213),SETTINGS!I$5&gt;=DESTINATIONS!T213))</f>
        <v>1</v>
      </c>
      <c r="AS212" s="45" t="b">
        <f t="shared" si="129"/>
        <v>1</v>
      </c>
      <c r="AT212" s="5" t="b">
        <f t="shared" si="130"/>
        <v>0</v>
      </c>
      <c r="AU212" s="5" t="b">
        <f t="shared" si="131"/>
        <v>0</v>
      </c>
      <c r="AV212" s="5" t="b">
        <f t="shared" si="132"/>
        <v>0</v>
      </c>
      <c r="AW212" s="5" t="b">
        <f t="shared" si="133"/>
        <v>0</v>
      </c>
      <c r="AX212" s="5" t="b">
        <f t="shared" si="134"/>
        <v>0</v>
      </c>
    </row>
    <row r="213" spans="1:50" ht="20" customHeight="1" x14ac:dyDescent="0.35">
      <c r="A213" s="50" t="s">
        <v>508</v>
      </c>
      <c r="B213" s="50" t="s">
        <v>516</v>
      </c>
      <c r="C213" s="50" t="s">
        <v>531</v>
      </c>
      <c r="D213" s="48">
        <v>4</v>
      </c>
      <c r="E213" s="49">
        <v>33.1</v>
      </c>
      <c r="F213" s="49">
        <v>31.992999999999999</v>
      </c>
      <c r="G213" s="43" t="str">
        <f>IF(OR(SETTINGS!I$8=0,F213="X",F213="?"),"N/A",SETTINGS!I$8-F213)</f>
        <v>N/A</v>
      </c>
      <c r="H213" s="46" t="str">
        <f t="shared" si="123"/>
        <v>Language + Score + English</v>
      </c>
      <c r="J213" s="5" t="b">
        <f>DESTINATIONS!D219="YES"</f>
        <v>1</v>
      </c>
      <c r="K213" s="5" t="b">
        <f>AND(SETTINGS!B$19="English",DESTINATIONS!F219="English")</f>
        <v>0</v>
      </c>
      <c r="L213" s="5" t="b">
        <f>AND(SETTINGS!B$19="Spanish",DESTINATIONS!F219="Spanish")</f>
        <v>0</v>
      </c>
      <c r="M213" s="5" t="b">
        <f>AND(SETTINGS!B$19="French",DESTINATIONS!F219="French")</f>
        <v>0</v>
      </c>
      <c r="N213" s="1" t="b">
        <f>AND(SETTINGS!B$19="Portuguese",DESTINATIONS!F219="Portuguese")</f>
        <v>0</v>
      </c>
      <c r="O213" s="5" t="b">
        <f>AND(SETTINGS!B$19="German",DESTINATIONS!F219="German")</f>
        <v>0</v>
      </c>
      <c r="P213" s="45" t="b">
        <f>AND(SETTINGS!B$19="English and Spanish",OR(DESTINATIONS!F219="English",DESTINATIONS!F219="Spanish"))</f>
        <v>0</v>
      </c>
      <c r="Q213" s="5" t="b">
        <f>AND(SETTINGS!B$19="English and French",OR(DESTINATIONS!F219="English",DESTINATIONS!F219="French"))</f>
        <v>0</v>
      </c>
      <c r="R213" s="5" t="b">
        <f>AND(SETTINGS!B$19="English and Portuguese",OR(DESTINATIONS!F219="English",DESTINATIONS!F219="Portuguese"))</f>
        <v>0</v>
      </c>
      <c r="S213" s="5" t="b">
        <f>AND(SETTINGS!B$19="English and German",OR(DESTINATIONS!F219="English",DESTINATIONS!F219="German"))</f>
        <v>0</v>
      </c>
      <c r="T213" s="5" t="b">
        <f>SETTINGS!B$19="All"</f>
        <v>0</v>
      </c>
      <c r="U213" s="5" t="b">
        <f t="shared" si="124"/>
        <v>0</v>
      </c>
      <c r="V213" s="5" t="b">
        <f>AND(SETTINGS!I$8&lt;F213,NOT(OR(E213="?",F213="?",E213="X",F213="X")))</f>
        <v>1</v>
      </c>
      <c r="W213" s="5" t="b">
        <f>AND(SETTINGS!I$8=F213,NOT(OR(E213="?",F213="?",E213="X",F213="X")))</f>
        <v>0</v>
      </c>
      <c r="X213" s="5" t="b">
        <f>AND(SETTINGS!I$8&gt;F213,SETTINGS!I$8&lt;E213,NOT(OR(E213="?",F213="?",E213="X",F213="X")))</f>
        <v>0</v>
      </c>
      <c r="Y213" s="5" t="b">
        <f>AND(SETTINGS!I$8=E213,NOT(OR(E213="?",F213="?",E213="X",F213="X")))</f>
        <v>0</v>
      </c>
      <c r="Z213" s="5" t="b">
        <f>AND(SETTINGS!I$8&gt;E213,NOT(OR(E213="?",F213="?",E213="X",F213="X")))</f>
        <v>0</v>
      </c>
      <c r="AA213" s="5" t="b">
        <f t="shared" si="125"/>
        <v>0</v>
      </c>
      <c r="AB213" s="5" t="b">
        <f>AND(ISBLANK(DESTINATIONS!J219),ISBLANK(DESTINATIONS!K219),ISBLANK(DESTINATIONS!L219),ISBLANK(DESTINATIONS!M219),ISBLANK(DESTINATIONS!N219))</f>
        <v>1</v>
      </c>
      <c r="AC213" s="5" t="b">
        <f>AND(ISNUMBER(DESTINATIONS!J219),ISNUMBER(DESTINATIONS!K219),ISNUMBER(DESTINATIONS!L219),ISNUMBER(DESTINATIONS!M219),ISNUMBER(DESTINATIONS!N219),SETTINGS!F$3&gt;=DESTINATIONS!K219,SETTINGS!F$4&gt;=DESTINATIONS!L219,SETTINGS!F$5&gt;=DESTINATIONS!M219,SETTINGS!F$6&gt;=DESTINATIONS!N219,SETTINGS!F$7&gt;=DESTINATIONS!J219)</f>
        <v>0</v>
      </c>
      <c r="AD213" s="5" t="b">
        <f>AND(ISNUMBER(DESTINATIONS!J219),ISBLANK(DESTINATIONS!K219),ISBLANK(DESTINATIONS!L219),ISBLANK(DESTINATIONS!M219),ISBLANK(DESTINATIONS!N219),SETTINGS!F$7&gt;=DESTINATIONS!J219)</f>
        <v>0</v>
      </c>
      <c r="AE213" s="1" t="b">
        <f>AND(ISNUMBER(DESTINATIONS!J219),ISBLANK(DESTINATIONS!K219),ISBLANK(DESTINATIONS!L219),ISNUMBER(DESTINATIONS!M219),ISBLANK(DESTINATIONS!N219),SETTINGS!F$7&gt;=DESTINATIONS!J219,SETTINGS!F$5&gt;=DESTINATIONS!M219)</f>
        <v>0</v>
      </c>
      <c r="AF213" s="5" t="b">
        <f t="shared" si="126"/>
        <v>1</v>
      </c>
      <c r="AG213" s="5" t="b">
        <f>AND(ISBLANK(DESTINATIONS!O219),ISBLANK(DESTINATIONS!P219),ISBLANK(DESTINATIONS!Q219),ISBLANK(DESTINATIONS!R219),ISBLANK(DESTINATIONS!S219))</f>
        <v>1</v>
      </c>
      <c r="AH213" s="5" t="b">
        <f>AND(ISNUMBER(DESTINATIONS!O219),ISNUMBER(DESTINATIONS!P219),ISNUMBER(DESTINATIONS!Q219),ISNUMBER(DESTINATIONS!R219),ISNUMBER(DESTINATIONS!S219),SETTINGS!F$11&gt;=DESTINATIONS!P219,SETTINGS!F$12&gt;=DESTINATIONS!Q219,SETTINGS!F$13&gt;=DESTINATIONS!R219,SETTINGS!F$14&gt;=DESTINATIONS!S219,SETTINGS!F$15&gt;=DESTINATIONS!O219)</f>
        <v>0</v>
      </c>
      <c r="AI213" s="5" t="b">
        <f>AND(ISNUMBER(DESTINATIONS!O219),ISBLANK(DESTINATIONS!P219),ISBLANK(DESTINATIONS!Q219),ISBLANK(DESTINATIONS!R219),ISBLANK(DESTINATIONS!S219),SETTINGS!F$15&gt;=DESTINATIONS!O219)</f>
        <v>0</v>
      </c>
      <c r="AJ213" s="1" t="b">
        <f>AND(ISNUMBER(DESTINATIONS!O219),ISBLANK(DESTINATIONS!P219),ISBLANK(DESTINATIONS!Q219),ISNUMBER(DESTINATIONS!R219),ISBLANK(DESTINATIONS!S219),SETTINGS!F$15&gt;=DESTINATIONS!O219,SETTINGS!F$13&gt;=DESTINATIONS!R219)</f>
        <v>0</v>
      </c>
      <c r="AK213" s="5" t="b">
        <f t="shared" si="127"/>
        <v>1</v>
      </c>
      <c r="AL213" s="5" t="b">
        <f>AND(SETTINGS!B$21="IELTS",AF213)</f>
        <v>0</v>
      </c>
      <c r="AM213" s="5" t="b">
        <f>AND(SETTINGS!B$21="TOEFL",AK213)</f>
        <v>0</v>
      </c>
      <c r="AN213" s="5" t="b">
        <f>AND(SETTINGS!B$21="Other",OR(AB213,AG213))</f>
        <v>0</v>
      </c>
      <c r="AO213" s="1" t="b">
        <f>AND(SETTINGS!B$21="NO",_xlfn.IFS(SETTINGS!B$19="English",FALSE,OR(SETTINGS!B$19="Spanish",SETTINGS!B$19="English and Spanish"),DESTINATIONS!F219="Spanish",OR(SETTINGS!B$19="French",SETTINGS!B$19="English and French"),DESTINATIONS!F219="French",OR(SETTINGS!B$19="Portuguese",SETTINGS!B$19="English and Portuguese"),DESTINATIONS!F219="Portuguese",OR(SETTINGS!B$19="German",SETTINGS!B$19="English and German"),DESTINATIONS!F219="German",SETTINGS!B$19="All",OR(DESTINATIONS!F219="Spanish",DESTINATIONS!F219="French",DESTINATIONS!F219="Portuguese",DESTINATIONS!F219="German"),SETTINGS!B$19="",FALSE))</f>
        <v>0</v>
      </c>
      <c r="AP213" s="5" t="b">
        <f t="shared" si="135"/>
        <v>0</v>
      </c>
      <c r="AQ213" s="5" t="b">
        <f>OR(ISBLANK(DESTINATIONS!T219),AND(ISNUMBER(DESTINATIONS!T219),SETTINGS!I$5&gt;=DESTINATIONS!T219))</f>
        <v>1</v>
      </c>
      <c r="AS213" s="45" t="b">
        <f t="shared" si="129"/>
        <v>1</v>
      </c>
      <c r="AT213" s="5" t="b">
        <f t="shared" si="130"/>
        <v>0</v>
      </c>
      <c r="AU213" s="5" t="b">
        <f t="shared" si="131"/>
        <v>0</v>
      </c>
      <c r="AV213" s="5" t="b">
        <f t="shared" si="132"/>
        <v>0</v>
      </c>
      <c r="AW213" s="5" t="b">
        <f t="shared" si="133"/>
        <v>0</v>
      </c>
      <c r="AX213" s="5" t="b">
        <f t="shared" si="134"/>
        <v>0</v>
      </c>
    </row>
    <row r="214" spans="1:50" ht="20" customHeight="1" x14ac:dyDescent="0.35">
      <c r="A214" s="50" t="s">
        <v>507</v>
      </c>
      <c r="B214" s="50" t="s">
        <v>514</v>
      </c>
      <c r="C214" s="50" t="s">
        <v>524</v>
      </c>
      <c r="D214" s="48">
        <v>2</v>
      </c>
      <c r="E214" s="49">
        <v>32.247999999999998</v>
      </c>
      <c r="F214" s="49">
        <v>31.684999999999999</v>
      </c>
      <c r="G214" s="43" t="str">
        <f>IF(OR(SETTINGS!I$8=0,F214="X",F214="?"),"N/A",SETTINGS!I$8-F214)</f>
        <v>N/A</v>
      </c>
      <c r="H214" s="46" t="str">
        <f t="shared" si="123"/>
        <v>Language + Score + English</v>
      </c>
      <c r="J214" s="5" t="b">
        <f>DESTINATIONS!D214="YES"</f>
        <v>1</v>
      </c>
      <c r="K214" s="5" t="b">
        <f>AND(SETTINGS!B$19="English",DESTINATIONS!F214="English")</f>
        <v>0</v>
      </c>
      <c r="L214" s="5" t="b">
        <f>AND(SETTINGS!B$19="Spanish",DESTINATIONS!F214="Spanish")</f>
        <v>0</v>
      </c>
      <c r="M214" s="5" t="b">
        <f>AND(SETTINGS!B$19="French",DESTINATIONS!F214="French")</f>
        <v>0</v>
      </c>
      <c r="N214" s="1" t="b">
        <f>AND(SETTINGS!B$19="Portuguese",DESTINATIONS!F214="Portuguese")</f>
        <v>0</v>
      </c>
      <c r="O214" s="5" t="b">
        <f>AND(SETTINGS!B$19="German",DESTINATIONS!F214="German")</f>
        <v>0</v>
      </c>
      <c r="P214" s="45" t="b">
        <f>AND(SETTINGS!B$19="English and Spanish",OR(DESTINATIONS!F214="English",DESTINATIONS!F214="Spanish"))</f>
        <v>0</v>
      </c>
      <c r="Q214" s="5" t="b">
        <f>AND(SETTINGS!B$19="English and French",OR(DESTINATIONS!F214="English",DESTINATIONS!F214="French"))</f>
        <v>0</v>
      </c>
      <c r="R214" s="5" t="b">
        <f>AND(SETTINGS!B$19="English and Portuguese",OR(DESTINATIONS!F214="English",DESTINATIONS!F214="Portuguese"))</f>
        <v>0</v>
      </c>
      <c r="S214" s="5" t="b">
        <f>AND(SETTINGS!B$19="English and German",OR(DESTINATIONS!F214="English",DESTINATIONS!F214="German"))</f>
        <v>0</v>
      </c>
      <c r="T214" s="5" t="b">
        <f>SETTINGS!B$19="All"</f>
        <v>0</v>
      </c>
      <c r="U214" s="5" t="b">
        <f t="shared" si="124"/>
        <v>0</v>
      </c>
      <c r="V214" s="5" t="b">
        <f>AND(SETTINGS!I$8&lt;F214,NOT(OR(E214="?",F214="?",E214="X",F214="X")))</f>
        <v>1</v>
      </c>
      <c r="W214" s="5" t="b">
        <f>AND(SETTINGS!I$8=F214,NOT(OR(E214="?",F214="?",E214="X",F214="X")))</f>
        <v>0</v>
      </c>
      <c r="X214" s="5" t="b">
        <f>AND(SETTINGS!I$8&gt;F214,SETTINGS!I$8&lt;E214,NOT(OR(E214="?",F214="?",E214="X",F214="X")))</f>
        <v>0</v>
      </c>
      <c r="Y214" s="5" t="b">
        <f>AND(SETTINGS!I$8=E214,NOT(OR(E214="?",F214="?",E214="X",F214="X")))</f>
        <v>0</v>
      </c>
      <c r="Z214" s="5" t="b">
        <f>AND(SETTINGS!I$8&gt;E214,NOT(OR(E214="?",F214="?",E214="X",F214="X")))</f>
        <v>0</v>
      </c>
      <c r="AA214" s="5" t="b">
        <f t="shared" si="125"/>
        <v>0</v>
      </c>
      <c r="AB214" s="5" t="b">
        <f>AND(ISBLANK(DESTINATIONS!J214),ISBLANK(DESTINATIONS!K214),ISBLANK(DESTINATIONS!L214),ISBLANK(DESTINATIONS!M214),ISBLANK(DESTINATIONS!N214))</f>
        <v>1</v>
      </c>
      <c r="AC214" s="5" t="b">
        <f>AND(ISNUMBER(DESTINATIONS!J214),ISNUMBER(DESTINATIONS!K214),ISNUMBER(DESTINATIONS!L214),ISNUMBER(DESTINATIONS!M214),ISNUMBER(DESTINATIONS!N214),SETTINGS!F$3&gt;=DESTINATIONS!K214,SETTINGS!F$4&gt;=DESTINATIONS!L214,SETTINGS!F$5&gt;=DESTINATIONS!M214,SETTINGS!F$6&gt;=DESTINATIONS!N214,SETTINGS!F$7&gt;=DESTINATIONS!J214)</f>
        <v>0</v>
      </c>
      <c r="AD214" s="5" t="b">
        <f>AND(ISNUMBER(DESTINATIONS!J214),ISBLANK(DESTINATIONS!K214),ISBLANK(DESTINATIONS!L214),ISBLANK(DESTINATIONS!M214),ISBLANK(DESTINATIONS!N214),SETTINGS!F$7&gt;=DESTINATIONS!J214)</f>
        <v>0</v>
      </c>
      <c r="AE214" s="1" t="b">
        <f>AND(ISNUMBER(DESTINATIONS!J214),ISBLANK(DESTINATIONS!K214),ISBLANK(DESTINATIONS!L214),ISNUMBER(DESTINATIONS!M214),ISBLANK(DESTINATIONS!N214),SETTINGS!F$7&gt;=DESTINATIONS!J214,SETTINGS!F$5&gt;=DESTINATIONS!M214)</f>
        <v>0</v>
      </c>
      <c r="AF214" s="5" t="b">
        <f t="shared" si="126"/>
        <v>1</v>
      </c>
      <c r="AG214" s="5" t="b">
        <f>AND(ISBLANK(DESTINATIONS!O214),ISBLANK(DESTINATIONS!P214),ISBLANK(DESTINATIONS!Q214),ISBLANK(DESTINATIONS!R214),ISBLANK(DESTINATIONS!S214))</f>
        <v>1</v>
      </c>
      <c r="AH214" s="5" t="b">
        <f>AND(ISNUMBER(DESTINATIONS!O214),ISNUMBER(DESTINATIONS!P214),ISNUMBER(DESTINATIONS!Q214),ISNUMBER(DESTINATIONS!R214),ISNUMBER(DESTINATIONS!S214),SETTINGS!F$11&gt;=DESTINATIONS!P214,SETTINGS!F$12&gt;=DESTINATIONS!Q214,SETTINGS!F$13&gt;=DESTINATIONS!R214,SETTINGS!F$14&gt;=DESTINATIONS!S214,SETTINGS!F$15&gt;=DESTINATIONS!O214)</f>
        <v>0</v>
      </c>
      <c r="AI214" s="5" t="b">
        <f>AND(ISNUMBER(DESTINATIONS!O214),ISBLANK(DESTINATIONS!P214),ISBLANK(DESTINATIONS!Q214),ISBLANK(DESTINATIONS!R214),ISBLANK(DESTINATIONS!S214),SETTINGS!F$15&gt;=DESTINATIONS!O214)</f>
        <v>0</v>
      </c>
      <c r="AJ214" s="1" t="b">
        <f>AND(ISNUMBER(DESTINATIONS!O214),ISBLANK(DESTINATIONS!P214),ISBLANK(DESTINATIONS!Q214),ISNUMBER(DESTINATIONS!R214),ISBLANK(DESTINATIONS!S214),SETTINGS!F$15&gt;=DESTINATIONS!O214,SETTINGS!F$13&gt;=DESTINATIONS!R214)</f>
        <v>0</v>
      </c>
      <c r="AK214" s="5" t="b">
        <f t="shared" si="127"/>
        <v>1</v>
      </c>
      <c r="AL214" s="5" t="b">
        <f>AND(SETTINGS!B$21="IELTS",AF214)</f>
        <v>0</v>
      </c>
      <c r="AM214" s="5" t="b">
        <f>AND(SETTINGS!B$21="TOEFL",AK214)</f>
        <v>0</v>
      </c>
      <c r="AN214" s="5" t="b">
        <f>AND(SETTINGS!B$21="Other",OR(AB214,AG214))</f>
        <v>0</v>
      </c>
      <c r="AO214" s="1" t="b">
        <f>AND(SETTINGS!B$21="NO",_xlfn.IFS(SETTINGS!B$19="English",FALSE,OR(SETTINGS!B$19="Spanish",SETTINGS!B$19="English and Spanish"),DESTINATIONS!F214="Spanish",OR(SETTINGS!B$19="French",SETTINGS!B$19="English and French"),DESTINATIONS!F214="French",OR(SETTINGS!B$19="Portuguese",SETTINGS!B$19="English and Portuguese"),DESTINATIONS!F214="Portuguese",OR(SETTINGS!B$19="German",SETTINGS!B$19="English and German"),DESTINATIONS!F214="German",SETTINGS!B$19="All",OR(DESTINATIONS!F214="Spanish",DESTINATIONS!F214="French",DESTINATIONS!F214="Portuguese",DESTINATIONS!F214="German"),SETTINGS!B$19="",FALSE))</f>
        <v>0</v>
      </c>
      <c r="AP214" s="5" t="b">
        <f t="shared" si="135"/>
        <v>0</v>
      </c>
      <c r="AQ214" s="5" t="b">
        <f>OR(ISBLANK(DESTINATIONS!T214),AND(ISNUMBER(DESTINATIONS!T214),SETTINGS!I$5&gt;=DESTINATIONS!T214))</f>
        <v>1</v>
      </c>
      <c r="AS214" s="45" t="b">
        <f t="shared" si="129"/>
        <v>1</v>
      </c>
      <c r="AT214" s="5" t="b">
        <f t="shared" si="130"/>
        <v>0</v>
      </c>
      <c r="AU214" s="5" t="b">
        <f t="shared" si="131"/>
        <v>0</v>
      </c>
      <c r="AV214" s="5" t="b">
        <f t="shared" si="132"/>
        <v>0</v>
      </c>
      <c r="AW214" s="5" t="b">
        <f t="shared" si="133"/>
        <v>0</v>
      </c>
      <c r="AX214" s="5" t="b">
        <f t="shared" si="134"/>
        <v>0</v>
      </c>
    </row>
    <row r="215" spans="1:50" ht="20" customHeight="1" x14ac:dyDescent="0.35">
      <c r="A215" s="50" t="s">
        <v>508</v>
      </c>
      <c r="B215" s="50" t="s">
        <v>517</v>
      </c>
      <c r="C215" s="50" t="s">
        <v>532</v>
      </c>
      <c r="D215" s="48">
        <v>2</v>
      </c>
      <c r="E215" s="49">
        <v>32.570999999999998</v>
      </c>
      <c r="F215" s="49">
        <v>31.504999999999999</v>
      </c>
      <c r="G215" s="43" t="str">
        <f>IF(OR(SETTINGS!I$8=0,F215="X",F215="?"),"N/A",SETTINGS!I$8-F215)</f>
        <v>N/A</v>
      </c>
      <c r="H215" s="46" t="str">
        <f t="shared" si="123"/>
        <v>Language + Score + English</v>
      </c>
      <c r="J215" s="5" t="b">
        <f>DESTINATIONS!D220="YES"</f>
        <v>1</v>
      </c>
      <c r="K215" s="5" t="b">
        <f>AND(SETTINGS!B$19="English",OR(DESTINATIONS!F220="English",DESTINATIONS!F220="English and Portuguese"))</f>
        <v>0</v>
      </c>
      <c r="L215" s="5" t="b">
        <f>AND(SETTINGS!B$19="Spanish",DESTINATIONS!F220="Spanish")</f>
        <v>0</v>
      </c>
      <c r="M215" s="5" t="b">
        <f>AND(SETTINGS!B$19="French",DESTINATIONS!F220="French")</f>
        <v>0</v>
      </c>
      <c r="N215" s="1" t="b">
        <f>AND(SETTINGS!B$19="Portuguese",OR(DESTINATIONS!F220="Portuguese",DESTINATIONS!F220="English and Portuguese"))</f>
        <v>0</v>
      </c>
      <c r="O215" s="5" t="b">
        <f>AND(SETTINGS!B$19="German",DESTINATIONS!F220="German")</f>
        <v>0</v>
      </c>
      <c r="P215" s="45" t="b">
        <f>AND(SETTINGS!B$19="English and Spanish",OR(DESTINATIONS!F220="English",DESTINATIONS!F220="Spanish"))</f>
        <v>0</v>
      </c>
      <c r="Q215" s="5" t="b">
        <f>AND(SETTINGS!B$19="English and French",OR(DESTINATIONS!F220="English",DESTINATIONS!F220="French"))</f>
        <v>0</v>
      </c>
      <c r="R215" s="5" t="b">
        <f>AND(SETTINGS!B$19="English and Portuguese",OR(DESTINATIONS!F220="English",DESTINATIONS!F220="Portuguese",DESTINATIONS!F220="English and Portuguese"))</f>
        <v>0</v>
      </c>
      <c r="S215" s="5" t="b">
        <f>AND(SETTINGS!B$19="English and German",OR(DESTINATIONS!F220="English",DESTINATIONS!F220="German"))</f>
        <v>0</v>
      </c>
      <c r="T215" s="5" t="b">
        <f>SETTINGS!B$19="All"</f>
        <v>0</v>
      </c>
      <c r="U215" s="5" t="b">
        <f t="shared" si="124"/>
        <v>0</v>
      </c>
      <c r="V215" s="5" t="b">
        <f>AND(SETTINGS!I$8&lt;F215,NOT(OR(E215="?",F215="?",E215="X",F215="X")))</f>
        <v>1</v>
      </c>
      <c r="W215" s="5" t="b">
        <f>AND(SETTINGS!I$8=F215,NOT(OR(E215="?",F215="?",E215="X",F215="X")))</f>
        <v>0</v>
      </c>
      <c r="X215" s="5" t="b">
        <f>AND(SETTINGS!I$8&gt;F215,SETTINGS!I$8&lt;E215,NOT(OR(E215="?",F215="?",E215="X",F215="X")))</f>
        <v>0</v>
      </c>
      <c r="Y215" s="5" t="b">
        <f>AND(SETTINGS!I$8=E215,NOT(OR(E215="?",F215="?",E215="X",F215="X")))</f>
        <v>0</v>
      </c>
      <c r="Z215" s="5" t="b">
        <f>AND(SETTINGS!I$8&gt;E215,NOT(OR(E215="?",F215="?",E215="X",F215="X")))</f>
        <v>0</v>
      </c>
      <c r="AA215" s="5" t="b">
        <f t="shared" si="125"/>
        <v>0</v>
      </c>
      <c r="AB215" s="5" t="b">
        <f>AND(ISBLANK(DESTINATIONS!J220),ISBLANK(DESTINATIONS!K220),ISBLANK(DESTINATIONS!L220),ISBLANK(DESTINATIONS!M220),ISBLANK(DESTINATIONS!N220))</f>
        <v>1</v>
      </c>
      <c r="AC215" s="5" t="b">
        <f>AND(ISNUMBER(DESTINATIONS!J220),ISNUMBER(DESTINATIONS!K220),ISNUMBER(DESTINATIONS!L220),ISNUMBER(DESTINATIONS!M220),ISNUMBER(DESTINATIONS!N220),SETTINGS!F$3&gt;=DESTINATIONS!K220,SETTINGS!F$4&gt;=DESTINATIONS!L220,SETTINGS!F$5&gt;=DESTINATIONS!M220,SETTINGS!F$6&gt;=DESTINATIONS!N220,SETTINGS!F$7&gt;=DESTINATIONS!J220)</f>
        <v>0</v>
      </c>
      <c r="AD215" s="5" t="b">
        <f>AND(ISNUMBER(DESTINATIONS!J220),ISBLANK(DESTINATIONS!K220),ISBLANK(DESTINATIONS!L220),ISBLANK(DESTINATIONS!M220),ISBLANK(DESTINATIONS!N220),SETTINGS!F$7&gt;=DESTINATIONS!J220)</f>
        <v>0</v>
      </c>
      <c r="AE215" s="1" t="b">
        <f>AND(ISNUMBER(DESTINATIONS!J220),ISBLANK(DESTINATIONS!K220),ISBLANK(DESTINATIONS!L220),ISNUMBER(DESTINATIONS!M220),ISBLANK(DESTINATIONS!N220),SETTINGS!F$7&gt;=DESTINATIONS!J220,SETTINGS!F$5&gt;=DESTINATIONS!M220)</f>
        <v>0</v>
      </c>
      <c r="AF215" s="5" t="b">
        <f t="shared" si="126"/>
        <v>1</v>
      </c>
      <c r="AG215" s="5" t="b">
        <f>AND(ISBLANK(DESTINATIONS!O220),ISBLANK(DESTINATIONS!P220),ISBLANK(DESTINATIONS!Q220),ISBLANK(DESTINATIONS!R220),ISBLANK(DESTINATIONS!S220))</f>
        <v>1</v>
      </c>
      <c r="AH215" s="5" t="b">
        <f>AND(ISNUMBER(DESTINATIONS!O220),ISNUMBER(DESTINATIONS!P220),ISNUMBER(DESTINATIONS!Q220),ISNUMBER(DESTINATIONS!R220),ISNUMBER(DESTINATIONS!S220),SETTINGS!F$11&gt;=DESTINATIONS!P220,SETTINGS!F$12&gt;=DESTINATIONS!Q220,SETTINGS!F$13&gt;=DESTINATIONS!R220,SETTINGS!F$14&gt;=DESTINATIONS!S220,SETTINGS!F$15&gt;=DESTINATIONS!O220)</f>
        <v>0</v>
      </c>
      <c r="AI215" s="5" t="b">
        <f>AND(ISNUMBER(DESTINATIONS!O220),ISBLANK(DESTINATIONS!P220),ISBLANK(DESTINATIONS!Q220),ISBLANK(DESTINATIONS!R220),ISBLANK(DESTINATIONS!S220),SETTINGS!F$15&gt;=DESTINATIONS!O220)</f>
        <v>0</v>
      </c>
      <c r="AJ215" s="1" t="b">
        <f>AND(ISNUMBER(DESTINATIONS!O220),ISBLANK(DESTINATIONS!P220),ISBLANK(DESTINATIONS!Q220),ISNUMBER(DESTINATIONS!R220),ISBLANK(DESTINATIONS!S220),SETTINGS!F$15&gt;=DESTINATIONS!O220,SETTINGS!F$13&gt;=DESTINATIONS!R220)</f>
        <v>0</v>
      </c>
      <c r="AK215" s="5" t="b">
        <f t="shared" si="127"/>
        <v>1</v>
      </c>
      <c r="AL215" s="5" t="b">
        <f>AND(SETTINGS!B$21="IELTS",AF215)</f>
        <v>0</v>
      </c>
      <c r="AM215" s="5" t="b">
        <f>AND(SETTINGS!B$21="TOEFL",AK215)</f>
        <v>0</v>
      </c>
      <c r="AN215" s="5" t="b">
        <f>AND(SETTINGS!B$21="Other",OR(AB215,AG215))</f>
        <v>0</v>
      </c>
      <c r="AO215" s="1" t="b">
        <f>AND(SETTINGS!B$21="NO",_xlfn.IFS(SETTINGS!B$19="English",FALSE,OR(SETTINGS!B$19="Spanish",SETTINGS!B$19="English and Spanish"),DESTINATIONS!F220="Spanish",OR(SETTINGS!B$19="French",SETTINGS!B$19="English and French"),DESTINATIONS!F220="French",OR(SETTINGS!B$19="Portuguese",SETTINGS!B$19="English and Portuguese"),DESTINATIONS!F220="Portuguese",OR(SETTINGS!B$19="German",SETTINGS!B$19="English and German"),DESTINATIONS!F220="German",SETTINGS!B$19="All",OR(DESTINATIONS!F220="Spanish",DESTINATIONS!F220="French",DESTINATIONS!F220="Portuguese",DESTINATIONS!F220="German"),SETTINGS!B$19="",FALSE))</f>
        <v>0</v>
      </c>
      <c r="AP215" s="5" t="b">
        <f t="shared" si="135"/>
        <v>0</v>
      </c>
      <c r="AQ215" s="5" t="b">
        <f>OR(ISBLANK(DESTINATIONS!T220),AND(ISNUMBER(DESTINATIONS!T220),SETTINGS!I$5&gt;=DESTINATIONS!T220))</f>
        <v>1</v>
      </c>
      <c r="AS215" s="45" t="b">
        <f t="shared" si="129"/>
        <v>1</v>
      </c>
      <c r="AT215" s="5" t="b">
        <f t="shared" si="130"/>
        <v>0</v>
      </c>
      <c r="AU215" s="5" t="b">
        <f t="shared" si="131"/>
        <v>0</v>
      </c>
      <c r="AV215" s="5" t="b">
        <f t="shared" si="132"/>
        <v>0</v>
      </c>
      <c r="AW215" s="5" t="b">
        <f t="shared" si="133"/>
        <v>0</v>
      </c>
      <c r="AX215" s="5" t="b">
        <f t="shared" si="134"/>
        <v>0</v>
      </c>
    </row>
    <row r="216" spans="1:50" ht="20" customHeight="1" x14ac:dyDescent="0.35">
      <c r="A216" s="50" t="s">
        <v>507</v>
      </c>
      <c r="B216" s="50" t="s">
        <v>514</v>
      </c>
      <c r="C216" s="50" t="s">
        <v>522</v>
      </c>
      <c r="D216" s="48">
        <v>10</v>
      </c>
      <c r="E216" s="49">
        <v>32.424999999999997</v>
      </c>
      <c r="F216" s="49">
        <v>31.1</v>
      </c>
      <c r="G216" s="43" t="str">
        <f>IF(OR(SETTINGS!I$8=0,F216="X",F216="?"),"N/A",SETTINGS!I$8-F216)</f>
        <v>N/A</v>
      </c>
      <c r="H216" s="46" t="str">
        <f t="shared" si="123"/>
        <v>Language + Score + English</v>
      </c>
      <c r="J216" s="5" t="b">
        <f>DESTINATIONS!D215="YES"</f>
        <v>1</v>
      </c>
      <c r="K216" s="5" t="b">
        <f>AND(SETTINGS!B$19="English",DESTINATIONS!F215="English")</f>
        <v>0</v>
      </c>
      <c r="L216" s="5" t="b">
        <f>AND(SETTINGS!B$19="Spanish",DESTINATIONS!F215="Spanish")</f>
        <v>0</v>
      </c>
      <c r="M216" s="5" t="b">
        <f>AND(SETTINGS!B$19="French",DESTINATIONS!F215="French")</f>
        <v>0</v>
      </c>
      <c r="N216" s="1" t="b">
        <f>AND(SETTINGS!B$19="Portuguese",DESTINATIONS!F215="Portuguese")</f>
        <v>0</v>
      </c>
      <c r="O216" s="5" t="b">
        <f>AND(SETTINGS!B$19="German",DESTINATIONS!F215="German")</f>
        <v>0</v>
      </c>
      <c r="P216" s="45" t="b">
        <f>AND(SETTINGS!B$19="English and Spanish",OR(DESTINATIONS!F215="English",DESTINATIONS!F215="Spanish"))</f>
        <v>0</v>
      </c>
      <c r="Q216" s="5" t="b">
        <f>AND(SETTINGS!B$19="English and French",OR(DESTINATIONS!F215="English",DESTINATIONS!F215="French"))</f>
        <v>0</v>
      </c>
      <c r="R216" s="5" t="b">
        <f>AND(SETTINGS!B$19="English and Portuguese",OR(DESTINATIONS!F215="English",DESTINATIONS!F215="Portuguese"))</f>
        <v>0</v>
      </c>
      <c r="S216" s="5" t="b">
        <f>AND(SETTINGS!B$19="English and German",OR(DESTINATIONS!F215="English",DESTINATIONS!F215="German"))</f>
        <v>0</v>
      </c>
      <c r="T216" s="5" t="b">
        <f>SETTINGS!B$19="All"</f>
        <v>0</v>
      </c>
      <c r="U216" s="5" t="b">
        <f t="shared" si="124"/>
        <v>0</v>
      </c>
      <c r="V216" s="5" t="b">
        <f>AND(SETTINGS!I$8&lt;F216,NOT(OR(E216="?",F216="?",E216="X",F216="X")))</f>
        <v>1</v>
      </c>
      <c r="W216" s="5" t="b">
        <f>AND(SETTINGS!I$8=F216,NOT(OR(E216="?",F216="?",E216="X",F216="X")))</f>
        <v>0</v>
      </c>
      <c r="X216" s="5" t="b">
        <f>AND(SETTINGS!I$8&gt;F216,SETTINGS!I$8&lt;E216,NOT(OR(E216="?",F216="?",E216="X",F216="X")))</f>
        <v>0</v>
      </c>
      <c r="Y216" s="5" t="b">
        <f>AND(SETTINGS!I$8=E216,NOT(OR(E216="?",F216="?",E216="X",F216="X")))</f>
        <v>0</v>
      </c>
      <c r="Z216" s="5" t="b">
        <f>AND(SETTINGS!I$8&gt;E216,NOT(OR(E216="?",F216="?",E216="X",F216="X")))</f>
        <v>0</v>
      </c>
      <c r="AA216" s="5" t="b">
        <f t="shared" si="125"/>
        <v>0</v>
      </c>
      <c r="AB216" s="5" t="b">
        <f>AND(ISBLANK(DESTINATIONS!J215),ISBLANK(DESTINATIONS!K215),ISBLANK(DESTINATIONS!L215),ISBLANK(DESTINATIONS!M215),ISBLANK(DESTINATIONS!N215))</f>
        <v>1</v>
      </c>
      <c r="AC216" s="5" t="b">
        <f>AND(ISNUMBER(DESTINATIONS!J215),ISNUMBER(DESTINATIONS!K215),ISNUMBER(DESTINATIONS!L215),ISNUMBER(DESTINATIONS!M215),ISNUMBER(DESTINATIONS!N215),SETTINGS!F$3&gt;=DESTINATIONS!K215,SETTINGS!F$4&gt;=DESTINATIONS!L215,SETTINGS!F$5&gt;=DESTINATIONS!M215,SETTINGS!F$6&gt;=DESTINATIONS!N215,SETTINGS!F$7&gt;=DESTINATIONS!J215)</f>
        <v>0</v>
      </c>
      <c r="AD216" s="5" t="b">
        <f>AND(ISNUMBER(DESTINATIONS!J215),ISBLANK(DESTINATIONS!K215),ISBLANK(DESTINATIONS!L215),ISBLANK(DESTINATIONS!M215),ISBLANK(DESTINATIONS!N215),SETTINGS!F$7&gt;=DESTINATIONS!J215)</f>
        <v>0</v>
      </c>
      <c r="AE216" s="1" t="b">
        <f>AND(ISNUMBER(DESTINATIONS!J215),ISBLANK(DESTINATIONS!K215),ISBLANK(DESTINATIONS!L215),ISNUMBER(DESTINATIONS!M215),ISBLANK(DESTINATIONS!N215),SETTINGS!F$7&gt;=DESTINATIONS!J215,SETTINGS!F$5&gt;=DESTINATIONS!M215)</f>
        <v>0</v>
      </c>
      <c r="AF216" s="5" t="b">
        <f t="shared" si="126"/>
        <v>1</v>
      </c>
      <c r="AG216" s="5" t="b">
        <f>AND(ISBLANK(DESTINATIONS!O215),ISBLANK(DESTINATIONS!P215),ISBLANK(DESTINATIONS!Q215),ISBLANK(DESTINATIONS!R215),ISBLANK(DESTINATIONS!S215))</f>
        <v>1</v>
      </c>
      <c r="AH216" s="5" t="b">
        <f>AND(ISNUMBER(DESTINATIONS!O215),ISNUMBER(DESTINATIONS!P215),ISNUMBER(DESTINATIONS!Q215),ISNUMBER(DESTINATIONS!R215),ISNUMBER(DESTINATIONS!S215),SETTINGS!F$11&gt;=DESTINATIONS!P215,SETTINGS!F$12&gt;=DESTINATIONS!Q215,SETTINGS!F$13&gt;=DESTINATIONS!R215,SETTINGS!F$14&gt;=DESTINATIONS!S215,SETTINGS!F$15&gt;=DESTINATIONS!O215)</f>
        <v>0</v>
      </c>
      <c r="AI216" s="5" t="b">
        <f>AND(ISNUMBER(DESTINATIONS!O215),ISBLANK(DESTINATIONS!P215),ISBLANK(DESTINATIONS!Q215),ISBLANK(DESTINATIONS!R215),ISBLANK(DESTINATIONS!S215),SETTINGS!F$15&gt;=DESTINATIONS!O215)</f>
        <v>0</v>
      </c>
      <c r="AJ216" s="1" t="b">
        <f>AND(ISNUMBER(DESTINATIONS!O215),ISBLANK(DESTINATIONS!P215),ISBLANK(DESTINATIONS!Q215),ISNUMBER(DESTINATIONS!R215),ISBLANK(DESTINATIONS!S215),SETTINGS!F$15&gt;=DESTINATIONS!O215,SETTINGS!F$13&gt;=DESTINATIONS!R215)</f>
        <v>0</v>
      </c>
      <c r="AK216" s="5" t="b">
        <f t="shared" si="127"/>
        <v>1</v>
      </c>
      <c r="AL216" s="5" t="b">
        <f>AND(SETTINGS!B$21="IELTS",AF216)</f>
        <v>0</v>
      </c>
      <c r="AM216" s="5" t="b">
        <f>AND(SETTINGS!B$21="TOEFL",AK216)</f>
        <v>0</v>
      </c>
      <c r="AN216" s="5" t="b">
        <f>AND(SETTINGS!B$21="Other",OR(AB216,AG216))</f>
        <v>0</v>
      </c>
      <c r="AO216" s="1" t="b">
        <f>AND(SETTINGS!B$21="NO",_xlfn.IFS(SETTINGS!B$19="English",FALSE,OR(SETTINGS!B$19="Spanish",SETTINGS!B$19="English and Spanish"),DESTINATIONS!F215="Spanish",OR(SETTINGS!B$19="French",SETTINGS!B$19="English and French"),DESTINATIONS!F215="French",OR(SETTINGS!B$19="Portuguese",SETTINGS!B$19="English and Portuguese"),DESTINATIONS!F215="Portuguese",OR(SETTINGS!B$19="German",SETTINGS!B$19="English and German"),DESTINATIONS!F215="German",SETTINGS!B$19="All",OR(DESTINATIONS!F215="Spanish",DESTINATIONS!F215="French",DESTINATIONS!F215="Portuguese",DESTINATIONS!F215="German"),SETTINGS!B$19="",FALSE))</f>
        <v>0</v>
      </c>
      <c r="AP216" s="5" t="b">
        <f t="shared" si="135"/>
        <v>0</v>
      </c>
      <c r="AQ216" s="5" t="b">
        <f>OR(ISBLANK(DESTINATIONS!T215),AND(ISNUMBER(DESTINATIONS!T215),SETTINGS!I$5&gt;=DESTINATIONS!T215))</f>
        <v>1</v>
      </c>
      <c r="AS216" s="45" t="b">
        <f t="shared" si="129"/>
        <v>1</v>
      </c>
      <c r="AT216" s="5" t="b">
        <f t="shared" si="130"/>
        <v>0</v>
      </c>
      <c r="AU216" s="5" t="b">
        <f t="shared" si="131"/>
        <v>0</v>
      </c>
      <c r="AV216" s="5" t="b">
        <f t="shared" si="132"/>
        <v>0</v>
      </c>
      <c r="AW216" s="5" t="b">
        <f t="shared" si="133"/>
        <v>0</v>
      </c>
      <c r="AX216" s="5" t="b">
        <f t="shared" si="134"/>
        <v>0</v>
      </c>
    </row>
    <row r="217" spans="1:50" ht="20" customHeight="1" x14ac:dyDescent="0.35">
      <c r="A217" s="50" t="s">
        <v>507</v>
      </c>
      <c r="B217" s="50" t="s">
        <v>514</v>
      </c>
      <c r="C217" s="50" t="s">
        <v>530</v>
      </c>
      <c r="D217" s="48" t="s">
        <v>480</v>
      </c>
      <c r="E217" s="49">
        <v>33.011000000000003</v>
      </c>
      <c r="F217" s="49">
        <v>31.094999999999999</v>
      </c>
      <c r="G217" s="43" t="str">
        <f>IF(OR(SETTINGS!I$8=0,F217="X",F217="?"),"N/A",SETTINGS!I$8-F217)</f>
        <v>N/A</v>
      </c>
      <c r="H217" s="46" t="str">
        <f t="shared" si="123"/>
        <v>Language + Score + English</v>
      </c>
      <c r="J217" s="5" t="b">
        <f>DESTINATIONS!D216="YES"</f>
        <v>1</v>
      </c>
      <c r="K217" s="5" t="b">
        <f>AND(SETTINGS!B$19="English",DESTINATIONS!F216="English")</f>
        <v>0</v>
      </c>
      <c r="L217" s="5" t="b">
        <f>AND(SETTINGS!B$19="Spanish",DESTINATIONS!F216="Spanish")</f>
        <v>0</v>
      </c>
      <c r="M217" s="5" t="b">
        <f>AND(SETTINGS!B$19="French",DESTINATIONS!F216="French")</f>
        <v>0</v>
      </c>
      <c r="N217" s="1" t="b">
        <f>AND(SETTINGS!B$19="Portuguese",DESTINATIONS!F216="Portuguese")</f>
        <v>0</v>
      </c>
      <c r="O217" s="5" t="b">
        <f>AND(SETTINGS!B$19="German",DESTINATIONS!F216="German")</f>
        <v>0</v>
      </c>
      <c r="P217" s="45" t="b">
        <f>AND(SETTINGS!B$19="English and Spanish",OR(DESTINATIONS!F216="English",DESTINATIONS!F216="Spanish"))</f>
        <v>0</v>
      </c>
      <c r="Q217" s="5" t="b">
        <f>AND(SETTINGS!B$19="English and French",OR(DESTINATIONS!F216="English",DESTINATIONS!F216="French"))</f>
        <v>0</v>
      </c>
      <c r="R217" s="5" t="b">
        <f>AND(SETTINGS!B$19="English and Portuguese",OR(DESTINATIONS!F216="English",DESTINATIONS!F216="Portuguese"))</f>
        <v>0</v>
      </c>
      <c r="S217" s="5" t="b">
        <f>AND(SETTINGS!B$19="English and German",OR(DESTINATIONS!F216="English",DESTINATIONS!F216="German"))</f>
        <v>0</v>
      </c>
      <c r="T217" s="5" t="b">
        <f>SETTINGS!B$19="All"</f>
        <v>0</v>
      </c>
      <c r="U217" s="5" t="b">
        <f t="shared" si="124"/>
        <v>0</v>
      </c>
      <c r="V217" s="5" t="b">
        <f>AND(SETTINGS!I$8&lt;F217,NOT(OR(E217="?",F217="?",E217="X",F217="X")))</f>
        <v>1</v>
      </c>
      <c r="W217" s="5" t="b">
        <f>AND(SETTINGS!I$8=F217,NOT(OR(E217="?",F217="?",E217="X",F217="X")))</f>
        <v>0</v>
      </c>
      <c r="X217" s="5" t="b">
        <f>AND(SETTINGS!I$8&gt;F217,SETTINGS!I$8&lt;E217,NOT(OR(E217="?",F217="?",E217="X",F217="X")))</f>
        <v>0</v>
      </c>
      <c r="Y217" s="5" t="b">
        <f>AND(SETTINGS!I$8=E217,NOT(OR(E217="?",F217="?",E217="X",F217="X")))</f>
        <v>0</v>
      </c>
      <c r="Z217" s="5" t="b">
        <f>AND(SETTINGS!I$8&gt;E217,NOT(OR(E217="?",F217="?",E217="X",F217="X")))</f>
        <v>0</v>
      </c>
      <c r="AA217" s="5" t="b">
        <f t="shared" si="125"/>
        <v>0</v>
      </c>
      <c r="AB217" s="5" t="b">
        <f>AND(ISBLANK(DESTINATIONS!J216),ISBLANK(DESTINATIONS!K216),ISBLANK(DESTINATIONS!L216),ISBLANK(DESTINATIONS!M216),ISBLANK(DESTINATIONS!N216))</f>
        <v>1</v>
      </c>
      <c r="AC217" s="5" t="b">
        <f>AND(ISNUMBER(DESTINATIONS!J216),ISNUMBER(DESTINATIONS!K216),ISNUMBER(DESTINATIONS!L216),ISNUMBER(DESTINATIONS!M216),ISNUMBER(DESTINATIONS!N216),SETTINGS!F$3&gt;=DESTINATIONS!K216,SETTINGS!F$4&gt;=DESTINATIONS!L216,SETTINGS!F$5&gt;=DESTINATIONS!M216,SETTINGS!F$6&gt;=DESTINATIONS!N216,SETTINGS!F$7&gt;=DESTINATIONS!J216)</f>
        <v>0</v>
      </c>
      <c r="AD217" s="5" t="b">
        <f>AND(ISNUMBER(DESTINATIONS!J216),ISBLANK(DESTINATIONS!K216),ISBLANK(DESTINATIONS!L216),ISBLANK(DESTINATIONS!M216),ISBLANK(DESTINATIONS!N216),SETTINGS!F$7&gt;=DESTINATIONS!J216)</f>
        <v>0</v>
      </c>
      <c r="AE217" s="1" t="b">
        <f>AND(ISNUMBER(DESTINATIONS!J216),ISBLANK(DESTINATIONS!K216),ISBLANK(DESTINATIONS!L216),ISNUMBER(DESTINATIONS!M216),ISBLANK(DESTINATIONS!N216),SETTINGS!F$7&gt;=DESTINATIONS!J216,SETTINGS!F$5&gt;=DESTINATIONS!M216)</f>
        <v>0</v>
      </c>
      <c r="AF217" s="5" t="b">
        <f t="shared" si="126"/>
        <v>1</v>
      </c>
      <c r="AG217" s="5" t="b">
        <f>AND(ISBLANK(DESTINATIONS!O216),ISBLANK(DESTINATIONS!P216),ISBLANK(DESTINATIONS!Q216),ISBLANK(DESTINATIONS!R216),ISBLANK(DESTINATIONS!S216))</f>
        <v>1</v>
      </c>
      <c r="AH217" s="5" t="b">
        <f>AND(ISNUMBER(DESTINATIONS!O216),ISNUMBER(DESTINATIONS!P216),ISNUMBER(DESTINATIONS!Q216),ISNUMBER(DESTINATIONS!R216),ISNUMBER(DESTINATIONS!S216),SETTINGS!F$11&gt;=DESTINATIONS!P216,SETTINGS!F$12&gt;=DESTINATIONS!Q216,SETTINGS!F$13&gt;=DESTINATIONS!R216,SETTINGS!F$14&gt;=DESTINATIONS!S216,SETTINGS!F$15&gt;=DESTINATIONS!O216)</f>
        <v>0</v>
      </c>
      <c r="AI217" s="5" t="b">
        <f>AND(ISNUMBER(DESTINATIONS!O216),ISBLANK(DESTINATIONS!P216),ISBLANK(DESTINATIONS!Q216),ISBLANK(DESTINATIONS!R216),ISBLANK(DESTINATIONS!S216),SETTINGS!F$15&gt;=DESTINATIONS!O216)</f>
        <v>0</v>
      </c>
      <c r="AJ217" s="1" t="b">
        <f>AND(ISNUMBER(DESTINATIONS!O216),ISBLANK(DESTINATIONS!P216),ISBLANK(DESTINATIONS!Q216),ISNUMBER(DESTINATIONS!R216),ISBLANK(DESTINATIONS!S216),SETTINGS!F$15&gt;=DESTINATIONS!O216,SETTINGS!F$13&gt;=DESTINATIONS!R216)</f>
        <v>0</v>
      </c>
      <c r="AK217" s="5" t="b">
        <f t="shared" si="127"/>
        <v>1</v>
      </c>
      <c r="AL217" s="5" t="b">
        <f>AND(SETTINGS!B$21="IELTS",AF217)</f>
        <v>0</v>
      </c>
      <c r="AM217" s="5" t="b">
        <f>AND(SETTINGS!B$21="TOEFL",AK217)</f>
        <v>0</v>
      </c>
      <c r="AN217" s="5" t="b">
        <f>AND(SETTINGS!B$21="Other",OR(AB217,AG217))</f>
        <v>0</v>
      </c>
      <c r="AO217" s="1" t="b">
        <f>AND(SETTINGS!B$21="NO",_xlfn.IFS(SETTINGS!B$19="English",FALSE,OR(SETTINGS!B$19="Spanish",SETTINGS!B$19="English and Spanish"),DESTINATIONS!F216="Spanish",OR(SETTINGS!B$19="French",SETTINGS!B$19="English and French"),DESTINATIONS!F216="French",OR(SETTINGS!B$19="Portuguese",SETTINGS!B$19="English and Portuguese"),DESTINATIONS!F216="Portuguese",OR(SETTINGS!B$19="German",SETTINGS!B$19="English and German"),DESTINATIONS!F216="German",SETTINGS!B$19="All",OR(DESTINATIONS!F216="Spanish",DESTINATIONS!F216="French",DESTINATIONS!F216="Portuguese",DESTINATIONS!F216="German"),SETTINGS!B$19="",FALSE))</f>
        <v>0</v>
      </c>
      <c r="AP217" s="5" t="b">
        <f t="shared" si="135"/>
        <v>0</v>
      </c>
      <c r="AQ217" s="5" t="b">
        <f>OR(ISBLANK(DESTINATIONS!T216),AND(ISNUMBER(DESTINATIONS!T216),SETTINGS!I$5&gt;=DESTINATIONS!T216))</f>
        <v>1</v>
      </c>
      <c r="AS217" s="45" t="b">
        <f t="shared" si="129"/>
        <v>1</v>
      </c>
      <c r="AT217" s="5" t="b">
        <f t="shared" si="130"/>
        <v>0</v>
      </c>
      <c r="AU217" s="5" t="b">
        <f t="shared" si="131"/>
        <v>0</v>
      </c>
      <c r="AV217" s="5" t="b">
        <f t="shared" si="132"/>
        <v>0</v>
      </c>
      <c r="AW217" s="5" t="b">
        <f t="shared" si="133"/>
        <v>0</v>
      </c>
      <c r="AX217" s="5" t="b">
        <f t="shared" si="134"/>
        <v>0</v>
      </c>
    </row>
    <row r="218" spans="1:50" ht="20" customHeight="1" x14ac:dyDescent="0.35">
      <c r="A218" s="50" t="s">
        <v>509</v>
      </c>
      <c r="B218" s="50" t="s">
        <v>521</v>
      </c>
      <c r="C218" s="50" t="s">
        <v>537</v>
      </c>
      <c r="D218" s="48">
        <v>4</v>
      </c>
      <c r="E218" s="49">
        <v>32.898000000000003</v>
      </c>
      <c r="F218" s="49">
        <v>30.864000000000001</v>
      </c>
      <c r="G218" s="43" t="str">
        <f>IF(OR(SETTINGS!I$8=0,F218="X",F218="?"),"N/A",SETTINGS!I$8-F218)</f>
        <v>N/A</v>
      </c>
      <c r="H218" s="46" t="str">
        <f t="shared" si="123"/>
        <v>Language + Score + English</v>
      </c>
      <c r="J218" s="5" t="b">
        <f>DESTINATIONS!D223="YES"</f>
        <v>1</v>
      </c>
      <c r="K218" s="5" t="b">
        <f>AND(SETTINGS!B$19="English",DESTINATIONS!F223="English")</f>
        <v>0</v>
      </c>
      <c r="L218" s="5" t="b">
        <f>AND(SETTINGS!B$19="Spanish",DESTINATIONS!F223="Spanish")</f>
        <v>0</v>
      </c>
      <c r="M218" s="5" t="b">
        <f>AND(SETTINGS!B$19="French",DESTINATIONS!F223="French")</f>
        <v>0</v>
      </c>
      <c r="N218" s="1" t="b">
        <f>AND(SETTINGS!B$19="Portuguese",DESTINATIONS!F223="Portuguese")</f>
        <v>0</v>
      </c>
      <c r="O218" s="5" t="b">
        <f>AND(SETTINGS!B$19="German",DESTINATIONS!F223="German")</f>
        <v>0</v>
      </c>
      <c r="P218" s="45" t="b">
        <f>AND(SETTINGS!B$19="English and Spanish",OR(DESTINATIONS!F223="English",DESTINATIONS!F223="Spanish"))</f>
        <v>0</v>
      </c>
      <c r="Q218" s="5" t="b">
        <f>AND(SETTINGS!B$19="English and French",OR(DESTINATIONS!F223="English",DESTINATIONS!F223="French"))</f>
        <v>0</v>
      </c>
      <c r="R218" s="5" t="b">
        <f>AND(SETTINGS!B$19="English and Portuguese",OR(DESTINATIONS!F223="English",DESTINATIONS!F223="Portuguese"))</f>
        <v>0</v>
      </c>
      <c r="S218" s="5" t="b">
        <f>AND(SETTINGS!B$19="English and German",OR(DESTINATIONS!F223="English",DESTINATIONS!F223="German"))</f>
        <v>0</v>
      </c>
      <c r="T218" s="5" t="b">
        <f>SETTINGS!B$19="All"</f>
        <v>0</v>
      </c>
      <c r="U218" s="5" t="b">
        <f t="shared" si="124"/>
        <v>0</v>
      </c>
      <c r="V218" s="5" t="b">
        <f>AND(SETTINGS!I$8&lt;F218,NOT(OR(E218="?",F218="?",E218="X",F218="X")))</f>
        <v>1</v>
      </c>
      <c r="W218" s="5" t="b">
        <f>AND(SETTINGS!I$8=F218,NOT(OR(E218="?",F218="?",E218="X",F218="X")))</f>
        <v>0</v>
      </c>
      <c r="X218" s="5" t="b">
        <f>AND(SETTINGS!I$8&gt;F218,SETTINGS!I$8&lt;E218,NOT(OR(E218="?",F218="?",E218="X",F218="X")))</f>
        <v>0</v>
      </c>
      <c r="Y218" s="5" t="b">
        <f>AND(SETTINGS!I$8=E218,NOT(OR(E218="?",F218="?",E218="X",F218="X")))</f>
        <v>0</v>
      </c>
      <c r="Z218" s="5" t="b">
        <f>AND(SETTINGS!I$8&gt;E218,NOT(OR(E218="?",F218="?",E218="X",F218="X")))</f>
        <v>0</v>
      </c>
      <c r="AA218" s="5" t="b">
        <f t="shared" si="125"/>
        <v>0</v>
      </c>
      <c r="AB218" s="5" t="b">
        <f>AND(ISBLANK(DESTINATIONS!J223),ISBLANK(DESTINATIONS!K223),ISBLANK(DESTINATIONS!L223),ISBLANK(DESTINATIONS!M223),ISBLANK(DESTINATIONS!N223))</f>
        <v>1</v>
      </c>
      <c r="AC218" s="5" t="b">
        <f>AND(ISNUMBER(DESTINATIONS!J223),ISNUMBER(DESTINATIONS!K223),ISNUMBER(DESTINATIONS!L223),ISNUMBER(DESTINATIONS!M223),ISNUMBER(DESTINATIONS!N223),SETTINGS!F$3&gt;=DESTINATIONS!K223,SETTINGS!F$4&gt;=DESTINATIONS!L223,SETTINGS!F$5&gt;=DESTINATIONS!M223,SETTINGS!F$6&gt;=DESTINATIONS!N223,SETTINGS!F$7&gt;=DESTINATIONS!J223)</f>
        <v>0</v>
      </c>
      <c r="AD218" s="5" t="b">
        <f>AND(ISNUMBER(DESTINATIONS!J223),ISBLANK(DESTINATIONS!K223),ISBLANK(DESTINATIONS!L223),ISBLANK(DESTINATIONS!M223),ISBLANK(DESTINATIONS!N223),SETTINGS!F$7&gt;=DESTINATIONS!J223)</f>
        <v>0</v>
      </c>
      <c r="AE218" s="1" t="b">
        <f>AND(ISNUMBER(DESTINATIONS!J223),ISBLANK(DESTINATIONS!K223),ISBLANK(DESTINATIONS!L223),ISNUMBER(DESTINATIONS!M223),ISBLANK(DESTINATIONS!N223),SETTINGS!F$7&gt;=DESTINATIONS!J223,SETTINGS!F$5&gt;=DESTINATIONS!M223)</f>
        <v>0</v>
      </c>
      <c r="AF218" s="5" t="b">
        <f t="shared" si="126"/>
        <v>1</v>
      </c>
      <c r="AG218" s="5" t="b">
        <f>AND(ISBLANK(DESTINATIONS!O223),ISBLANK(DESTINATIONS!P223),ISBLANK(DESTINATIONS!Q223),ISBLANK(DESTINATIONS!R223),ISBLANK(DESTINATIONS!S223))</f>
        <v>1</v>
      </c>
      <c r="AH218" s="5" t="b">
        <f>AND(ISNUMBER(DESTINATIONS!O223),ISNUMBER(DESTINATIONS!P223),ISNUMBER(DESTINATIONS!Q223),ISNUMBER(DESTINATIONS!R223),ISNUMBER(DESTINATIONS!S223),SETTINGS!F$11&gt;=DESTINATIONS!P223,SETTINGS!F$12&gt;=DESTINATIONS!Q223,SETTINGS!F$13&gt;=DESTINATIONS!R223,SETTINGS!F$14&gt;=DESTINATIONS!S223,SETTINGS!F$15&gt;=DESTINATIONS!O223)</f>
        <v>0</v>
      </c>
      <c r="AI218" s="5" t="b">
        <f>AND(ISNUMBER(DESTINATIONS!O223),ISBLANK(DESTINATIONS!P223),ISBLANK(DESTINATIONS!Q223),ISBLANK(DESTINATIONS!R223),ISBLANK(DESTINATIONS!S223),SETTINGS!F$15&gt;=DESTINATIONS!O223)</f>
        <v>0</v>
      </c>
      <c r="AJ218" s="1" t="b">
        <f>AND(ISNUMBER(DESTINATIONS!O223),ISBLANK(DESTINATIONS!P223),ISBLANK(DESTINATIONS!Q223),ISNUMBER(DESTINATIONS!R223),ISBLANK(DESTINATIONS!S223),SETTINGS!F$15&gt;=DESTINATIONS!O223,SETTINGS!F$13&gt;=DESTINATIONS!R223)</f>
        <v>0</v>
      </c>
      <c r="AK218" s="5" t="b">
        <f t="shared" si="127"/>
        <v>1</v>
      </c>
      <c r="AL218" s="5" t="b">
        <f>AND(SETTINGS!B$21="IELTS",AF218)</f>
        <v>0</v>
      </c>
      <c r="AM218" s="5" t="b">
        <f>AND(SETTINGS!B$21="TOEFL",AK218)</f>
        <v>0</v>
      </c>
      <c r="AN218" s="5" t="b">
        <f>AND(SETTINGS!B$21="Other",OR(AB218,AG218))</f>
        <v>0</v>
      </c>
      <c r="AO218" s="1" t="b">
        <f>AND(SETTINGS!B$21="NO",_xlfn.IFS(SETTINGS!B$19="English",FALSE,OR(SETTINGS!B$19="Spanish",SETTINGS!B$19="English and Spanish"),DESTINATIONS!F223="Spanish",OR(SETTINGS!B$19="French",SETTINGS!B$19="English and French"),DESTINATIONS!F223="French",OR(SETTINGS!B$19="Portuguese",SETTINGS!B$19="English and Portuguese"),DESTINATIONS!F223="Portuguese",OR(SETTINGS!B$19="German",SETTINGS!B$19="English and German"),DESTINATIONS!F223="German",SETTINGS!B$19="All",OR(DESTINATIONS!F223="Spanish",DESTINATIONS!F223="French",DESTINATIONS!F223="Portuguese",DESTINATIONS!F223="German"),SETTINGS!B$19="",FALSE))</f>
        <v>0</v>
      </c>
      <c r="AP218" s="5" t="b">
        <f t="shared" si="135"/>
        <v>0</v>
      </c>
      <c r="AQ218" s="5" t="b">
        <f>OR(ISBLANK(DESTINATIONS!T223),AND(ISNUMBER(DESTINATIONS!T223),SETTINGS!I$5&gt;=DESTINATIONS!T223))</f>
        <v>1</v>
      </c>
      <c r="AS218" s="45" t="b">
        <f t="shared" si="129"/>
        <v>1</v>
      </c>
      <c r="AT218" s="5" t="b">
        <f t="shared" si="130"/>
        <v>0</v>
      </c>
      <c r="AU218" s="5" t="b">
        <f t="shared" si="131"/>
        <v>0</v>
      </c>
      <c r="AV218" s="5" t="b">
        <f t="shared" si="132"/>
        <v>0</v>
      </c>
      <c r="AW218" s="5" t="b">
        <f t="shared" si="133"/>
        <v>0</v>
      </c>
      <c r="AX218" s="5" t="b">
        <f t="shared" si="134"/>
        <v>0</v>
      </c>
    </row>
    <row r="219" spans="1:50" ht="20" customHeight="1" x14ac:dyDescent="0.35">
      <c r="A219" s="50" t="s">
        <v>508</v>
      </c>
      <c r="B219" s="50" t="s">
        <v>516</v>
      </c>
      <c r="C219" s="50" t="s">
        <v>534</v>
      </c>
      <c r="D219" s="48">
        <v>2</v>
      </c>
      <c r="E219" s="49">
        <v>31.815999999999999</v>
      </c>
      <c r="F219" s="49">
        <v>30.614999999999998</v>
      </c>
      <c r="G219" s="43" t="str">
        <f>IF(OR(SETTINGS!I$8=0,F219="X",F219="?"),"N/A",SETTINGS!I$8-F219)</f>
        <v>N/A</v>
      </c>
      <c r="H219" s="46" t="str">
        <f t="shared" si="123"/>
        <v>Language + Score + English</v>
      </c>
      <c r="J219" s="5" t="b">
        <f>DESTINATIONS!D221="YES"</f>
        <v>1</v>
      </c>
      <c r="K219" s="5" t="b">
        <f>AND(SETTINGS!B$19="English",DESTINATIONS!F221="English")</f>
        <v>0</v>
      </c>
      <c r="L219" s="5" t="b">
        <f>AND(SETTINGS!B$19="Spanish",DESTINATIONS!F221="Spanish")</f>
        <v>0</v>
      </c>
      <c r="M219" s="5" t="b">
        <f>AND(SETTINGS!B$19="French",DESTINATIONS!F221="French")</f>
        <v>0</v>
      </c>
      <c r="N219" s="1" t="b">
        <f>AND(SETTINGS!B$19="Portuguese",DESTINATIONS!F221="Portuguese")</f>
        <v>0</v>
      </c>
      <c r="O219" s="5" t="b">
        <f>AND(SETTINGS!B$19="German",DESTINATIONS!F221="German")</f>
        <v>0</v>
      </c>
      <c r="P219" s="45" t="b">
        <f>AND(SETTINGS!B$19="English and Spanish",OR(DESTINATIONS!F221="English",DESTINATIONS!F221="Spanish"))</f>
        <v>0</v>
      </c>
      <c r="Q219" s="5" t="b">
        <f>AND(SETTINGS!B$19="English and French",OR(DESTINATIONS!F221="English",DESTINATIONS!F221="French"))</f>
        <v>0</v>
      </c>
      <c r="R219" s="5" t="b">
        <f>AND(SETTINGS!B$19="English and Portuguese",OR(DESTINATIONS!F221="English",DESTINATIONS!F221="Portuguese"))</f>
        <v>0</v>
      </c>
      <c r="S219" s="5" t="b">
        <f>AND(SETTINGS!B$19="English and German",OR(DESTINATIONS!F221="English",DESTINATIONS!F221="German"))</f>
        <v>0</v>
      </c>
      <c r="T219" s="5" t="b">
        <f>SETTINGS!B$19="All"</f>
        <v>0</v>
      </c>
      <c r="U219" s="5" t="b">
        <f t="shared" si="124"/>
        <v>0</v>
      </c>
      <c r="V219" s="5" t="b">
        <f>AND(SETTINGS!I$8&lt;F219,NOT(OR(E219="?",F219="?",E219="X",F219="X")))</f>
        <v>1</v>
      </c>
      <c r="W219" s="5" t="b">
        <f>AND(SETTINGS!I$8=F219,NOT(OR(E219="?",F219="?",E219="X",F219="X")))</f>
        <v>0</v>
      </c>
      <c r="X219" s="5" t="b">
        <f>AND(SETTINGS!I$8&gt;F219,SETTINGS!I$8&lt;E219,NOT(OR(E219="?",F219="?",E219="X",F219="X")))</f>
        <v>0</v>
      </c>
      <c r="Y219" s="5" t="b">
        <f>AND(SETTINGS!I$8=E219,NOT(OR(E219="?",F219="?",E219="X",F219="X")))</f>
        <v>0</v>
      </c>
      <c r="Z219" s="5" t="b">
        <f>AND(SETTINGS!I$8&gt;E219,NOT(OR(E219="?",F219="?",E219="X",F219="X")))</f>
        <v>0</v>
      </c>
      <c r="AA219" s="5" t="b">
        <f t="shared" si="125"/>
        <v>0</v>
      </c>
      <c r="AB219" s="5" t="b">
        <f>AND(ISBLANK(DESTINATIONS!J221),ISBLANK(DESTINATIONS!K221),ISBLANK(DESTINATIONS!L221),ISBLANK(DESTINATIONS!M221),ISBLANK(DESTINATIONS!N221))</f>
        <v>1</v>
      </c>
      <c r="AC219" s="5" t="b">
        <f>AND(ISNUMBER(DESTINATIONS!J221),ISNUMBER(DESTINATIONS!K221),ISNUMBER(DESTINATIONS!L221),ISNUMBER(DESTINATIONS!M221),ISNUMBER(DESTINATIONS!N221),SETTINGS!F$3&gt;=DESTINATIONS!K221,SETTINGS!F$4&gt;=DESTINATIONS!L221,SETTINGS!F$5&gt;=DESTINATIONS!M221,SETTINGS!F$6&gt;=DESTINATIONS!N221,SETTINGS!F$7&gt;=DESTINATIONS!J221)</f>
        <v>0</v>
      </c>
      <c r="AD219" s="5" t="b">
        <f>AND(ISNUMBER(DESTINATIONS!J221),ISBLANK(DESTINATIONS!K221),ISBLANK(DESTINATIONS!L221),ISBLANK(DESTINATIONS!M221),ISBLANK(DESTINATIONS!N221),SETTINGS!F$7&gt;=DESTINATIONS!J221)</f>
        <v>0</v>
      </c>
      <c r="AE219" s="1" t="b">
        <f>AND(ISNUMBER(DESTINATIONS!J221),ISBLANK(DESTINATIONS!K221),ISBLANK(DESTINATIONS!L221),ISNUMBER(DESTINATIONS!M221),ISBLANK(DESTINATIONS!N221),SETTINGS!F$7&gt;=DESTINATIONS!J221,SETTINGS!F$5&gt;=DESTINATIONS!M221)</f>
        <v>0</v>
      </c>
      <c r="AF219" s="5" t="b">
        <f t="shared" si="126"/>
        <v>1</v>
      </c>
      <c r="AG219" s="5" t="b">
        <f>AND(ISBLANK(DESTINATIONS!O221),ISBLANK(DESTINATIONS!P221),ISBLANK(DESTINATIONS!Q221),ISBLANK(DESTINATIONS!R221),ISBLANK(DESTINATIONS!S221))</f>
        <v>1</v>
      </c>
      <c r="AH219" s="5" t="b">
        <f>AND(ISNUMBER(DESTINATIONS!O221),ISNUMBER(DESTINATIONS!P221),ISNUMBER(DESTINATIONS!Q221),ISNUMBER(DESTINATIONS!R221),ISNUMBER(DESTINATIONS!S221),SETTINGS!F$11&gt;=DESTINATIONS!P221,SETTINGS!F$12&gt;=DESTINATIONS!Q221,SETTINGS!F$13&gt;=DESTINATIONS!R221,SETTINGS!F$14&gt;=DESTINATIONS!S221,SETTINGS!F$15&gt;=DESTINATIONS!O221)</f>
        <v>0</v>
      </c>
      <c r="AI219" s="5" t="b">
        <f>AND(ISNUMBER(DESTINATIONS!O221),ISBLANK(DESTINATIONS!P221),ISBLANK(DESTINATIONS!Q221),ISBLANK(DESTINATIONS!R221),ISBLANK(DESTINATIONS!S221),SETTINGS!F$15&gt;=DESTINATIONS!O221)</f>
        <v>0</v>
      </c>
      <c r="AJ219" s="1" t="b">
        <f>AND(ISNUMBER(DESTINATIONS!O221),ISBLANK(DESTINATIONS!P221),ISBLANK(DESTINATIONS!Q221),ISNUMBER(DESTINATIONS!R221),ISBLANK(DESTINATIONS!S221),SETTINGS!F$15&gt;=DESTINATIONS!O221,SETTINGS!F$13&gt;=DESTINATIONS!R221)</f>
        <v>0</v>
      </c>
      <c r="AK219" s="5" t="b">
        <f t="shared" si="127"/>
        <v>1</v>
      </c>
      <c r="AL219" s="5" t="b">
        <f>AND(SETTINGS!B$21="IELTS",AF219)</f>
        <v>0</v>
      </c>
      <c r="AM219" s="5" t="b">
        <f>AND(SETTINGS!B$21="TOEFL",AK219)</f>
        <v>0</v>
      </c>
      <c r="AN219" s="5" t="b">
        <f>AND(SETTINGS!B$21="Other",OR(AB219,AG219))</f>
        <v>0</v>
      </c>
      <c r="AO219" s="1" t="b">
        <f>AND(SETTINGS!B$21="NO",_xlfn.IFS(SETTINGS!B$19="English",FALSE,OR(SETTINGS!B$19="Spanish",SETTINGS!B$19="English and Spanish"),DESTINATIONS!F221="Spanish",OR(SETTINGS!B$19="French",SETTINGS!B$19="English and French"),DESTINATIONS!F221="French",OR(SETTINGS!B$19="Portuguese",SETTINGS!B$19="English and Portuguese"),DESTINATIONS!F221="Portuguese",OR(SETTINGS!B$19="German",SETTINGS!B$19="English and German"),DESTINATIONS!F221="German",SETTINGS!B$19="All",OR(DESTINATIONS!F221="Spanish",DESTINATIONS!F221="French",DESTINATIONS!F221="Portuguese",DESTINATIONS!F221="German"),SETTINGS!B$19="",FALSE))</f>
        <v>0</v>
      </c>
      <c r="AP219" s="5" t="b">
        <f t="shared" si="135"/>
        <v>0</v>
      </c>
      <c r="AQ219" s="5" t="b">
        <f>OR(ISBLANK(DESTINATIONS!T221),AND(ISNUMBER(DESTINATIONS!T221),SETTINGS!I$5&gt;=DESTINATIONS!T221))</f>
        <v>1</v>
      </c>
      <c r="AS219" s="45" t="b">
        <f t="shared" si="129"/>
        <v>1</v>
      </c>
      <c r="AT219" s="5" t="b">
        <f t="shared" si="130"/>
        <v>0</v>
      </c>
      <c r="AU219" s="5" t="b">
        <f t="shared" si="131"/>
        <v>0</v>
      </c>
      <c r="AV219" s="5" t="b">
        <f t="shared" si="132"/>
        <v>0</v>
      </c>
      <c r="AW219" s="5" t="b">
        <f t="shared" si="133"/>
        <v>0</v>
      </c>
      <c r="AX219" s="5" t="b">
        <f t="shared" si="134"/>
        <v>0</v>
      </c>
    </row>
    <row r="220" spans="1:50" ht="20" customHeight="1" x14ac:dyDescent="0.35">
      <c r="A220" s="50" t="s">
        <v>508</v>
      </c>
      <c r="B220" s="50" t="s">
        <v>516</v>
      </c>
      <c r="C220" s="50" t="s">
        <v>535</v>
      </c>
      <c r="D220" s="48">
        <v>2</v>
      </c>
      <c r="E220" s="49">
        <v>30.585000000000001</v>
      </c>
      <c r="F220" s="49">
        <v>30.555</v>
      </c>
      <c r="G220" s="43" t="str">
        <f>IF(OR(SETTINGS!I$8=0,F220="X",F220="?"),"N/A",SETTINGS!I$8-F220)</f>
        <v>N/A</v>
      </c>
      <c r="H220" s="46" t="str">
        <f t="shared" si="123"/>
        <v>Language + Score + English</v>
      </c>
      <c r="J220" s="5" t="b">
        <f>DESTINATIONS!D222="YES"</f>
        <v>1</v>
      </c>
      <c r="K220" s="5" t="b">
        <f>AND(SETTINGS!B$19="English",DESTINATIONS!F222="English")</f>
        <v>0</v>
      </c>
      <c r="L220" s="5" t="b">
        <f>AND(SETTINGS!B$19="Spanish",DESTINATIONS!F222="Spanish")</f>
        <v>0</v>
      </c>
      <c r="M220" s="5" t="b">
        <f>AND(SETTINGS!B$19="French",DESTINATIONS!F222="French")</f>
        <v>0</v>
      </c>
      <c r="N220" s="1" t="b">
        <f>AND(SETTINGS!B$19="Portuguese",DESTINATIONS!F222="Portuguese")</f>
        <v>0</v>
      </c>
      <c r="O220" s="5" t="b">
        <f>AND(SETTINGS!B$19="German",DESTINATIONS!F222="German")</f>
        <v>0</v>
      </c>
      <c r="P220" s="45" t="b">
        <f>AND(SETTINGS!B$19="English and Spanish",OR(DESTINATIONS!F222="English",DESTINATIONS!F222="Spanish"))</f>
        <v>0</v>
      </c>
      <c r="Q220" s="5" t="b">
        <f>AND(SETTINGS!B$19="English and French",OR(DESTINATIONS!F222="English",DESTINATIONS!F222="French"))</f>
        <v>0</v>
      </c>
      <c r="R220" s="5" t="b">
        <f>AND(SETTINGS!B$19="English and Portuguese",OR(DESTINATIONS!F222="English",DESTINATIONS!F222="Portuguese"))</f>
        <v>0</v>
      </c>
      <c r="S220" s="5" t="b">
        <f>AND(SETTINGS!B$19="English and German",OR(DESTINATIONS!F222="English",DESTINATIONS!F222="German"))</f>
        <v>0</v>
      </c>
      <c r="T220" s="5" t="b">
        <f>SETTINGS!B$19="All"</f>
        <v>0</v>
      </c>
      <c r="U220" s="5" t="b">
        <f t="shared" si="124"/>
        <v>0</v>
      </c>
      <c r="V220" s="5" t="b">
        <f>AND(SETTINGS!I$8&lt;F220,NOT(OR(E220="?",F220="?",E220="X",F220="X")))</f>
        <v>1</v>
      </c>
      <c r="W220" s="5" t="b">
        <f>AND(SETTINGS!I$8=F220,NOT(OR(E220="?",F220="?",E220="X",F220="X")))</f>
        <v>0</v>
      </c>
      <c r="X220" s="5" t="b">
        <f>AND(SETTINGS!I$8&gt;F220,SETTINGS!I$8&lt;E220,NOT(OR(E220="?",F220="?",E220="X",F220="X")))</f>
        <v>0</v>
      </c>
      <c r="Y220" s="5" t="b">
        <f>AND(SETTINGS!I$8=E220,NOT(OR(E220="?",F220="?",E220="X",F220="X")))</f>
        <v>0</v>
      </c>
      <c r="Z220" s="5" t="b">
        <f>AND(SETTINGS!I$8&gt;E220,NOT(OR(E220="?",F220="?",E220="X",F220="X")))</f>
        <v>0</v>
      </c>
      <c r="AA220" s="5" t="b">
        <f t="shared" si="125"/>
        <v>0</v>
      </c>
      <c r="AB220" s="5" t="b">
        <f>AND(ISBLANK(DESTINATIONS!J222),ISBLANK(DESTINATIONS!K222),ISBLANK(DESTINATIONS!L222),ISBLANK(DESTINATIONS!M222),ISBLANK(DESTINATIONS!N222))</f>
        <v>1</v>
      </c>
      <c r="AC220" s="5" t="b">
        <f>AND(ISNUMBER(DESTINATIONS!J222),ISNUMBER(DESTINATIONS!K222),ISNUMBER(DESTINATIONS!L222),ISNUMBER(DESTINATIONS!M222),ISNUMBER(DESTINATIONS!N222),SETTINGS!F$3&gt;=DESTINATIONS!K222,SETTINGS!F$4&gt;=DESTINATIONS!L222,SETTINGS!F$5&gt;=DESTINATIONS!M222,SETTINGS!F$6&gt;=DESTINATIONS!N222,SETTINGS!F$7&gt;=DESTINATIONS!J222)</f>
        <v>0</v>
      </c>
      <c r="AD220" s="5" t="b">
        <f>AND(ISNUMBER(DESTINATIONS!J222),ISBLANK(DESTINATIONS!K222),ISBLANK(DESTINATIONS!L222),ISBLANK(DESTINATIONS!M222),ISBLANK(DESTINATIONS!N222),SETTINGS!F$7&gt;=DESTINATIONS!J222)</f>
        <v>0</v>
      </c>
      <c r="AE220" s="1" t="b">
        <f>AND(ISNUMBER(DESTINATIONS!J222),ISBLANK(DESTINATIONS!K222),ISBLANK(DESTINATIONS!L222),ISNUMBER(DESTINATIONS!M222),ISBLANK(DESTINATIONS!N222),SETTINGS!F$7&gt;=DESTINATIONS!J222,SETTINGS!F$5&gt;=DESTINATIONS!M222)</f>
        <v>0</v>
      </c>
      <c r="AF220" s="5" t="b">
        <f t="shared" si="126"/>
        <v>1</v>
      </c>
      <c r="AG220" s="5" t="b">
        <f>AND(ISBLANK(DESTINATIONS!O222),ISBLANK(DESTINATIONS!P222),ISBLANK(DESTINATIONS!Q222),ISBLANK(DESTINATIONS!R222),ISBLANK(DESTINATIONS!S222))</f>
        <v>1</v>
      </c>
      <c r="AH220" s="5" t="b">
        <f>AND(ISNUMBER(DESTINATIONS!O222),ISNUMBER(DESTINATIONS!P222),ISNUMBER(DESTINATIONS!Q222),ISNUMBER(DESTINATIONS!R222),ISNUMBER(DESTINATIONS!S222),SETTINGS!F$11&gt;=DESTINATIONS!P222,SETTINGS!F$12&gt;=DESTINATIONS!Q222,SETTINGS!F$13&gt;=DESTINATIONS!R222,SETTINGS!F$14&gt;=DESTINATIONS!S222,SETTINGS!F$15&gt;=DESTINATIONS!O222)</f>
        <v>0</v>
      </c>
      <c r="AI220" s="5" t="b">
        <f>AND(ISNUMBER(DESTINATIONS!O222),ISBLANK(DESTINATIONS!P222),ISBLANK(DESTINATIONS!Q222),ISBLANK(DESTINATIONS!R222),ISBLANK(DESTINATIONS!S222),SETTINGS!F$15&gt;=DESTINATIONS!O222)</f>
        <v>0</v>
      </c>
      <c r="AJ220" s="1" t="b">
        <f>AND(ISNUMBER(DESTINATIONS!O222),ISBLANK(DESTINATIONS!P222),ISBLANK(DESTINATIONS!Q222),ISNUMBER(DESTINATIONS!R222),ISBLANK(DESTINATIONS!S222),SETTINGS!F$15&gt;=DESTINATIONS!O222,SETTINGS!F$13&gt;=DESTINATIONS!R222)</f>
        <v>0</v>
      </c>
      <c r="AK220" s="5" t="b">
        <f t="shared" si="127"/>
        <v>1</v>
      </c>
      <c r="AL220" s="5" t="b">
        <f>AND(SETTINGS!B$21="IELTS",AF220)</f>
        <v>0</v>
      </c>
      <c r="AM220" s="5" t="b">
        <f>AND(SETTINGS!B$21="TOEFL",AK220)</f>
        <v>0</v>
      </c>
      <c r="AN220" s="5" t="b">
        <f>AND(SETTINGS!B$21="Other",OR(AB220,AG220))</f>
        <v>0</v>
      </c>
      <c r="AO220" s="1" t="b">
        <f>AND(SETTINGS!B$21="NO",_xlfn.IFS(SETTINGS!B$19="English",FALSE,OR(SETTINGS!B$19="Spanish",SETTINGS!B$19="English and Spanish"),DESTINATIONS!F222="Spanish",OR(SETTINGS!B$19="French",SETTINGS!B$19="English and French"),DESTINATIONS!F222="French",OR(SETTINGS!B$19="Portuguese",SETTINGS!B$19="English and Portuguese"),DESTINATIONS!F222="Portuguese",OR(SETTINGS!B$19="German",SETTINGS!B$19="English and German"),DESTINATIONS!F222="German",SETTINGS!B$19="All",OR(DESTINATIONS!F222="Spanish",DESTINATIONS!F222="French",DESTINATIONS!F222="Portuguese",DESTINATIONS!F222="German"),SETTINGS!B$19="",FALSE))</f>
        <v>0</v>
      </c>
      <c r="AP220" s="5" t="b">
        <f t="shared" si="135"/>
        <v>0</v>
      </c>
      <c r="AQ220" s="5" t="b">
        <f>OR(ISBLANK(DESTINATIONS!T222),AND(ISNUMBER(DESTINATIONS!T222),SETTINGS!I$5&gt;=DESTINATIONS!T222))</f>
        <v>1</v>
      </c>
      <c r="AS220" s="45" t="b">
        <f t="shared" si="129"/>
        <v>1</v>
      </c>
      <c r="AT220" s="5" t="b">
        <f t="shared" si="130"/>
        <v>0</v>
      </c>
      <c r="AU220" s="5" t="b">
        <f t="shared" si="131"/>
        <v>0</v>
      </c>
      <c r="AV220" s="5" t="b">
        <f t="shared" si="132"/>
        <v>0</v>
      </c>
      <c r="AW220" s="5" t="b">
        <f t="shared" si="133"/>
        <v>0</v>
      </c>
      <c r="AX220" s="5" t="b">
        <f t="shared" si="134"/>
        <v>0</v>
      </c>
    </row>
    <row r="221" spans="1:50" ht="20" customHeight="1" x14ac:dyDescent="0.35">
      <c r="A221" s="50" t="s">
        <v>511</v>
      </c>
      <c r="B221" s="50" t="s">
        <v>520</v>
      </c>
      <c r="C221" s="50" t="s">
        <v>528</v>
      </c>
      <c r="D221" s="48">
        <v>3</v>
      </c>
      <c r="E221" s="49">
        <v>30.202000000000002</v>
      </c>
      <c r="F221" s="49">
        <v>29.956</v>
      </c>
      <c r="G221" s="43" t="str">
        <f>IF(OR(SETTINGS!I$8=0,F221="X",F221="?"),"N/A",SETTINGS!I$8-F221)</f>
        <v>N/A</v>
      </c>
      <c r="H221" s="46" t="str">
        <f t="shared" si="123"/>
        <v>Language + Score + English</v>
      </c>
      <c r="J221" s="5" t="b">
        <f>DESTINATIONS!D211="YES"</f>
        <v>1</v>
      </c>
      <c r="K221" s="5" t="b">
        <f>AND(SETTINGS!B$19="English",DESTINATIONS!F211="English")</f>
        <v>0</v>
      </c>
      <c r="L221" s="5" t="b">
        <f>AND(SETTINGS!B$19="Spanish",DESTINATIONS!F211="Spanish")</f>
        <v>0</v>
      </c>
      <c r="M221" s="5" t="b">
        <f>AND(SETTINGS!B$19="French",DESTINATIONS!F211="French")</f>
        <v>0</v>
      </c>
      <c r="N221" s="1" t="b">
        <f>AND(SETTINGS!B$19="Portuguese",DESTINATIONS!F211="Portuguese")</f>
        <v>0</v>
      </c>
      <c r="O221" s="5" t="b">
        <f>AND(SETTINGS!B$19="German",DESTINATIONS!F211="German")</f>
        <v>0</v>
      </c>
      <c r="P221" s="45" t="b">
        <f>AND(SETTINGS!B$19="English and Spanish",OR(DESTINATIONS!F211="English",DESTINATIONS!F211="Spanish"))</f>
        <v>0</v>
      </c>
      <c r="Q221" s="5" t="b">
        <f>AND(SETTINGS!B$19="English and French",OR(DESTINATIONS!F211="English",DESTINATIONS!F211="French"))</f>
        <v>0</v>
      </c>
      <c r="R221" s="5" t="b">
        <f>AND(SETTINGS!B$19="English and Portuguese",OR(DESTINATIONS!F211="English",DESTINATIONS!F211="Portuguese"))</f>
        <v>0</v>
      </c>
      <c r="S221" s="5" t="b">
        <f>AND(SETTINGS!B$19="English and German",OR(DESTINATIONS!F211="English",DESTINATIONS!F211="German"))</f>
        <v>0</v>
      </c>
      <c r="T221" s="5" t="b">
        <f>SETTINGS!B$19="All"</f>
        <v>0</v>
      </c>
      <c r="U221" s="5" t="b">
        <f t="shared" ref="U221" si="136">OR(K221,L221,M221,N221,O221,P221,Q221,R221,S221,T221)</f>
        <v>0</v>
      </c>
      <c r="V221" s="5" t="b">
        <f>AND(SETTINGS!I$8&lt;F221,NOT(OR(E221="?",F221="?",E221="X",F221="X")))</f>
        <v>1</v>
      </c>
      <c r="W221" s="5" t="b">
        <f>AND(SETTINGS!I$8=F221,NOT(OR(E221="?",F221="?",E221="X",F221="X")))</f>
        <v>0</v>
      </c>
      <c r="X221" s="5" t="b">
        <f>AND(SETTINGS!I$8&gt;F221,SETTINGS!I$8&lt;E221,NOT(OR(E221="?",F221="?",E221="X",F221="X")))</f>
        <v>0</v>
      </c>
      <c r="Y221" s="5" t="b">
        <f>AND(SETTINGS!I$8=E221,NOT(OR(E221="?",F221="?",E221="X",F221="X")))</f>
        <v>0</v>
      </c>
      <c r="Z221" s="5" t="b">
        <f>AND(SETTINGS!I$8&gt;E221,NOT(OR(E221="?",F221="?",E221="X",F221="X")))</f>
        <v>0</v>
      </c>
      <c r="AA221" s="5" t="b">
        <f t="shared" ref="AA221" si="137">OR(E221="?",F221="?",E221="X",F221="X")</f>
        <v>0</v>
      </c>
      <c r="AB221" s="5" t="b">
        <f>AND(ISBLANK(DESTINATIONS!J211),ISBLANK(DESTINATIONS!K211),ISBLANK(DESTINATIONS!L211),ISBLANK(DESTINATIONS!M211),ISBLANK(DESTINATIONS!N211))</f>
        <v>1</v>
      </c>
      <c r="AC221" s="5" t="b">
        <f>AND(ISNUMBER(DESTINATIONS!J211),ISNUMBER(DESTINATIONS!K211),ISNUMBER(DESTINATIONS!L211),ISNUMBER(DESTINATIONS!M211),ISNUMBER(DESTINATIONS!N211),SETTINGS!F$3&gt;=DESTINATIONS!K211,SETTINGS!F$4&gt;=DESTINATIONS!L211,SETTINGS!F$5&gt;=DESTINATIONS!M211,SETTINGS!F$6&gt;=DESTINATIONS!N211,SETTINGS!F$7&gt;=DESTINATIONS!J211)</f>
        <v>0</v>
      </c>
      <c r="AD221" s="5" t="b">
        <f>AND(ISNUMBER(DESTINATIONS!J211),ISBLANK(DESTINATIONS!K211),ISBLANK(DESTINATIONS!L211),ISBLANK(DESTINATIONS!M211),ISBLANK(DESTINATIONS!N211),SETTINGS!F$7&gt;=DESTINATIONS!J211)</f>
        <v>0</v>
      </c>
      <c r="AE221" s="1" t="b">
        <f>AND(ISNUMBER(DESTINATIONS!J211),ISBLANK(DESTINATIONS!K211),ISBLANK(DESTINATIONS!L211),ISNUMBER(DESTINATIONS!M211),ISBLANK(DESTINATIONS!N211),SETTINGS!F$7&gt;=DESTINATIONS!J211,SETTINGS!F$5&gt;=DESTINATIONS!M211)</f>
        <v>0</v>
      </c>
      <c r="AF221" s="5" t="b">
        <f t="shared" ref="AF221" si="138">OR(AB221,AC221,AD221,AE221)</f>
        <v>1</v>
      </c>
      <c r="AG221" s="5" t="b">
        <f>AND(ISBLANK(DESTINATIONS!O211),ISBLANK(DESTINATIONS!P211),ISBLANK(DESTINATIONS!Q211),ISBLANK(DESTINATIONS!R211),ISBLANK(DESTINATIONS!S211))</f>
        <v>1</v>
      </c>
      <c r="AH221" s="5" t="b">
        <f>AND(ISNUMBER(DESTINATIONS!O211),ISNUMBER(DESTINATIONS!P211),ISNUMBER(DESTINATIONS!Q211),ISNUMBER(DESTINATIONS!R211),ISNUMBER(DESTINATIONS!S211),SETTINGS!F$11&gt;=DESTINATIONS!P211,SETTINGS!F$12&gt;=DESTINATIONS!Q211,SETTINGS!F$13&gt;=DESTINATIONS!R211,SETTINGS!F$14&gt;=DESTINATIONS!S211,SETTINGS!F$15&gt;=DESTINATIONS!O211)</f>
        <v>0</v>
      </c>
      <c r="AI221" s="5" t="b">
        <f>AND(ISNUMBER(DESTINATIONS!O211),ISBLANK(DESTINATIONS!P211),ISBLANK(DESTINATIONS!Q211),ISBLANK(DESTINATIONS!R211),ISBLANK(DESTINATIONS!S211),SETTINGS!F$15&gt;=DESTINATIONS!O211)</f>
        <v>0</v>
      </c>
      <c r="AJ221" s="1" t="b">
        <f>AND(ISNUMBER(DESTINATIONS!O211),ISBLANK(DESTINATIONS!P211),ISBLANK(DESTINATIONS!Q211),ISNUMBER(DESTINATIONS!R211),ISBLANK(DESTINATIONS!S211),SETTINGS!F$15&gt;=DESTINATIONS!O211,SETTINGS!F$13&gt;=DESTINATIONS!R211)</f>
        <v>0</v>
      </c>
      <c r="AK221" s="5" t="b">
        <f t="shared" ref="AK221" si="139">OR(AG221,AH221,AI221,AJ221)</f>
        <v>1</v>
      </c>
      <c r="AL221" s="5" t="b">
        <f>AND(SETTINGS!B$21="IELTS",AF221)</f>
        <v>0</v>
      </c>
      <c r="AM221" s="5" t="b">
        <f>AND(SETTINGS!B$21="TOEFL",AK221)</f>
        <v>0</v>
      </c>
      <c r="AN221" s="5" t="b">
        <f>AND(SETTINGS!B$21="Other",OR(AB221,AG221))</f>
        <v>0</v>
      </c>
      <c r="AO221" s="1" t="b">
        <f>AND(SETTINGS!B$21="NO",_xlfn.IFS(SETTINGS!B$19="English",FALSE,OR(SETTINGS!B$19="Spanish",SETTINGS!B$19="English and Spanish"),DESTINATIONS!F211="Spanish",OR(SETTINGS!B$19="French",SETTINGS!B$19="English and French"),DESTINATIONS!F211="French",OR(SETTINGS!B$19="Portuguese",SETTINGS!B$19="English and Portuguese"),DESTINATIONS!F211="Portuguese",OR(SETTINGS!B$19="German",SETTINGS!B$19="English and German"),DESTINATIONS!F211="German",SETTINGS!B$19="All",OR(DESTINATIONS!F211="Spanish",DESTINATIONS!F211="French",DESTINATIONS!F211="Portuguese",DESTINATIONS!F211="German"),SETTINGS!B$19="",FALSE))</f>
        <v>0</v>
      </c>
      <c r="AP221" s="5" t="b">
        <f t="shared" si="135"/>
        <v>0</v>
      </c>
      <c r="AQ221" s="5" t="b">
        <f>OR(ISBLANK(DESTINATIONS!T211),AND(ISNUMBER(DESTINATIONS!T211),SETTINGS!I$5&gt;=DESTINATIONS!T211))</f>
        <v>1</v>
      </c>
      <c r="AS221" s="45" t="b">
        <f t="shared" si="129"/>
        <v>1</v>
      </c>
      <c r="AT221" s="5" t="b">
        <f t="shared" si="130"/>
        <v>0</v>
      </c>
      <c r="AU221" s="5" t="b">
        <f t="shared" si="131"/>
        <v>0</v>
      </c>
      <c r="AV221" s="5" t="b">
        <f t="shared" si="132"/>
        <v>0</v>
      </c>
      <c r="AW221" s="5" t="b">
        <f t="shared" si="133"/>
        <v>0</v>
      </c>
      <c r="AX221" s="5" t="b">
        <f t="shared" si="134"/>
        <v>0</v>
      </c>
    </row>
    <row r="222" spans="1:50" ht="20" customHeight="1" x14ac:dyDescent="0.35">
      <c r="A222" s="50" t="s">
        <v>507</v>
      </c>
      <c r="B222" s="50" t="s">
        <v>515</v>
      </c>
      <c r="C222" s="50" t="s">
        <v>525</v>
      </c>
      <c r="D222" s="48" t="s">
        <v>197</v>
      </c>
      <c r="E222" s="49">
        <v>30.931999999999999</v>
      </c>
      <c r="F222" s="49">
        <v>29.920999999999999</v>
      </c>
      <c r="G222" s="43" t="str">
        <f>IF(OR(SETTINGS!I$8=0,F222="X",F222="?"),"N/A",SETTINGS!I$8-F222)</f>
        <v>N/A</v>
      </c>
      <c r="H222" s="46" t="str">
        <f t="shared" si="123"/>
        <v>Language + Score + English</v>
      </c>
      <c r="J222" s="5" t="b">
        <f>DESTINATIONS!D217="YES"</f>
        <v>1</v>
      </c>
      <c r="K222" s="5" t="b">
        <f>AND(SETTINGS!B$19="English",DESTINATIONS!F217="English")</f>
        <v>0</v>
      </c>
      <c r="L222" s="5" t="b">
        <f>AND(SETTINGS!B$19="Spanish",DESTINATIONS!F217="Spanish")</f>
        <v>0</v>
      </c>
      <c r="M222" s="5" t="b">
        <f>AND(SETTINGS!B$19="French",DESTINATIONS!F217="French")</f>
        <v>0</v>
      </c>
      <c r="N222" s="1" t="b">
        <f>AND(SETTINGS!B$19="Portuguese",DESTINATIONS!F217="Portuguese")</f>
        <v>0</v>
      </c>
      <c r="O222" s="5" t="b">
        <f>AND(SETTINGS!B$19="German",DESTINATIONS!F217="German")</f>
        <v>0</v>
      </c>
      <c r="P222" s="45" t="b">
        <f>AND(SETTINGS!B$19="English and Spanish",OR(DESTINATIONS!F217="English",DESTINATIONS!F217="Spanish"))</f>
        <v>0</v>
      </c>
      <c r="Q222" s="5" t="b">
        <f>AND(SETTINGS!B$19="English and French",OR(DESTINATIONS!F217="English",DESTINATIONS!F217="French"))</f>
        <v>0</v>
      </c>
      <c r="R222" s="5" t="b">
        <f>AND(SETTINGS!B$19="English and Portuguese",OR(DESTINATIONS!F217="English",DESTINATIONS!F217="Portuguese"))</f>
        <v>0</v>
      </c>
      <c r="S222" s="5" t="b">
        <f>AND(SETTINGS!B$19="English and German",OR(DESTINATIONS!F217="English",DESTINATIONS!F217="German"))</f>
        <v>0</v>
      </c>
      <c r="T222" s="5" t="b">
        <f>SETTINGS!B$19="All"</f>
        <v>0</v>
      </c>
      <c r="U222" s="5" t="b">
        <f>OR(K222,L222,M222,N222,O222,P222,Q222,R222,S222,T222)</f>
        <v>0</v>
      </c>
      <c r="V222" s="5" t="b">
        <f>AND(SETTINGS!I$8&lt;F222,NOT(OR(E222="?",F222="?",E222="X",F222="X")))</f>
        <v>1</v>
      </c>
      <c r="W222" s="5" t="b">
        <f>AND(SETTINGS!I$8=F222,NOT(OR(E222="?",F222="?",E222="X",F222="X")))</f>
        <v>0</v>
      </c>
      <c r="X222" s="5" t="b">
        <f>AND(SETTINGS!I$8&gt;F222,SETTINGS!I$8&lt;E222,NOT(OR(E222="?",F222="?",E222="X",F222="X")))</f>
        <v>0</v>
      </c>
      <c r="Y222" s="5" t="b">
        <f>AND(SETTINGS!I$8=E222,NOT(OR(E222="?",F222="?",E222="X",F222="X")))</f>
        <v>0</v>
      </c>
      <c r="Z222" s="5" t="b">
        <f>AND(SETTINGS!I$8&gt;E222,NOT(OR(E222="?",F222="?",E222="X",F222="X")))</f>
        <v>0</v>
      </c>
      <c r="AA222" s="5" t="b">
        <f>OR(E222="?",F222="?",E222="X",F222="X")</f>
        <v>0</v>
      </c>
      <c r="AB222" s="5" t="b">
        <f>AND(ISBLANK(DESTINATIONS!J217),ISBLANK(DESTINATIONS!K217),ISBLANK(DESTINATIONS!L217),ISBLANK(DESTINATIONS!M217),ISBLANK(DESTINATIONS!N217))</f>
        <v>1</v>
      </c>
      <c r="AC222" s="5" t="b">
        <f>AND(ISNUMBER(DESTINATIONS!J217),ISNUMBER(DESTINATIONS!K217),ISNUMBER(DESTINATIONS!L217),ISNUMBER(DESTINATIONS!M217),ISNUMBER(DESTINATIONS!N217),SETTINGS!F$3&gt;=DESTINATIONS!K217,SETTINGS!F$4&gt;=DESTINATIONS!L217,SETTINGS!F$5&gt;=DESTINATIONS!M217,SETTINGS!F$6&gt;=DESTINATIONS!N217,SETTINGS!F$7&gt;=DESTINATIONS!J217)</f>
        <v>0</v>
      </c>
      <c r="AD222" s="5" t="b">
        <f>AND(ISNUMBER(DESTINATIONS!J217),ISBLANK(DESTINATIONS!K217),ISBLANK(DESTINATIONS!L217),ISBLANK(DESTINATIONS!M217),ISBLANK(DESTINATIONS!N217),SETTINGS!F$7&gt;=DESTINATIONS!J217)</f>
        <v>0</v>
      </c>
      <c r="AE222" s="1" t="b">
        <f>AND(ISNUMBER(DESTINATIONS!J217),ISBLANK(DESTINATIONS!K217),ISBLANK(DESTINATIONS!L217),ISNUMBER(DESTINATIONS!M217),ISBLANK(DESTINATIONS!N217),SETTINGS!F$7&gt;=DESTINATIONS!J217,SETTINGS!F$5&gt;=DESTINATIONS!M217)</f>
        <v>0</v>
      </c>
      <c r="AF222" s="5" t="b">
        <f>OR(AB222,AC222,AD222,AE222)</f>
        <v>1</v>
      </c>
      <c r="AG222" s="5" t="b">
        <f>AND(ISBLANK(DESTINATIONS!O217),ISBLANK(DESTINATIONS!P217),ISBLANK(DESTINATIONS!Q217),ISBLANK(DESTINATIONS!R217),ISBLANK(DESTINATIONS!S217))</f>
        <v>1</v>
      </c>
      <c r="AH222" s="5" t="b">
        <f>AND(ISNUMBER(DESTINATIONS!O217),ISNUMBER(DESTINATIONS!P217),ISNUMBER(DESTINATIONS!Q217),ISNUMBER(DESTINATIONS!R217),ISNUMBER(DESTINATIONS!S217),SETTINGS!F$11&gt;=DESTINATIONS!P217,SETTINGS!F$12&gt;=DESTINATIONS!Q217,SETTINGS!F$13&gt;=DESTINATIONS!R217,SETTINGS!F$14&gt;=DESTINATIONS!S217,SETTINGS!F$15&gt;=DESTINATIONS!O217)</f>
        <v>0</v>
      </c>
      <c r="AI222" s="5" t="b">
        <f>AND(ISNUMBER(DESTINATIONS!O217),ISBLANK(DESTINATIONS!P217),ISBLANK(DESTINATIONS!Q217),ISBLANK(DESTINATIONS!R217),ISBLANK(DESTINATIONS!S217),SETTINGS!F$15&gt;=DESTINATIONS!O217)</f>
        <v>0</v>
      </c>
      <c r="AJ222" s="1" t="b">
        <f>AND(ISNUMBER(DESTINATIONS!O217),ISBLANK(DESTINATIONS!P217),ISBLANK(DESTINATIONS!Q217),ISNUMBER(DESTINATIONS!R217),ISBLANK(DESTINATIONS!S217),SETTINGS!F$15&gt;=DESTINATIONS!O217,SETTINGS!F$13&gt;=DESTINATIONS!R217)</f>
        <v>0</v>
      </c>
      <c r="AK222" s="5" t="b">
        <f>OR(AG222,AH222,AI222,AJ222)</f>
        <v>1</v>
      </c>
      <c r="AL222" s="5" t="b">
        <f>AND(SETTINGS!B$21="IELTS",AF222)</f>
        <v>0</v>
      </c>
      <c r="AM222" s="5" t="b">
        <f>AND(SETTINGS!B$21="TOEFL",AK222)</f>
        <v>0</v>
      </c>
      <c r="AN222" s="5" t="b">
        <f>AND(SETTINGS!B$21="Other",OR(AB222,AG222))</f>
        <v>0</v>
      </c>
      <c r="AO222" s="1" t="b">
        <f>AND(SETTINGS!B$21="NO",_xlfn.IFS(SETTINGS!B$19="English",FALSE,OR(SETTINGS!B$19="Spanish",SETTINGS!B$19="English and Spanish"),DESTINATIONS!F217="Spanish",OR(SETTINGS!B$19="French",SETTINGS!B$19="English and French"),DESTINATIONS!F217="French",OR(SETTINGS!B$19="Portuguese",SETTINGS!B$19="English and Portuguese"),DESTINATIONS!F217="Portuguese",OR(SETTINGS!B$19="German",SETTINGS!B$19="English and German"),DESTINATIONS!F217="German",SETTINGS!B$19="All",OR(DESTINATIONS!F217="Spanish",DESTINATIONS!F217="French",DESTINATIONS!F217="Portuguese",DESTINATIONS!F217="German"),SETTINGS!B$19="",FALSE))</f>
        <v>0</v>
      </c>
      <c r="AP222" s="5" t="b">
        <f t="shared" si="135"/>
        <v>0</v>
      </c>
      <c r="AQ222" s="5" t="b">
        <f>OR(ISBLANK(DESTINATIONS!T217),AND(ISNUMBER(DESTINATIONS!T217),SETTINGS!I$5&gt;=DESTINATIONS!T217))</f>
        <v>1</v>
      </c>
      <c r="AS222" s="45" t="b">
        <f t="shared" si="129"/>
        <v>1</v>
      </c>
      <c r="AT222" s="5" t="b">
        <f t="shared" si="130"/>
        <v>0</v>
      </c>
      <c r="AU222" s="5" t="b">
        <f t="shared" si="131"/>
        <v>0</v>
      </c>
      <c r="AV222" s="5" t="b">
        <f t="shared" si="132"/>
        <v>0</v>
      </c>
      <c r="AW222" s="5" t="b">
        <f t="shared" si="133"/>
        <v>0</v>
      </c>
      <c r="AX222" s="5" t="b">
        <f t="shared" si="134"/>
        <v>0</v>
      </c>
    </row>
    <row r="223" spans="1:50" ht="20" customHeight="1" x14ac:dyDescent="0.35">
      <c r="A223" s="50" t="s">
        <v>511</v>
      </c>
      <c r="B223" s="50" t="s">
        <v>512</v>
      </c>
      <c r="C223" s="50" t="s">
        <v>529</v>
      </c>
      <c r="D223" s="48" t="s">
        <v>541</v>
      </c>
      <c r="E223" s="49">
        <v>29.919</v>
      </c>
      <c r="F223" s="49">
        <v>29.259</v>
      </c>
      <c r="G223" s="43" t="str">
        <f>IF(OR(SETTINGS!I$8=0,F223="X",F223="?"),"N/A",SETTINGS!I$8-F223)</f>
        <v>N/A</v>
      </c>
      <c r="H223" s="46" t="str">
        <f t="shared" si="123"/>
        <v>Language + Score + English</v>
      </c>
      <c r="J223" s="5" t="b">
        <f>DESTINATIONS!D212="YES"</f>
        <v>1</v>
      </c>
      <c r="K223" s="5" t="b">
        <f>AND(SETTINGS!B$19="English",DESTINATIONS!F212="English")</f>
        <v>0</v>
      </c>
      <c r="L223" s="5" t="b">
        <f>AND(SETTINGS!B$19="Spanish",DESTINATIONS!F212="Spanish")</f>
        <v>0</v>
      </c>
      <c r="M223" s="5" t="b">
        <f>AND(SETTINGS!B$19="French",DESTINATIONS!F212="French")</f>
        <v>0</v>
      </c>
      <c r="N223" s="1" t="b">
        <f>AND(SETTINGS!B$19="Portuguese",DESTINATIONS!F212="Portuguese")</f>
        <v>0</v>
      </c>
      <c r="O223" s="5" t="b">
        <f>AND(SETTINGS!B$19="German",DESTINATIONS!F212="German")</f>
        <v>0</v>
      </c>
      <c r="P223" s="45" t="b">
        <f>AND(SETTINGS!B$19="English and Spanish",OR(DESTINATIONS!F212="English",DESTINATIONS!F212="Spanish"))</f>
        <v>0</v>
      </c>
      <c r="Q223" s="5" t="b">
        <f>AND(SETTINGS!B$19="English and French",OR(DESTINATIONS!F212="English",DESTINATIONS!F212="French"))</f>
        <v>0</v>
      </c>
      <c r="R223" s="5" t="b">
        <f>AND(SETTINGS!B$19="English and Portuguese",OR(DESTINATIONS!F212="English",DESTINATIONS!F212="Portuguese"))</f>
        <v>0</v>
      </c>
      <c r="S223" s="5" t="b">
        <f>AND(SETTINGS!B$19="English and German",OR(DESTINATIONS!F212="English",DESTINATIONS!F212="German"))</f>
        <v>0</v>
      </c>
      <c r="T223" s="5" t="b">
        <f>SETTINGS!B$19="All"</f>
        <v>0</v>
      </c>
      <c r="U223" s="5" t="b">
        <f>OR(K223,L223,M223,N223,O223,P223,Q223,R223,S223,T223)</f>
        <v>0</v>
      </c>
      <c r="V223" s="5" t="b">
        <f>AND(SETTINGS!I$8&lt;F223,NOT(OR(E223="?",F223="?",E223="X",F223="X")))</f>
        <v>1</v>
      </c>
      <c r="W223" s="5" t="b">
        <f>AND(SETTINGS!I$8=F223,NOT(OR(E223="?",F223="?",E223="X",F223="X")))</f>
        <v>0</v>
      </c>
      <c r="X223" s="5" t="b">
        <f>AND(SETTINGS!I$8&gt;F223,SETTINGS!I$8&lt;E223,NOT(OR(E223="?",F223="?",E223="X",F223="X")))</f>
        <v>0</v>
      </c>
      <c r="Y223" s="5" t="b">
        <f>AND(SETTINGS!I$8=E223,NOT(OR(E223="?",F223="?",E223="X",F223="X")))</f>
        <v>0</v>
      </c>
      <c r="Z223" s="5" t="b">
        <f>AND(SETTINGS!I$8&gt;E223,NOT(OR(E223="?",F223="?",E223="X",F223="X")))</f>
        <v>0</v>
      </c>
      <c r="AA223" s="5" t="b">
        <f>OR(E223="?",F223="?",E223="X",F223="X")</f>
        <v>0</v>
      </c>
      <c r="AB223" s="5" t="b">
        <f>AND(ISBLANK(DESTINATIONS!J212),ISBLANK(DESTINATIONS!K212),ISBLANK(DESTINATIONS!L212),ISBLANK(DESTINATIONS!M212),ISBLANK(DESTINATIONS!N212))</f>
        <v>1</v>
      </c>
      <c r="AC223" s="5" t="b">
        <f>AND(ISNUMBER(DESTINATIONS!J212),ISNUMBER(DESTINATIONS!K212),ISNUMBER(DESTINATIONS!L212),ISNUMBER(DESTINATIONS!M212),ISNUMBER(DESTINATIONS!N212),SETTINGS!F$3&gt;=DESTINATIONS!K212,SETTINGS!F$4&gt;=DESTINATIONS!L212,SETTINGS!F$5&gt;=DESTINATIONS!M212,SETTINGS!F$6&gt;=DESTINATIONS!N212,SETTINGS!F$7&gt;=DESTINATIONS!J212)</f>
        <v>0</v>
      </c>
      <c r="AD223" s="5" t="b">
        <f>AND(ISNUMBER(DESTINATIONS!J212),ISBLANK(DESTINATIONS!K212),ISBLANK(DESTINATIONS!L212),ISBLANK(DESTINATIONS!M212),ISBLANK(DESTINATIONS!N212),SETTINGS!F$7&gt;=DESTINATIONS!J212)</f>
        <v>0</v>
      </c>
      <c r="AE223" s="1" t="b">
        <f>AND(ISNUMBER(DESTINATIONS!J212),ISBLANK(DESTINATIONS!K212),ISBLANK(DESTINATIONS!L212),ISNUMBER(DESTINATIONS!M212),ISBLANK(DESTINATIONS!N212),SETTINGS!F$7&gt;=DESTINATIONS!J212,SETTINGS!F$5&gt;=DESTINATIONS!M212)</f>
        <v>0</v>
      </c>
      <c r="AF223" s="5" t="b">
        <f>OR(AB223,AC223,AD223,AE223)</f>
        <v>1</v>
      </c>
      <c r="AG223" s="5" t="b">
        <f>AND(ISBLANK(DESTINATIONS!O212),ISBLANK(DESTINATIONS!P212),ISBLANK(DESTINATIONS!Q212),ISBLANK(DESTINATIONS!R212),ISBLANK(DESTINATIONS!S212))</f>
        <v>1</v>
      </c>
      <c r="AH223" s="5" t="b">
        <f>AND(ISNUMBER(DESTINATIONS!O212),ISNUMBER(DESTINATIONS!P212),ISNUMBER(DESTINATIONS!Q212),ISNUMBER(DESTINATIONS!R212),ISNUMBER(DESTINATIONS!S212),SETTINGS!F$11&gt;=DESTINATIONS!P212,SETTINGS!F$12&gt;=DESTINATIONS!Q212,SETTINGS!F$13&gt;=DESTINATIONS!R212,SETTINGS!F$14&gt;=DESTINATIONS!S212,SETTINGS!F$15&gt;=DESTINATIONS!O212)</f>
        <v>0</v>
      </c>
      <c r="AI223" s="5" t="b">
        <f>AND(ISNUMBER(DESTINATIONS!O212),ISBLANK(DESTINATIONS!P212),ISBLANK(DESTINATIONS!Q212),ISBLANK(DESTINATIONS!R212),ISBLANK(DESTINATIONS!S212),SETTINGS!F$15&gt;=DESTINATIONS!O212)</f>
        <v>0</v>
      </c>
      <c r="AJ223" s="1" t="b">
        <f>AND(ISNUMBER(DESTINATIONS!O212),ISBLANK(DESTINATIONS!P212),ISBLANK(DESTINATIONS!Q212),ISNUMBER(DESTINATIONS!R212),ISBLANK(DESTINATIONS!S212),SETTINGS!F$15&gt;=DESTINATIONS!O212,SETTINGS!F$13&gt;=DESTINATIONS!R212)</f>
        <v>0</v>
      </c>
      <c r="AK223" s="5" t="b">
        <f>OR(AG223,AH223,AI223,AJ223)</f>
        <v>1</v>
      </c>
      <c r="AL223" s="5" t="b">
        <f>AND(SETTINGS!B$21="IELTS",AF223)</f>
        <v>0</v>
      </c>
      <c r="AM223" s="5" t="b">
        <f>AND(SETTINGS!B$21="TOEFL",AK223)</f>
        <v>0</v>
      </c>
      <c r="AN223" s="5" t="b">
        <f>AND(SETTINGS!B$21="Other",OR(AB223,AG223))</f>
        <v>0</v>
      </c>
      <c r="AO223" s="1" t="b">
        <f>AND(SETTINGS!B$21="NO",_xlfn.IFS(SETTINGS!B$19="English",FALSE,OR(SETTINGS!B$19="Spanish",SETTINGS!B$19="English and Spanish"),DESTINATIONS!F212="Spanish",OR(SETTINGS!B$19="French",SETTINGS!B$19="English and French"),DESTINATIONS!F212="French",OR(SETTINGS!B$19="Portuguese",SETTINGS!B$19="English and Portuguese"),DESTINATIONS!F212="Portuguese",OR(SETTINGS!B$19="German",SETTINGS!B$19="English and German"),DESTINATIONS!F212="German",SETTINGS!B$19="All",OR(DESTINATIONS!F212="Spanish",DESTINATIONS!F212="French",DESTINATIONS!F212="Portuguese",DESTINATIONS!F212="German"),SETTINGS!B$19="",FALSE))</f>
        <v>0</v>
      </c>
      <c r="AP223" s="5" t="b">
        <f t="shared" si="135"/>
        <v>0</v>
      </c>
      <c r="AQ223" s="5" t="b">
        <f>OR(ISBLANK(DESTINATIONS!T212),AND(ISNUMBER(DESTINATIONS!T212),SETTINGS!I$5&gt;=DESTINATIONS!T212))</f>
        <v>1</v>
      </c>
      <c r="AS223" s="45" t="b">
        <f t="shared" si="129"/>
        <v>1</v>
      </c>
      <c r="AT223" s="5" t="b">
        <f t="shared" si="130"/>
        <v>0</v>
      </c>
      <c r="AU223" s="5" t="b">
        <f t="shared" si="131"/>
        <v>0</v>
      </c>
      <c r="AV223" s="5" t="b">
        <f t="shared" si="132"/>
        <v>0</v>
      </c>
      <c r="AW223" s="5" t="b">
        <f t="shared" si="133"/>
        <v>0</v>
      </c>
      <c r="AX223" s="5" t="b">
        <f t="shared" si="134"/>
        <v>0</v>
      </c>
    </row>
    <row r="224" spans="1:50" ht="20" customHeight="1" x14ac:dyDescent="0.35">
      <c r="A224" s="50" t="s">
        <v>510</v>
      </c>
      <c r="B224" s="50" t="s">
        <v>513</v>
      </c>
      <c r="C224" s="50" t="s">
        <v>527</v>
      </c>
      <c r="D224" s="48">
        <v>2</v>
      </c>
      <c r="E224" s="49">
        <v>29.614999999999998</v>
      </c>
      <c r="F224" s="49">
        <v>29.213000000000001</v>
      </c>
      <c r="G224" s="43" t="str">
        <f>IF(OR(SETTINGS!I$8=0,F224="X",F224="?"),"N/A",SETTINGS!I$8-F224)</f>
        <v>N/A</v>
      </c>
      <c r="H224" s="46" t="str">
        <f t="shared" si="123"/>
        <v>Language + Score + English</v>
      </c>
      <c r="J224" s="5" t="b">
        <f>DESTINATIONS!D227="YES"</f>
        <v>1</v>
      </c>
      <c r="K224" s="5" t="b">
        <f>AND(SETTINGS!B$19="English",DESTINATIONS!F227="English")</f>
        <v>0</v>
      </c>
      <c r="L224" s="5" t="b">
        <f>AND(SETTINGS!B$19="Spanish",DESTINATIONS!F227="Spanish")</f>
        <v>0</v>
      </c>
      <c r="M224" s="5" t="b">
        <f>AND(SETTINGS!B$19="French",DESTINATIONS!F227="French")</f>
        <v>0</v>
      </c>
      <c r="N224" s="1" t="b">
        <f>AND(SETTINGS!B$19="Portuguese",DESTINATIONS!F227="Portuguese")</f>
        <v>0</v>
      </c>
      <c r="O224" s="5" t="b">
        <f>AND(SETTINGS!B$19="German",DESTINATIONS!F227="German")</f>
        <v>0</v>
      </c>
      <c r="P224" s="45" t="b">
        <f>AND(SETTINGS!B$19="English and Spanish",OR(DESTINATIONS!F227="English",DESTINATIONS!F227="Spanish"))</f>
        <v>0</v>
      </c>
      <c r="Q224" s="5" t="b">
        <f>AND(SETTINGS!B$19="English and French",OR(DESTINATIONS!F227="English",DESTINATIONS!F227="French"))</f>
        <v>0</v>
      </c>
      <c r="R224" s="5" t="b">
        <f>AND(SETTINGS!B$19="English and Portuguese",OR(DESTINATIONS!F227="English",DESTINATIONS!F227="Portuguese"))</f>
        <v>0</v>
      </c>
      <c r="S224" s="5" t="b">
        <f>AND(SETTINGS!B$19="English and German",OR(DESTINATIONS!F227="English",DESTINATIONS!F227="German"))</f>
        <v>0</v>
      </c>
      <c r="T224" s="5" t="b">
        <f>SETTINGS!B$19="All"</f>
        <v>0</v>
      </c>
      <c r="U224" s="5" t="b">
        <f t="shared" ref="U224" si="140">OR(K224,L224,M224,N224,O224,P224,Q224,R224,S224,T224)</f>
        <v>0</v>
      </c>
      <c r="V224" s="5" t="b">
        <f>AND(SETTINGS!I$8&lt;F224,NOT(OR(E224="?",F224="?",E224="X",F224="X")))</f>
        <v>1</v>
      </c>
      <c r="W224" s="5" t="b">
        <f>AND(SETTINGS!I$8=F224,NOT(OR(E224="?",F224="?",E224="X",F224="X")))</f>
        <v>0</v>
      </c>
      <c r="X224" s="5" t="b">
        <f>AND(SETTINGS!I$8&gt;F224,SETTINGS!I$8&lt;E224,NOT(OR(E224="?",F224="?",E224="X",F224="X")))</f>
        <v>0</v>
      </c>
      <c r="Y224" s="5" t="b">
        <f>AND(SETTINGS!I$8=E224,NOT(OR(E224="?",F224="?",E224="X",F224="X")))</f>
        <v>0</v>
      </c>
      <c r="Z224" s="5" t="b">
        <f>AND(SETTINGS!I$8&gt;E224,NOT(OR(E224="?",F224="?",E224="X",F224="X")))</f>
        <v>0</v>
      </c>
      <c r="AA224" s="5" t="b">
        <f t="shared" ref="AA224" si="141">OR(E224="?",F224="?",E224="X",F224="X")</f>
        <v>0</v>
      </c>
      <c r="AB224" s="5" t="b">
        <f>AND(ISBLANK(DESTINATIONS!J227),ISBLANK(DESTINATIONS!K227),ISBLANK(DESTINATIONS!L227),ISBLANK(DESTINATIONS!M227),ISBLANK(DESTINATIONS!N227))</f>
        <v>1</v>
      </c>
      <c r="AC224" s="5" t="b">
        <f>AND(ISNUMBER(DESTINATIONS!J227),ISNUMBER(DESTINATIONS!K227),ISNUMBER(DESTINATIONS!L227),ISNUMBER(DESTINATIONS!M227),ISNUMBER(DESTINATIONS!N227),SETTINGS!F$3&gt;=DESTINATIONS!K227,SETTINGS!F$4&gt;=DESTINATIONS!L227,SETTINGS!F$5&gt;=DESTINATIONS!M227,SETTINGS!F$6&gt;=DESTINATIONS!N227,SETTINGS!F$7&gt;=DESTINATIONS!J227)</f>
        <v>0</v>
      </c>
      <c r="AD224" s="5" t="b">
        <f>AND(ISNUMBER(DESTINATIONS!J227),ISBLANK(DESTINATIONS!K227),ISBLANK(DESTINATIONS!L227),ISBLANK(DESTINATIONS!M227),ISBLANK(DESTINATIONS!N227),SETTINGS!F$7&gt;=DESTINATIONS!J227)</f>
        <v>0</v>
      </c>
      <c r="AE224" s="1" t="b">
        <f>AND(ISNUMBER(DESTINATIONS!J227),ISBLANK(DESTINATIONS!K227),ISBLANK(DESTINATIONS!L227),ISNUMBER(DESTINATIONS!M227),ISBLANK(DESTINATIONS!N227),SETTINGS!F$7&gt;=DESTINATIONS!J227,SETTINGS!F$5&gt;=DESTINATIONS!M227)</f>
        <v>0</v>
      </c>
      <c r="AF224" s="5" t="b">
        <f t="shared" ref="AF224" si="142">OR(AB224,AC224,AD224,AE224)</f>
        <v>1</v>
      </c>
      <c r="AG224" s="5" t="b">
        <f>AND(ISBLANK(DESTINATIONS!O227),ISBLANK(DESTINATIONS!P227),ISBLANK(DESTINATIONS!Q227),ISBLANK(DESTINATIONS!R227),ISBLANK(DESTINATIONS!S227))</f>
        <v>1</v>
      </c>
      <c r="AH224" s="5" t="b">
        <f>AND(ISNUMBER(DESTINATIONS!O227),ISNUMBER(DESTINATIONS!P227),ISNUMBER(DESTINATIONS!Q227),ISNUMBER(DESTINATIONS!R227),ISNUMBER(DESTINATIONS!S227),SETTINGS!F$11&gt;=DESTINATIONS!P227,SETTINGS!F$12&gt;=DESTINATIONS!Q227,SETTINGS!F$13&gt;=DESTINATIONS!R227,SETTINGS!F$14&gt;=DESTINATIONS!S227,SETTINGS!F$15&gt;=DESTINATIONS!O227)</f>
        <v>0</v>
      </c>
      <c r="AI224" s="5" t="b">
        <f>AND(ISNUMBER(DESTINATIONS!O227),ISBLANK(DESTINATIONS!P227),ISBLANK(DESTINATIONS!Q227),ISBLANK(DESTINATIONS!R227),ISBLANK(DESTINATIONS!S227),SETTINGS!F$15&gt;=DESTINATIONS!O227)</f>
        <v>0</v>
      </c>
      <c r="AJ224" s="1" t="b">
        <f>AND(ISNUMBER(DESTINATIONS!O227),ISBLANK(DESTINATIONS!P227),ISBLANK(DESTINATIONS!Q227),ISNUMBER(DESTINATIONS!R227),ISBLANK(DESTINATIONS!S227),SETTINGS!F$15&gt;=DESTINATIONS!O227,SETTINGS!F$13&gt;=DESTINATIONS!R227)</f>
        <v>0</v>
      </c>
      <c r="AK224" s="5" t="b">
        <f t="shared" ref="AK224" si="143">OR(AG224,AH224,AI224,AJ224)</f>
        <v>1</v>
      </c>
      <c r="AL224" s="5" t="b">
        <f>AND(SETTINGS!B$21="IELTS",AF224)</f>
        <v>0</v>
      </c>
      <c r="AM224" s="5" t="b">
        <f>AND(SETTINGS!B$21="TOEFL",AK224)</f>
        <v>0</v>
      </c>
      <c r="AN224" s="5" t="b">
        <f>AND(SETTINGS!B$21="Other",OR(AB224,AG224))</f>
        <v>0</v>
      </c>
      <c r="AO224" s="1" t="b">
        <f>AND(SETTINGS!B$21="NO",_xlfn.IFS(SETTINGS!B$19="English",FALSE,OR(SETTINGS!B$19="Spanish",SETTINGS!B$19="English and Spanish"),DESTINATIONS!F227="Spanish",OR(SETTINGS!B$19="French",SETTINGS!B$19="English and French"),DESTINATIONS!F227="French",OR(SETTINGS!B$19="Portuguese",SETTINGS!B$19="English and Portuguese"),DESTINATIONS!F227="Portuguese",OR(SETTINGS!B$19="German",SETTINGS!B$19="English and German"),DESTINATIONS!F227="German",SETTINGS!B$19="All",OR(DESTINATIONS!F227="Spanish",DESTINATIONS!F227="French",DESTINATIONS!F227="Portuguese",DESTINATIONS!F227="German"),SETTINGS!B$19="",FALSE))</f>
        <v>0</v>
      </c>
      <c r="AP224" s="5" t="b">
        <f t="shared" si="135"/>
        <v>0</v>
      </c>
      <c r="AQ224" s="5" t="b">
        <f>OR(ISBLANK(DESTINATIONS!T227),AND(ISNUMBER(DESTINATIONS!T227),SETTINGS!I$5&gt;=DESTINATIONS!T227))</f>
        <v>1</v>
      </c>
      <c r="AS224" s="45" t="b">
        <f t="shared" si="129"/>
        <v>1</v>
      </c>
      <c r="AT224" s="5" t="b">
        <f t="shared" si="130"/>
        <v>0</v>
      </c>
      <c r="AU224" s="5" t="b">
        <f t="shared" si="131"/>
        <v>0</v>
      </c>
      <c r="AV224" s="5" t="b">
        <f t="shared" si="132"/>
        <v>0</v>
      </c>
      <c r="AW224" s="5" t="b">
        <f t="shared" si="133"/>
        <v>0</v>
      </c>
      <c r="AX224" s="5" t="b">
        <f t="shared" si="134"/>
        <v>0</v>
      </c>
    </row>
    <row r="225" spans="1:50" ht="20" customHeight="1" x14ac:dyDescent="0.35">
      <c r="A225" s="50" t="s">
        <v>509</v>
      </c>
      <c r="B225" s="50" t="s">
        <v>519</v>
      </c>
      <c r="C225" s="50" t="s">
        <v>526</v>
      </c>
      <c r="D225" s="48">
        <v>4</v>
      </c>
      <c r="E225" s="49">
        <v>29.919</v>
      </c>
      <c r="F225" s="49">
        <v>29.091999999999999</v>
      </c>
      <c r="G225" s="43" t="str">
        <f>IF(OR(SETTINGS!I$8=0,F225="X",F225="?"),"N/A",SETTINGS!I$8-F225)</f>
        <v>N/A</v>
      </c>
      <c r="H225" s="46" t="str">
        <f t="shared" si="123"/>
        <v>Language + Score + English</v>
      </c>
      <c r="J225" s="5" t="b">
        <f>DESTINATIONS!D224="YES"</f>
        <v>1</v>
      </c>
      <c r="K225" s="5" t="b">
        <f>AND(SETTINGS!B$19="English",DESTINATIONS!F224="English")</f>
        <v>0</v>
      </c>
      <c r="L225" s="5" t="b">
        <f>AND(SETTINGS!B$19="Spanish",DESTINATIONS!F224="Spanish")</f>
        <v>0</v>
      </c>
      <c r="M225" s="5" t="b">
        <f>AND(SETTINGS!B$19="French",DESTINATIONS!F224="French")</f>
        <v>0</v>
      </c>
      <c r="N225" s="1" t="b">
        <f>AND(SETTINGS!B$19="Portuguese",DESTINATIONS!F224="Portuguese")</f>
        <v>0</v>
      </c>
      <c r="O225" s="5" t="b">
        <f>AND(SETTINGS!B$19="German",DESTINATIONS!F224="German")</f>
        <v>0</v>
      </c>
      <c r="P225" s="45" t="b">
        <f>AND(SETTINGS!B$19="English and Spanish",OR(DESTINATIONS!F224="English",DESTINATIONS!F224="Spanish"))</f>
        <v>0</v>
      </c>
      <c r="Q225" s="5" t="b">
        <f>AND(SETTINGS!B$19="English and French",OR(DESTINATIONS!F224="English",DESTINATIONS!F224="French"))</f>
        <v>0</v>
      </c>
      <c r="R225" s="5" t="b">
        <f>AND(SETTINGS!B$19="English and Portuguese",OR(DESTINATIONS!F224="English",DESTINATIONS!F224="Portuguese"))</f>
        <v>0</v>
      </c>
      <c r="S225" s="5" t="b">
        <f>AND(SETTINGS!B$19="English and German",OR(DESTINATIONS!F224="English",DESTINATIONS!F224="German"))</f>
        <v>0</v>
      </c>
      <c r="T225" s="5" t="b">
        <f>SETTINGS!B$19="All"</f>
        <v>0</v>
      </c>
      <c r="U225" s="5" t="b">
        <f>OR(K225,L225,M225,N225,O225,P225,Q225,R225,S225,T225)</f>
        <v>0</v>
      </c>
      <c r="V225" s="5" t="b">
        <f>AND(SETTINGS!I$8&lt;F225,NOT(OR(E225="?",F225="?",E225="X",F225="X")))</f>
        <v>1</v>
      </c>
      <c r="W225" s="5" t="b">
        <f>AND(SETTINGS!I$8=F225,NOT(OR(E225="?",F225="?",E225="X",F225="X")))</f>
        <v>0</v>
      </c>
      <c r="X225" s="5" t="b">
        <f>AND(SETTINGS!I$8&gt;F225,SETTINGS!I$8&lt;E225,NOT(OR(E225="?",F225="?",E225="X",F225="X")))</f>
        <v>0</v>
      </c>
      <c r="Y225" s="5" t="b">
        <f>AND(SETTINGS!I$8=E225,NOT(OR(E225="?",F225="?",E225="X",F225="X")))</f>
        <v>0</v>
      </c>
      <c r="Z225" s="5" t="b">
        <f>AND(SETTINGS!I$8&gt;E225,NOT(OR(E225="?",F225="?",E225="X",F225="X")))</f>
        <v>0</v>
      </c>
      <c r="AA225" s="5" t="b">
        <f>OR(E225="?",F225="?",E225="X",F225="X")</f>
        <v>0</v>
      </c>
      <c r="AB225" s="5" t="b">
        <f>AND(ISBLANK(DESTINATIONS!J224),ISBLANK(DESTINATIONS!K224),ISBLANK(DESTINATIONS!L224),ISBLANK(DESTINATIONS!M224),ISBLANK(DESTINATIONS!N224))</f>
        <v>1</v>
      </c>
      <c r="AC225" s="5" t="b">
        <f>AND(ISNUMBER(DESTINATIONS!J224),ISNUMBER(DESTINATIONS!K224),ISNUMBER(DESTINATIONS!L224),ISNUMBER(DESTINATIONS!M224),ISNUMBER(DESTINATIONS!N224),SETTINGS!F$3&gt;=DESTINATIONS!K224,SETTINGS!F$4&gt;=DESTINATIONS!L224,SETTINGS!F$5&gt;=DESTINATIONS!M224,SETTINGS!F$6&gt;=DESTINATIONS!N224,SETTINGS!F$7&gt;=DESTINATIONS!J224)</f>
        <v>0</v>
      </c>
      <c r="AD225" s="5" t="b">
        <f>AND(ISNUMBER(DESTINATIONS!J224),ISBLANK(DESTINATIONS!K224),ISBLANK(DESTINATIONS!L224),ISBLANK(DESTINATIONS!M224),ISBLANK(DESTINATIONS!N224),SETTINGS!F$7&gt;=DESTINATIONS!J224)</f>
        <v>0</v>
      </c>
      <c r="AE225" s="1" t="b">
        <f>AND(ISNUMBER(DESTINATIONS!J224),ISBLANK(DESTINATIONS!K224),ISBLANK(DESTINATIONS!L224),ISNUMBER(DESTINATIONS!M224),ISBLANK(DESTINATIONS!N224),SETTINGS!F$7&gt;=DESTINATIONS!J224,SETTINGS!F$5&gt;=DESTINATIONS!M224)</f>
        <v>0</v>
      </c>
      <c r="AF225" s="5" t="b">
        <f>OR(AB225,AC225,AD225,AE225)</f>
        <v>1</v>
      </c>
      <c r="AG225" s="5" t="b">
        <f>AND(ISBLANK(DESTINATIONS!O224),ISBLANK(DESTINATIONS!P224),ISBLANK(DESTINATIONS!Q224),ISBLANK(DESTINATIONS!R224),ISBLANK(DESTINATIONS!S224))</f>
        <v>1</v>
      </c>
      <c r="AH225" s="5" t="b">
        <f>AND(ISNUMBER(DESTINATIONS!O224),ISNUMBER(DESTINATIONS!P224),ISNUMBER(DESTINATIONS!Q224),ISNUMBER(DESTINATIONS!R224),ISNUMBER(DESTINATIONS!S224),SETTINGS!F$11&gt;=DESTINATIONS!P224,SETTINGS!F$12&gt;=DESTINATIONS!Q224,SETTINGS!F$13&gt;=DESTINATIONS!R224,SETTINGS!F$14&gt;=DESTINATIONS!S224,SETTINGS!F$15&gt;=DESTINATIONS!O224)</f>
        <v>0</v>
      </c>
      <c r="AI225" s="5" t="b">
        <f>AND(ISNUMBER(DESTINATIONS!O224),ISBLANK(DESTINATIONS!P224),ISBLANK(DESTINATIONS!Q224),ISBLANK(DESTINATIONS!R224),ISBLANK(DESTINATIONS!S224),SETTINGS!F$15&gt;=DESTINATIONS!O224)</f>
        <v>0</v>
      </c>
      <c r="AJ225" s="1" t="b">
        <f>AND(ISNUMBER(DESTINATIONS!O224),ISBLANK(DESTINATIONS!P224),ISBLANK(DESTINATIONS!Q224),ISNUMBER(DESTINATIONS!R224),ISBLANK(DESTINATIONS!S224),SETTINGS!F$15&gt;=DESTINATIONS!O224,SETTINGS!F$13&gt;=DESTINATIONS!R224)</f>
        <v>0</v>
      </c>
      <c r="AK225" s="5" t="b">
        <f>OR(AG225,AH225,AI225,AJ225)</f>
        <v>1</v>
      </c>
      <c r="AL225" s="5" t="b">
        <f>AND(SETTINGS!B$21="IELTS",AF225)</f>
        <v>0</v>
      </c>
      <c r="AM225" s="5" t="b">
        <f>AND(SETTINGS!B$21="TOEFL",AK225)</f>
        <v>0</v>
      </c>
      <c r="AN225" s="5" t="b">
        <f>AND(SETTINGS!B$21="Other",OR(AB225,AG225))</f>
        <v>0</v>
      </c>
      <c r="AO225" s="1" t="b">
        <f>AND(SETTINGS!B$21="NO",_xlfn.IFS(SETTINGS!B$19="English",FALSE,OR(SETTINGS!B$19="Spanish",SETTINGS!B$19="English and Spanish"),DESTINATIONS!F224="Spanish",OR(SETTINGS!B$19="French",SETTINGS!B$19="English and French"),DESTINATIONS!F224="French",OR(SETTINGS!B$19="Portuguese",SETTINGS!B$19="English and Portuguese"),DESTINATIONS!F224="Portuguese",OR(SETTINGS!B$19="German",SETTINGS!B$19="English and German"),DESTINATIONS!F224="German",SETTINGS!B$19="All",OR(DESTINATIONS!F224="Spanish",DESTINATIONS!F224="French",DESTINATIONS!F224="Portuguese",DESTINATIONS!F224="German"),SETTINGS!B$19="",FALSE))</f>
        <v>0</v>
      </c>
      <c r="AP225" s="5" t="b">
        <f t="shared" si="135"/>
        <v>0</v>
      </c>
      <c r="AQ225" s="5" t="b">
        <f>OR(ISBLANK(DESTINATIONS!T224),AND(ISNUMBER(DESTINATIONS!T224),SETTINGS!I$5&gt;=DESTINATIONS!T224))</f>
        <v>1</v>
      </c>
      <c r="AS225" s="45" t="b">
        <f t="shared" si="129"/>
        <v>1</v>
      </c>
      <c r="AT225" s="5" t="b">
        <f t="shared" si="130"/>
        <v>0</v>
      </c>
      <c r="AU225" s="5" t="b">
        <f t="shared" si="131"/>
        <v>0</v>
      </c>
      <c r="AV225" s="5" t="b">
        <f t="shared" si="132"/>
        <v>0</v>
      </c>
      <c r="AW225" s="5" t="b">
        <f t="shared" si="133"/>
        <v>0</v>
      </c>
      <c r="AX225" s="5" t="b">
        <f t="shared" si="134"/>
        <v>0</v>
      </c>
    </row>
    <row r="226" spans="1:50" ht="20" customHeight="1" x14ac:dyDescent="0.35">
      <c r="A226" s="50" t="s">
        <v>509</v>
      </c>
      <c r="B226" s="50" t="s">
        <v>518</v>
      </c>
      <c r="C226" s="50" t="s">
        <v>536</v>
      </c>
      <c r="D226" s="48">
        <v>2</v>
      </c>
      <c r="E226" s="49">
        <v>29.167999999999999</v>
      </c>
      <c r="F226" s="49">
        <v>29.055</v>
      </c>
      <c r="G226" s="43" t="str">
        <f>IF(OR(SETTINGS!I$8=0,F226="X",F226="?"),"N/A",SETTINGS!I$8-F226)</f>
        <v>N/A</v>
      </c>
      <c r="H226" s="46" t="str">
        <f t="shared" si="123"/>
        <v>Language + Score + English</v>
      </c>
      <c r="J226" s="5" t="b">
        <f>DESTINATIONS!D225="YES"</f>
        <v>1</v>
      </c>
      <c r="K226" s="5" t="b">
        <f>AND(SETTINGS!B$19="English",DESTINATIONS!F225="English")</f>
        <v>0</v>
      </c>
      <c r="L226" s="5" t="b">
        <f>AND(SETTINGS!B$19="Spanish",DESTINATIONS!F225="Spanish")</f>
        <v>0</v>
      </c>
      <c r="M226" s="5" t="b">
        <f>AND(SETTINGS!B$19="French",DESTINATIONS!F225="French")</f>
        <v>0</v>
      </c>
      <c r="N226" s="1" t="b">
        <f>AND(SETTINGS!B$19="Portuguese",DESTINATIONS!F225="Portuguese")</f>
        <v>0</v>
      </c>
      <c r="O226" s="5" t="b">
        <f>AND(SETTINGS!B$19="German",DESTINATIONS!F225="German")</f>
        <v>0</v>
      </c>
      <c r="P226" s="45" t="b">
        <f>AND(SETTINGS!B$19="English and Spanish",OR(DESTINATIONS!F225="English",DESTINATIONS!F225="Spanish"))</f>
        <v>0</v>
      </c>
      <c r="Q226" s="5" t="b">
        <f>AND(SETTINGS!B$19="English and French",OR(DESTINATIONS!F225="English",DESTINATIONS!F225="French"))</f>
        <v>0</v>
      </c>
      <c r="R226" s="5" t="b">
        <f>AND(SETTINGS!B$19="English and Portuguese",OR(DESTINATIONS!F225="English",DESTINATIONS!F225="Portuguese"))</f>
        <v>0</v>
      </c>
      <c r="S226" s="5" t="b">
        <f>AND(SETTINGS!B$19="English and German",OR(DESTINATIONS!F225="English",DESTINATIONS!F225="German"))</f>
        <v>0</v>
      </c>
      <c r="T226" s="5" t="b">
        <f>SETTINGS!B$19="All"</f>
        <v>0</v>
      </c>
      <c r="U226" s="5" t="b">
        <f t="shared" ref="U226" si="144">OR(K226,L226,M226,N226,O226,P226,Q226,R226,S226,T226)</f>
        <v>0</v>
      </c>
      <c r="V226" s="5" t="b">
        <f>AND(SETTINGS!I$8&lt;F226,NOT(OR(E226="?",F226="?",E226="X",F226="X")))</f>
        <v>1</v>
      </c>
      <c r="W226" s="5" t="b">
        <f>AND(SETTINGS!I$8=F226,NOT(OR(E226="?",F226="?",E226="X",F226="X")))</f>
        <v>0</v>
      </c>
      <c r="X226" s="5" t="b">
        <f>AND(SETTINGS!I$8&gt;F226,SETTINGS!I$8&lt;E226,NOT(OR(E226="?",F226="?",E226="X",F226="X")))</f>
        <v>0</v>
      </c>
      <c r="Y226" s="5" t="b">
        <f>AND(SETTINGS!I$8=E226,NOT(OR(E226="?",F226="?",E226="X",F226="X")))</f>
        <v>0</v>
      </c>
      <c r="Z226" s="5" t="b">
        <f>AND(SETTINGS!I$8&gt;E226,NOT(OR(E226="?",F226="?",E226="X",F226="X")))</f>
        <v>0</v>
      </c>
      <c r="AA226" s="5" t="b">
        <f t="shared" ref="AA226" si="145">OR(E226="?",F226="?",E226="X",F226="X")</f>
        <v>0</v>
      </c>
      <c r="AB226" s="5" t="b">
        <f>AND(ISBLANK(DESTINATIONS!J225),ISBLANK(DESTINATIONS!K225),ISBLANK(DESTINATIONS!L225),ISBLANK(DESTINATIONS!M225),ISBLANK(DESTINATIONS!N225))</f>
        <v>1</v>
      </c>
      <c r="AC226" s="5" t="b">
        <f>AND(ISNUMBER(DESTINATIONS!J225),ISNUMBER(DESTINATIONS!K225),ISNUMBER(DESTINATIONS!L225),ISNUMBER(DESTINATIONS!M225),ISNUMBER(DESTINATIONS!N225),SETTINGS!F$3&gt;=DESTINATIONS!K225,SETTINGS!F$4&gt;=DESTINATIONS!L225,SETTINGS!F$5&gt;=DESTINATIONS!M225,SETTINGS!F$6&gt;=DESTINATIONS!N225,SETTINGS!F$7&gt;=DESTINATIONS!J225)</f>
        <v>0</v>
      </c>
      <c r="AD226" s="5" t="b">
        <f>AND(ISNUMBER(DESTINATIONS!J225),ISBLANK(DESTINATIONS!K225),ISBLANK(DESTINATIONS!L225),ISBLANK(DESTINATIONS!M225),ISBLANK(DESTINATIONS!N225),SETTINGS!F$7&gt;=DESTINATIONS!J225)</f>
        <v>0</v>
      </c>
      <c r="AE226" s="1" t="b">
        <f>AND(ISNUMBER(DESTINATIONS!J225),ISBLANK(DESTINATIONS!K225),ISBLANK(DESTINATIONS!L225),ISNUMBER(DESTINATIONS!M225),ISBLANK(DESTINATIONS!N225),SETTINGS!F$7&gt;=DESTINATIONS!J225,SETTINGS!F$5&gt;=DESTINATIONS!M225)</f>
        <v>0</v>
      </c>
      <c r="AF226" s="5" t="b">
        <f t="shared" ref="AF226" si="146">OR(AB226,AC226,AD226,AE226)</f>
        <v>1</v>
      </c>
      <c r="AG226" s="5" t="b">
        <f>AND(ISBLANK(DESTINATIONS!O225),ISBLANK(DESTINATIONS!P225),ISBLANK(DESTINATIONS!Q225),ISBLANK(DESTINATIONS!R225),ISBLANK(DESTINATIONS!S225))</f>
        <v>1</v>
      </c>
      <c r="AH226" s="5" t="b">
        <f>AND(ISNUMBER(DESTINATIONS!O225),ISNUMBER(DESTINATIONS!P225),ISNUMBER(DESTINATIONS!Q225),ISNUMBER(DESTINATIONS!R225),ISNUMBER(DESTINATIONS!S225),SETTINGS!F$11&gt;=DESTINATIONS!P225,SETTINGS!F$12&gt;=DESTINATIONS!Q225,SETTINGS!F$13&gt;=DESTINATIONS!R225,SETTINGS!F$14&gt;=DESTINATIONS!S225,SETTINGS!F$15&gt;=DESTINATIONS!O225)</f>
        <v>0</v>
      </c>
      <c r="AI226" s="5" t="b">
        <f>AND(ISNUMBER(DESTINATIONS!O225),ISBLANK(DESTINATIONS!P225),ISBLANK(DESTINATIONS!Q225),ISBLANK(DESTINATIONS!R225),ISBLANK(DESTINATIONS!S225),SETTINGS!F$15&gt;=DESTINATIONS!O225)</f>
        <v>0</v>
      </c>
      <c r="AJ226" s="1" t="b">
        <f>AND(ISNUMBER(DESTINATIONS!O225),ISBLANK(DESTINATIONS!P225),ISBLANK(DESTINATIONS!Q225),ISNUMBER(DESTINATIONS!R225),ISBLANK(DESTINATIONS!S225),SETTINGS!F$15&gt;=DESTINATIONS!O225,SETTINGS!F$13&gt;=DESTINATIONS!R225)</f>
        <v>0</v>
      </c>
      <c r="AK226" s="5" t="b">
        <f t="shared" ref="AK226" si="147">OR(AG226,AH226,AI226,AJ226)</f>
        <v>1</v>
      </c>
      <c r="AL226" s="5" t="b">
        <f>AND(SETTINGS!B$21="IELTS",AF226)</f>
        <v>0</v>
      </c>
      <c r="AM226" s="5" t="b">
        <f>AND(SETTINGS!B$21="TOEFL",AK226)</f>
        <v>0</v>
      </c>
      <c r="AN226" s="5" t="b">
        <f>AND(SETTINGS!B$21="Other",OR(AB226,AG226))</f>
        <v>0</v>
      </c>
      <c r="AO226" s="1" t="b">
        <f>AND(SETTINGS!B$21="NO",_xlfn.IFS(SETTINGS!B$19="English",FALSE,OR(SETTINGS!B$19="Spanish",SETTINGS!B$19="English and Spanish"),DESTINATIONS!F225="Spanish",OR(SETTINGS!B$19="French",SETTINGS!B$19="English and French"),DESTINATIONS!F225="French",OR(SETTINGS!B$19="Portuguese",SETTINGS!B$19="English and Portuguese"),DESTINATIONS!F225="Portuguese",OR(SETTINGS!B$19="German",SETTINGS!B$19="English and German"),DESTINATIONS!F225="German",SETTINGS!B$19="All",OR(DESTINATIONS!F225="Spanish",DESTINATIONS!F225="French",DESTINATIONS!F225="Portuguese",DESTINATIONS!F225="German"),SETTINGS!B$19="",FALSE))</f>
        <v>0</v>
      </c>
      <c r="AP226" s="5" t="b">
        <f t="shared" si="135"/>
        <v>0</v>
      </c>
      <c r="AQ226" s="5" t="b">
        <f>OR(ISBLANK(DESTINATIONS!T225),AND(ISNUMBER(DESTINATIONS!T225),SETTINGS!I$5&gt;=DESTINATIONS!T225))</f>
        <v>1</v>
      </c>
      <c r="AS226" s="45" t="b">
        <f t="shared" si="129"/>
        <v>1</v>
      </c>
      <c r="AT226" s="5" t="b">
        <f t="shared" si="130"/>
        <v>0</v>
      </c>
      <c r="AU226" s="5" t="b">
        <f t="shared" si="131"/>
        <v>0</v>
      </c>
      <c r="AV226" s="5" t="b">
        <f t="shared" si="132"/>
        <v>0</v>
      </c>
      <c r="AW226" s="5" t="b">
        <f t="shared" si="133"/>
        <v>0</v>
      </c>
      <c r="AX226" s="5" t="b">
        <f t="shared" si="134"/>
        <v>0</v>
      </c>
    </row>
    <row r="227" spans="1:50" ht="20" customHeight="1" x14ac:dyDescent="0.35">
      <c r="A227" s="50" t="s">
        <v>509</v>
      </c>
      <c r="B227" s="50" t="s">
        <v>518</v>
      </c>
      <c r="C227" s="50" t="s">
        <v>538</v>
      </c>
      <c r="D227" s="48" t="s">
        <v>542</v>
      </c>
      <c r="E227" s="49">
        <v>30.992999999999999</v>
      </c>
      <c r="F227" s="49">
        <v>28.788</v>
      </c>
      <c r="G227" s="43" t="str">
        <f>IF(OR(SETTINGS!I$8=0,F227="X",F227="?"),"N/A",SETTINGS!I$8-F227)</f>
        <v>N/A</v>
      </c>
      <c r="H227" s="46" t="str">
        <f t="shared" si="123"/>
        <v>Language + Score + English</v>
      </c>
      <c r="J227" s="5" t="b">
        <f>DESTINATIONS!D226="YES"</f>
        <v>1</v>
      </c>
      <c r="K227" s="5" t="b">
        <f>AND(SETTINGS!B$19="English",DESTINATIONS!F226="English")</f>
        <v>0</v>
      </c>
      <c r="L227" s="5" t="b">
        <f>AND(SETTINGS!B$19="Spanish",DESTINATIONS!F226="Spanish")</f>
        <v>0</v>
      </c>
      <c r="M227" s="5" t="b">
        <f>AND(SETTINGS!B$19="French",DESTINATIONS!F226="French")</f>
        <v>0</v>
      </c>
      <c r="N227" s="1" t="b">
        <f>AND(SETTINGS!B$19="Portuguese",DESTINATIONS!F226="Portuguese")</f>
        <v>0</v>
      </c>
      <c r="O227" s="5" t="b">
        <f>AND(SETTINGS!B$19="German",DESTINATIONS!F226="German")</f>
        <v>0</v>
      </c>
      <c r="P227" s="45" t="b">
        <f>AND(SETTINGS!B$19="English and Spanish",OR(DESTINATIONS!F226="English",DESTINATIONS!F226="Spanish"))</f>
        <v>0</v>
      </c>
      <c r="Q227" s="5" t="b">
        <f>AND(SETTINGS!B$19="English and French",OR(DESTINATIONS!F226="English",DESTINATIONS!F226="French"))</f>
        <v>0</v>
      </c>
      <c r="R227" s="5" t="b">
        <f>AND(SETTINGS!B$19="English and Portuguese",OR(DESTINATIONS!F226="English",DESTINATIONS!F226="Portuguese"))</f>
        <v>0</v>
      </c>
      <c r="S227" s="5" t="b">
        <f>AND(SETTINGS!B$19="English and German",OR(DESTINATIONS!F226="English",DESTINATIONS!F226="German"))</f>
        <v>0</v>
      </c>
      <c r="T227" s="5" t="b">
        <f>SETTINGS!B$19="All"</f>
        <v>0</v>
      </c>
      <c r="U227" s="5" t="b">
        <f>OR(K227,L227,M227,N227,O227,P227,Q227,R227,S227,T227)</f>
        <v>0</v>
      </c>
      <c r="V227" s="5" t="b">
        <f>AND(SETTINGS!I$8&lt;F227,NOT(OR(E227="?",F227="?",E227="X",F227="X")))</f>
        <v>1</v>
      </c>
      <c r="W227" s="5" t="b">
        <f>AND(SETTINGS!I$8=F227,NOT(OR(E227="?",F227="?",E227="X",F227="X")))</f>
        <v>0</v>
      </c>
      <c r="X227" s="5" t="b">
        <f>AND(SETTINGS!I$8&gt;F227,SETTINGS!I$8&lt;E227,NOT(OR(E227="?",F227="?",E227="X",F227="X")))</f>
        <v>0</v>
      </c>
      <c r="Y227" s="5" t="b">
        <f>AND(SETTINGS!I$8=E227,NOT(OR(E227="?",F227="?",E227="X",F227="X")))</f>
        <v>0</v>
      </c>
      <c r="Z227" s="5" t="b">
        <f>AND(SETTINGS!I$8&gt;E227,NOT(OR(E227="?",F227="?",E227="X",F227="X")))</f>
        <v>0</v>
      </c>
      <c r="AA227" s="5" t="b">
        <f>OR(E227="?",F227="?",E227="X",F227="X")</f>
        <v>0</v>
      </c>
      <c r="AB227" s="5" t="b">
        <f>AND(ISBLANK(DESTINATIONS!J226),ISBLANK(DESTINATIONS!K226),ISBLANK(DESTINATIONS!L226),ISBLANK(DESTINATIONS!M226),ISBLANK(DESTINATIONS!N226))</f>
        <v>1</v>
      </c>
      <c r="AC227" s="5" t="b">
        <f>AND(ISNUMBER(DESTINATIONS!J226),ISNUMBER(DESTINATIONS!K226),ISNUMBER(DESTINATIONS!L226),ISNUMBER(DESTINATIONS!M226),ISNUMBER(DESTINATIONS!N226),SETTINGS!F$3&gt;=DESTINATIONS!K226,SETTINGS!F$4&gt;=DESTINATIONS!L226,SETTINGS!F$5&gt;=DESTINATIONS!M226,SETTINGS!F$6&gt;=DESTINATIONS!N226,SETTINGS!F$7&gt;=DESTINATIONS!J226)</f>
        <v>0</v>
      </c>
      <c r="AD227" s="5" t="b">
        <f>AND(ISNUMBER(DESTINATIONS!J226),ISBLANK(DESTINATIONS!K226),ISBLANK(DESTINATIONS!L226),ISBLANK(DESTINATIONS!M226),ISBLANK(DESTINATIONS!N226),SETTINGS!F$7&gt;=DESTINATIONS!J226)</f>
        <v>0</v>
      </c>
      <c r="AE227" s="1" t="b">
        <f>AND(ISNUMBER(DESTINATIONS!J226),ISBLANK(DESTINATIONS!K226),ISBLANK(DESTINATIONS!L226),ISNUMBER(DESTINATIONS!M226),ISBLANK(DESTINATIONS!N226),SETTINGS!F$7&gt;=DESTINATIONS!J226,SETTINGS!F$5&gt;=DESTINATIONS!M226)</f>
        <v>0</v>
      </c>
      <c r="AF227" s="5" t="b">
        <f>OR(AB227,AC227,AD227,AE227)</f>
        <v>1</v>
      </c>
      <c r="AG227" s="5" t="b">
        <f>AND(ISBLANK(DESTINATIONS!O226),ISBLANK(DESTINATIONS!P226),ISBLANK(DESTINATIONS!Q226),ISBLANK(DESTINATIONS!R226),ISBLANK(DESTINATIONS!S226))</f>
        <v>1</v>
      </c>
      <c r="AH227" s="5" t="b">
        <f>AND(ISNUMBER(DESTINATIONS!O226),ISNUMBER(DESTINATIONS!P226),ISNUMBER(DESTINATIONS!Q226),ISNUMBER(DESTINATIONS!R226),ISNUMBER(DESTINATIONS!S226),SETTINGS!F$11&gt;=DESTINATIONS!P226,SETTINGS!F$12&gt;=DESTINATIONS!Q226,SETTINGS!F$13&gt;=DESTINATIONS!R226,SETTINGS!F$14&gt;=DESTINATIONS!S226,SETTINGS!F$15&gt;=DESTINATIONS!O226)</f>
        <v>0</v>
      </c>
      <c r="AI227" s="5" t="b">
        <f>AND(ISNUMBER(DESTINATIONS!O226),ISBLANK(DESTINATIONS!P226),ISBLANK(DESTINATIONS!Q226),ISBLANK(DESTINATIONS!R226),ISBLANK(DESTINATIONS!S226),SETTINGS!F$15&gt;=DESTINATIONS!O226)</f>
        <v>0</v>
      </c>
      <c r="AJ227" s="1" t="b">
        <f>AND(ISNUMBER(DESTINATIONS!O226),ISBLANK(DESTINATIONS!P226),ISBLANK(DESTINATIONS!Q226),ISNUMBER(DESTINATIONS!R226),ISBLANK(DESTINATIONS!S226),SETTINGS!F$15&gt;=DESTINATIONS!O226,SETTINGS!F$13&gt;=DESTINATIONS!R226)</f>
        <v>0</v>
      </c>
      <c r="AK227" s="5" t="b">
        <f>OR(AG227,AH227,AI227,AJ227)</f>
        <v>1</v>
      </c>
      <c r="AL227" s="5" t="b">
        <f>AND(SETTINGS!B$21="IELTS",AF227)</f>
        <v>0</v>
      </c>
      <c r="AM227" s="5" t="b">
        <f>AND(SETTINGS!B$21="TOEFL",AK227)</f>
        <v>0</v>
      </c>
      <c r="AN227" s="5" t="b">
        <f>AND(SETTINGS!B$21="Other",OR(AB227,AG227))</f>
        <v>0</v>
      </c>
      <c r="AO227" s="1" t="b">
        <f>AND(SETTINGS!B$21="NO",_xlfn.IFS(SETTINGS!B$19="English",FALSE,OR(SETTINGS!B$19="Spanish",SETTINGS!B$19="English and Spanish"),DESTINATIONS!F226="Spanish",OR(SETTINGS!B$19="French",SETTINGS!B$19="English and French"),DESTINATIONS!F226="French",OR(SETTINGS!B$19="Portuguese",SETTINGS!B$19="English and Portuguese"),DESTINATIONS!F226="Portuguese",OR(SETTINGS!B$19="German",SETTINGS!B$19="English and German"),DESTINATIONS!F226="German",SETTINGS!B$19="All",OR(DESTINATIONS!F226="Spanish",DESTINATIONS!F226="French",DESTINATIONS!F226="Portuguese",DESTINATIONS!F226="German"),SETTINGS!B$19="",FALSE))</f>
        <v>0</v>
      </c>
      <c r="AP227" s="5" t="b">
        <f t="shared" si="135"/>
        <v>0</v>
      </c>
      <c r="AQ227" s="5" t="b">
        <f>OR(ISBLANK(DESTINATIONS!T226),AND(ISNUMBER(DESTINATIONS!T226),SETTINGS!I$5&gt;=DESTINATIONS!T226))</f>
        <v>1</v>
      </c>
      <c r="AS227" s="45" t="b">
        <f t="shared" si="129"/>
        <v>1</v>
      </c>
      <c r="AT227" s="5" t="b">
        <f t="shared" si="130"/>
        <v>0</v>
      </c>
      <c r="AU227" s="5" t="b">
        <f t="shared" si="131"/>
        <v>0</v>
      </c>
      <c r="AV227" s="5" t="b">
        <f t="shared" si="132"/>
        <v>0</v>
      </c>
      <c r="AW227" s="5" t="b">
        <f t="shared" si="133"/>
        <v>0</v>
      </c>
      <c r="AX227" s="5" t="b">
        <f t="shared" si="134"/>
        <v>0</v>
      </c>
    </row>
    <row r="228" spans="1:50" ht="20" customHeight="1" thickBot="1" x14ac:dyDescent="0.4">
      <c r="P228" s="45"/>
      <c r="R228" s="5"/>
      <c r="AL228" s="5"/>
      <c r="AM228" s="5"/>
      <c r="AN228" s="5"/>
      <c r="AP228" s="5"/>
      <c r="AS228" s="45"/>
    </row>
    <row r="229" spans="1:50" ht="20" customHeight="1" x14ac:dyDescent="0.35">
      <c r="A229" s="126" t="s">
        <v>547</v>
      </c>
      <c r="B229" s="127"/>
      <c r="C229" s="127"/>
      <c r="D229" s="127"/>
      <c r="E229" s="127"/>
      <c r="F229" s="127"/>
      <c r="G229" s="127"/>
      <c r="H229" s="128"/>
      <c r="N229" s="5"/>
      <c r="R229" s="5"/>
      <c r="AE229" s="5"/>
      <c r="AL229" s="5"/>
      <c r="AM229" s="5"/>
      <c r="AN229" s="5"/>
      <c r="AP229" s="5"/>
    </row>
    <row r="230" spans="1:50" ht="20" customHeight="1" thickBot="1" x14ac:dyDescent="0.4">
      <c r="A230" s="129"/>
      <c r="B230" s="130"/>
      <c r="C230" s="130"/>
      <c r="D230" s="130"/>
      <c r="E230" s="130"/>
      <c r="F230" s="130"/>
      <c r="G230" s="130"/>
      <c r="H230" s="131"/>
      <c r="N230" s="5"/>
      <c r="R230" s="5"/>
      <c r="AE230" s="5"/>
      <c r="AL230" s="5"/>
      <c r="AM230" s="5"/>
      <c r="AN230" s="5"/>
      <c r="AP230" s="5"/>
    </row>
    <row r="231" spans="1:50" ht="20" customHeight="1" x14ac:dyDescent="0.35">
      <c r="N231" s="5"/>
      <c r="R231" s="5"/>
      <c r="AE231" s="5"/>
      <c r="AL231" s="5"/>
      <c r="AM231" s="5"/>
      <c r="AN231" s="5"/>
      <c r="AP231" s="5"/>
    </row>
    <row r="232" spans="1:50" ht="20" customHeight="1" x14ac:dyDescent="0.35">
      <c r="A232" s="50" t="s">
        <v>552</v>
      </c>
      <c r="B232" s="50" t="s">
        <v>552</v>
      </c>
      <c r="C232" s="50" t="s">
        <v>609</v>
      </c>
      <c r="D232" s="48">
        <v>1</v>
      </c>
      <c r="E232" s="49">
        <v>35.234999999999999</v>
      </c>
      <c r="F232" s="49">
        <v>35.234999999999999</v>
      </c>
      <c r="G232" s="43" t="str">
        <f>IF(OR(SETTINGS!I$8=0,F232="X",F232="?"),"N/A",SETTINGS!I$8-F232)</f>
        <v>N/A</v>
      </c>
      <c r="H232" s="46" t="str">
        <f t="shared" ref="H232:H273" si="148">_xlfn.TEXTJOIN(" + ",TRUE,IF(NOT(J232),"Course",""),IF(NOT(U232),"Language",""),IF(V232,"Score",""),IF(NOT(AP232),"English",""),IF(NOT(AQ232),"GPA",""))</f>
        <v>Course + Language + Score + English + GPA</v>
      </c>
      <c r="J232" s="5" t="b">
        <f>DESTINATIONS!D264="YES"</f>
        <v>0</v>
      </c>
      <c r="K232" s="5" t="b">
        <f>AND(SETTINGS!B$19="English",DESTINATIONS!F264="English")</f>
        <v>0</v>
      </c>
      <c r="L232" s="5" t="b">
        <f>AND(SETTINGS!B$19="Spanish",DESTINATIONS!F264="Spanish")</f>
        <v>0</v>
      </c>
      <c r="M232" s="5" t="b">
        <f>AND(SETTINGS!B$19="French",DESTINATIONS!F264="French")</f>
        <v>0</v>
      </c>
      <c r="N232" s="1" t="b">
        <f>AND(SETTINGS!B$19="Portuguese",DESTINATIONS!F264="Portuguese")</f>
        <v>0</v>
      </c>
      <c r="O232" s="5" t="b">
        <f>AND(SETTINGS!B$19="German",DESTINATIONS!F264="German")</f>
        <v>0</v>
      </c>
      <c r="P232" s="45" t="b">
        <f>AND(SETTINGS!B$19="English and Spanish",OR(DESTINATIONS!F264="English",DESTINATIONS!F264="Spanish"))</f>
        <v>0</v>
      </c>
      <c r="Q232" s="5" t="b">
        <f>AND(SETTINGS!B$19="English and French",OR(DESTINATIONS!F264="English",DESTINATIONS!F264="French"))</f>
        <v>0</v>
      </c>
      <c r="R232" s="5" t="b">
        <f>AND(SETTINGS!B$19="English and Portuguese",OR(DESTINATIONS!F264="English",DESTINATIONS!F264="Portuguese"))</f>
        <v>0</v>
      </c>
      <c r="S232" s="5" t="b">
        <f>AND(SETTINGS!B$19="English and German",OR(DESTINATIONS!F264="English",DESTINATIONS!F264="German"))</f>
        <v>0</v>
      </c>
      <c r="T232" s="5" t="b">
        <f>SETTINGS!B$19="All"</f>
        <v>0</v>
      </c>
      <c r="U232" s="5" t="b">
        <f>OR(K232,L232,M232,N232,O232,P232,Q232,R232,S232,T232)</f>
        <v>0</v>
      </c>
      <c r="V232" s="5" t="b">
        <f>AND(SETTINGS!I$8&lt;F232,NOT(OR(E232="?",F232="?",E232="X",F232="X")))</f>
        <v>1</v>
      </c>
      <c r="W232" s="5" t="b">
        <f>AND(SETTINGS!I$8=F232,NOT(OR(E232="?",F232="?",E232="X",F232="X")))</f>
        <v>0</v>
      </c>
      <c r="X232" s="5" t="b">
        <f>AND(SETTINGS!I$8&gt;F232,SETTINGS!I$8&lt;E232,NOT(OR(E232="?",F232="?",E232="X",F232="X")))</f>
        <v>0</v>
      </c>
      <c r="Y232" s="5" t="b">
        <f>AND(SETTINGS!I$8=E232,NOT(OR(E232="?",F232="?",E232="X",F232="X")))</f>
        <v>0</v>
      </c>
      <c r="Z232" s="5" t="b">
        <f>AND(SETTINGS!I$8&gt;E232,NOT(OR(E232="?",F232="?",E232="X",F232="X")))</f>
        <v>0</v>
      </c>
      <c r="AA232" s="5" t="b">
        <f>OR(E232="?",F232="?",E232="X",F232="X")</f>
        <v>0</v>
      </c>
      <c r="AB232" s="5" t="b">
        <f>AND(ISBLANK(DESTINATIONS!J264),ISBLANK(DESTINATIONS!K264),ISBLANK(DESTINATIONS!L264),ISBLANK(DESTINATIONS!M264),ISBLANK(DESTINATIONS!N264))</f>
        <v>1</v>
      </c>
      <c r="AC232" s="5" t="b">
        <f>AND(ISNUMBER(DESTINATIONS!J264),ISNUMBER(DESTINATIONS!K264),ISNUMBER(DESTINATIONS!L264),ISNUMBER(DESTINATIONS!M264),ISNUMBER(DESTINATIONS!N264),SETTINGS!F$3&gt;=DESTINATIONS!K264,SETTINGS!F$4&gt;=DESTINATIONS!L264,SETTINGS!F$5&gt;=DESTINATIONS!M264,SETTINGS!F$6&gt;=DESTINATIONS!N264,SETTINGS!F$7&gt;=DESTINATIONS!J264)</f>
        <v>0</v>
      </c>
      <c r="AD232" s="5" t="b">
        <f>AND(ISNUMBER(DESTINATIONS!J264),ISBLANK(DESTINATIONS!K264),ISBLANK(DESTINATIONS!L264),ISBLANK(DESTINATIONS!M264),ISBLANK(DESTINATIONS!N264),SETTINGS!F$7&gt;=DESTINATIONS!J264)</f>
        <v>0</v>
      </c>
      <c r="AE232" s="1" t="b">
        <f>AND(ISNUMBER(DESTINATIONS!J264),ISBLANK(DESTINATIONS!K264),ISBLANK(DESTINATIONS!L264),ISNUMBER(DESTINATIONS!M264),ISBLANK(DESTINATIONS!N264),SETTINGS!F$7&gt;=DESTINATIONS!J264,SETTINGS!F$5&gt;=DESTINATIONS!M264)</f>
        <v>0</v>
      </c>
      <c r="AF232" s="5" t="b">
        <f>OR(AB232,AC232,AD232,AE232)</f>
        <v>1</v>
      </c>
      <c r="AG232" s="5" t="b">
        <f>AND(ISBLANK(DESTINATIONS!O264),ISBLANK(DESTINATIONS!P264),ISBLANK(DESTINATIONS!Q264),ISBLANK(DESTINATIONS!R264),ISBLANK(DESTINATIONS!S264))</f>
        <v>1</v>
      </c>
      <c r="AH232" s="5" t="b">
        <f>AND(ISNUMBER(DESTINATIONS!O264),ISNUMBER(DESTINATIONS!P264),ISNUMBER(DESTINATIONS!Q264),ISNUMBER(DESTINATIONS!R264),ISNUMBER(DESTINATIONS!S264),SETTINGS!F$11&gt;=DESTINATIONS!P264,SETTINGS!F$12&gt;=DESTINATIONS!Q264,SETTINGS!F$13&gt;=DESTINATIONS!R264,SETTINGS!F$14&gt;=DESTINATIONS!S264,SETTINGS!F$15&gt;=DESTINATIONS!O264)</f>
        <v>0</v>
      </c>
      <c r="AI232" s="5" t="b">
        <f>AND(ISNUMBER(DESTINATIONS!O264),ISBLANK(DESTINATIONS!P264),ISBLANK(DESTINATIONS!Q264),ISBLANK(DESTINATIONS!R264),ISBLANK(DESTINATIONS!S264),SETTINGS!F$15&gt;=DESTINATIONS!O264)</f>
        <v>0</v>
      </c>
      <c r="AJ232" s="1" t="b">
        <f>AND(ISNUMBER(DESTINATIONS!O264),ISBLANK(DESTINATIONS!P264),ISBLANK(DESTINATIONS!Q264),ISNUMBER(DESTINATIONS!R264),ISBLANK(DESTINATIONS!S264),SETTINGS!F$15&gt;=DESTINATIONS!O264,SETTINGS!F$13&gt;=DESTINATIONS!R264)</f>
        <v>0</v>
      </c>
      <c r="AK232" s="5" t="b">
        <f>OR(AG232,AH232,AI232,AJ232)</f>
        <v>1</v>
      </c>
      <c r="AL232" s="5" t="b">
        <f>AND(SETTINGS!B$21="IELTS",AF232)</f>
        <v>0</v>
      </c>
      <c r="AM232" s="5" t="b">
        <f>AND(SETTINGS!B$21="TOEFL",AK232)</f>
        <v>0</v>
      </c>
      <c r="AN232" s="5" t="b">
        <f>AND(SETTINGS!B$21="Other",OR(AB232,AG232))</f>
        <v>0</v>
      </c>
      <c r="AO232" s="1" t="b">
        <f>AND(SETTINGS!B$21="NO",_xlfn.IFS(SETTINGS!B$19="English",FALSE,OR(SETTINGS!B$19="Spanish",SETTINGS!B$19="English and Spanish"),DESTINATIONS!F264="Spanish",OR(SETTINGS!B$19="French",SETTINGS!B$19="English and French"),DESTINATIONS!F264="French",OR(SETTINGS!B$19="Portuguese",SETTINGS!B$19="English and Portuguese"),DESTINATIONS!F264="Portuguese",OR(SETTINGS!B$19="German",SETTINGS!B$19="English and German"),DESTINATIONS!F264="German",SETTINGS!B$19="All",OR(DESTINATIONS!F264="Spanish",DESTINATIONS!F264="French",DESTINATIONS!F264="Portuguese",DESTINATIONS!F264="German"),SETTINGS!B$19="",FALSE))</f>
        <v>0</v>
      </c>
      <c r="AP232" s="5" t="b">
        <f t="shared" ref="AP232" si="149">OR(AL232,AM232,AN232,AO232)</f>
        <v>0</v>
      </c>
      <c r="AQ232" s="5" t="b">
        <f>OR(ISBLANK(DESTINATIONS!T264),AND(ISNUMBER(DESTINATIONS!T264),SETTINGS!I$5&gt;=DESTINATIONS!T264))</f>
        <v>0</v>
      </c>
      <c r="AS232" s="45" t="b">
        <f t="shared" ref="AS232:AS273" si="150">OR(NOT(J232),NOT(U232),V232,NOT(AP232),NOT(AQ232))</f>
        <v>1</v>
      </c>
      <c r="AT232" s="5" t="b">
        <f t="shared" ref="AT232:AT273" si="151">AND(J232,U232,W232,AP232,AQ232)</f>
        <v>0</v>
      </c>
      <c r="AU232" s="5" t="b">
        <f t="shared" ref="AU232:AU273" si="152">AND(J232,U232,X232,AP232,AQ232)</f>
        <v>0</v>
      </c>
      <c r="AV232" s="5" t="b">
        <f t="shared" ref="AV232:AV273" si="153">AND(J232,U232,Y232,AP232,AQ232)</f>
        <v>0</v>
      </c>
      <c r="AW232" s="5" t="b">
        <f t="shared" ref="AW232:AW273" si="154">AND(J232,U232,Z232,AP232,AQ232)</f>
        <v>0</v>
      </c>
      <c r="AX232" s="5" t="b">
        <f t="shared" ref="AX232:AX273" si="155">AND(J232,U232,AA232,AP232,AQ232)</f>
        <v>0</v>
      </c>
    </row>
    <row r="233" spans="1:50" ht="20" customHeight="1" x14ac:dyDescent="0.35">
      <c r="A233" s="50" t="s">
        <v>552</v>
      </c>
      <c r="B233" s="50" t="s">
        <v>552</v>
      </c>
      <c r="C233" s="50" t="s">
        <v>598</v>
      </c>
      <c r="D233" s="48" t="s">
        <v>456</v>
      </c>
      <c r="E233" s="49">
        <v>35.729999999999997</v>
      </c>
      <c r="F233" s="49">
        <v>35.156999999999996</v>
      </c>
      <c r="G233" s="43" t="str">
        <f>IF(OR(SETTINGS!I$8=0,F233="X",F233="?"),"N/A",SETTINGS!I$8-F233)</f>
        <v>N/A</v>
      </c>
      <c r="H233" s="46" t="str">
        <f t="shared" si="148"/>
        <v>Language + Score + English</v>
      </c>
      <c r="J233" s="5" t="b">
        <f>DESTINATIONS!D265="YES"</f>
        <v>1</v>
      </c>
      <c r="K233" s="5" t="b">
        <f>AND(SETTINGS!B$19="English",DESTINATIONS!F265="English")</f>
        <v>0</v>
      </c>
      <c r="L233" s="5" t="b">
        <f>AND(SETTINGS!B$19="Spanish",DESTINATIONS!F265="Spanish")</f>
        <v>0</v>
      </c>
      <c r="M233" s="5" t="b">
        <f>AND(SETTINGS!B$19="French",DESTINATIONS!F265="French")</f>
        <v>0</v>
      </c>
      <c r="N233" s="1" t="b">
        <f>AND(SETTINGS!B$19="Portuguese",DESTINATIONS!F265="Portuguese")</f>
        <v>0</v>
      </c>
      <c r="O233" s="5" t="b">
        <f>AND(SETTINGS!B$19="German",DESTINATIONS!F265="German")</f>
        <v>0</v>
      </c>
      <c r="P233" s="45" t="b">
        <f>AND(SETTINGS!B$19="English and Spanish",OR(DESTINATIONS!F265="English",DESTINATIONS!F265="Spanish"))</f>
        <v>0</v>
      </c>
      <c r="Q233" s="5" t="b">
        <f>AND(SETTINGS!B$19="English and French",OR(DESTINATIONS!F265="English",DESTINATIONS!F265="French"))</f>
        <v>0</v>
      </c>
      <c r="R233" s="5" t="b">
        <f>AND(SETTINGS!B$19="English and Portuguese",OR(DESTINATIONS!F265="English",DESTINATIONS!F265="Portuguese"))</f>
        <v>0</v>
      </c>
      <c r="S233" s="5" t="b">
        <f>AND(SETTINGS!B$19="English and German",OR(DESTINATIONS!F265="English",DESTINATIONS!F265="German"))</f>
        <v>0</v>
      </c>
      <c r="T233" s="5" t="b">
        <f>SETTINGS!B$19="All"</f>
        <v>0</v>
      </c>
      <c r="U233" s="5" t="b">
        <f>OR(K233,L233,M233,N233,O233,P233,Q233,R233,S233,T233)</f>
        <v>0</v>
      </c>
      <c r="V233" s="5" t="b">
        <f>AND(SETTINGS!I$8&lt;F233,NOT(OR(E233="?",F233="?",E233="X",F233="X")))</f>
        <v>1</v>
      </c>
      <c r="W233" s="5" t="b">
        <f>AND(SETTINGS!I$8=F233,NOT(OR(E233="?",F233="?",E233="X",F233="X")))</f>
        <v>0</v>
      </c>
      <c r="X233" s="5" t="b">
        <f>AND(SETTINGS!I$8&gt;F233,SETTINGS!I$8&lt;E233,NOT(OR(E233="?",F233="?",E233="X",F233="X")))</f>
        <v>0</v>
      </c>
      <c r="Y233" s="5" t="b">
        <f>AND(SETTINGS!I$8=E233,NOT(OR(E233="?",F233="?",E233="X",F233="X")))</f>
        <v>0</v>
      </c>
      <c r="Z233" s="5" t="b">
        <f>AND(SETTINGS!I$8&gt;E233,NOT(OR(E233="?",F233="?",E233="X",F233="X")))</f>
        <v>0</v>
      </c>
      <c r="AA233" s="5" t="b">
        <f>OR(E233="?",F233="?",E233="X",F233="X")</f>
        <v>0</v>
      </c>
      <c r="AB233" s="5" t="b">
        <f>AND(ISBLANK(DESTINATIONS!J265),ISBLANK(DESTINATIONS!K265),ISBLANK(DESTINATIONS!L265),ISBLANK(DESTINATIONS!M265),ISBLANK(DESTINATIONS!N265))</f>
        <v>1</v>
      </c>
      <c r="AC233" s="5" t="b">
        <f>AND(ISNUMBER(DESTINATIONS!J265),ISNUMBER(DESTINATIONS!K265),ISNUMBER(DESTINATIONS!L265),ISNUMBER(DESTINATIONS!M265),ISNUMBER(DESTINATIONS!N265),SETTINGS!F$3&gt;=DESTINATIONS!K265,SETTINGS!F$4&gt;=DESTINATIONS!L265,SETTINGS!F$5&gt;=DESTINATIONS!M265,SETTINGS!F$6&gt;=DESTINATIONS!N265,SETTINGS!F$7&gt;=DESTINATIONS!J265)</f>
        <v>0</v>
      </c>
      <c r="AD233" s="5" t="b">
        <f>AND(ISNUMBER(DESTINATIONS!J265),ISBLANK(DESTINATIONS!K265),ISBLANK(DESTINATIONS!L265),ISBLANK(DESTINATIONS!M265),ISBLANK(DESTINATIONS!N265),SETTINGS!F$7&gt;=DESTINATIONS!J265)</f>
        <v>0</v>
      </c>
      <c r="AE233" s="1" t="b">
        <f>AND(ISNUMBER(DESTINATIONS!J265),ISBLANK(DESTINATIONS!K265),ISBLANK(DESTINATIONS!L265),ISNUMBER(DESTINATIONS!M265),ISBLANK(DESTINATIONS!N265),SETTINGS!F$7&gt;=DESTINATIONS!J265,SETTINGS!F$5&gt;=DESTINATIONS!M265)</f>
        <v>0</v>
      </c>
      <c r="AF233" s="5" t="b">
        <f>OR(AB233,AC233,AD233,AE233)</f>
        <v>1</v>
      </c>
      <c r="AG233" s="5" t="b">
        <f>AND(ISBLANK(DESTINATIONS!O265),ISBLANK(DESTINATIONS!P265),ISBLANK(DESTINATIONS!Q265),ISBLANK(DESTINATIONS!R265),ISBLANK(DESTINATIONS!S265))</f>
        <v>1</v>
      </c>
      <c r="AH233" s="5" t="b">
        <f>AND(ISNUMBER(DESTINATIONS!O265),ISNUMBER(DESTINATIONS!P265),ISNUMBER(DESTINATIONS!Q265),ISNUMBER(DESTINATIONS!R265),ISNUMBER(DESTINATIONS!S265),SETTINGS!F$11&gt;=DESTINATIONS!P265,SETTINGS!F$12&gt;=DESTINATIONS!Q265,SETTINGS!F$13&gt;=DESTINATIONS!R265,SETTINGS!F$14&gt;=DESTINATIONS!S265,SETTINGS!F$15&gt;=DESTINATIONS!O265)</f>
        <v>0</v>
      </c>
      <c r="AI233" s="5" t="b">
        <f>AND(ISNUMBER(DESTINATIONS!O265),ISBLANK(DESTINATIONS!P265),ISBLANK(DESTINATIONS!Q265),ISBLANK(DESTINATIONS!R265),ISBLANK(DESTINATIONS!S265),SETTINGS!F$15&gt;=DESTINATIONS!O265)</f>
        <v>0</v>
      </c>
      <c r="AJ233" s="1" t="b">
        <f>AND(ISNUMBER(DESTINATIONS!O265),ISBLANK(DESTINATIONS!P265),ISBLANK(DESTINATIONS!Q265),ISNUMBER(DESTINATIONS!R265),ISBLANK(DESTINATIONS!S265),SETTINGS!F$15&gt;=DESTINATIONS!O265,SETTINGS!F$13&gt;=DESTINATIONS!R265)</f>
        <v>0</v>
      </c>
      <c r="AK233" s="5" t="b">
        <f>OR(AG233,AH233,AI233,AJ233)</f>
        <v>1</v>
      </c>
      <c r="AL233" s="5" t="b">
        <f>AND(SETTINGS!B$21="IELTS",AF233)</f>
        <v>0</v>
      </c>
      <c r="AM233" s="5" t="b">
        <f>AND(SETTINGS!B$21="TOEFL",AK233)</f>
        <v>0</v>
      </c>
      <c r="AN233" s="5" t="b">
        <f>AND(SETTINGS!B$21="Other",OR(AB233,AG233))</f>
        <v>0</v>
      </c>
      <c r="AO233" s="1" t="b">
        <f>AND(SETTINGS!B$21="NO",_xlfn.IFS(SETTINGS!B$19="English",FALSE,OR(SETTINGS!B$19="Spanish",SETTINGS!B$19="English and Spanish"),DESTINATIONS!F265="Spanish",OR(SETTINGS!B$19="French",SETTINGS!B$19="English and French"),DESTINATIONS!F265="French",OR(SETTINGS!B$19="Portuguese",SETTINGS!B$19="English and Portuguese"),DESTINATIONS!F265="Portuguese",OR(SETTINGS!B$19="German",SETTINGS!B$19="English and German"),DESTINATIONS!F265="German",SETTINGS!B$19="All",OR(DESTINATIONS!F265="Spanish",DESTINATIONS!F265="French",DESTINATIONS!F265="Portuguese",DESTINATIONS!F265="German"),SETTINGS!B$19="",FALSE))</f>
        <v>0</v>
      </c>
      <c r="AP233" s="5" t="b">
        <f t="shared" ref="AP233:AP273" si="156">OR(AL233,AM233,AN233,AO233)</f>
        <v>0</v>
      </c>
      <c r="AQ233" s="5" t="b">
        <f>OR(ISBLANK(DESTINATIONS!T265),AND(ISNUMBER(DESTINATIONS!T265),SETTINGS!I$5&gt;=DESTINATIONS!T265))</f>
        <v>1</v>
      </c>
      <c r="AS233" s="45" t="b">
        <f t="shared" si="150"/>
        <v>1</v>
      </c>
      <c r="AT233" s="5" t="b">
        <f t="shared" si="151"/>
        <v>0</v>
      </c>
      <c r="AU233" s="5" t="b">
        <f t="shared" si="152"/>
        <v>0</v>
      </c>
      <c r="AV233" s="5" t="b">
        <f t="shared" si="153"/>
        <v>0</v>
      </c>
      <c r="AW233" s="5" t="b">
        <f t="shared" si="154"/>
        <v>0</v>
      </c>
      <c r="AX233" s="5" t="b">
        <f t="shared" si="155"/>
        <v>0</v>
      </c>
    </row>
    <row r="234" spans="1:50" ht="20" customHeight="1" x14ac:dyDescent="0.35">
      <c r="A234" s="50" t="s">
        <v>552</v>
      </c>
      <c r="B234" s="50" t="s">
        <v>552</v>
      </c>
      <c r="C234" s="50" t="s">
        <v>597</v>
      </c>
      <c r="D234" s="48" t="s">
        <v>479</v>
      </c>
      <c r="E234" s="49">
        <v>34.898000000000003</v>
      </c>
      <c r="F234" s="49">
        <v>34.707000000000001</v>
      </c>
      <c r="G234" s="43" t="str">
        <f>IF(OR(SETTINGS!I$8=0,F234="X",F234="?"),"N/A",SETTINGS!I$8-F234)</f>
        <v>N/A</v>
      </c>
      <c r="H234" s="46" t="str">
        <f t="shared" si="148"/>
        <v>Language + Score + English</v>
      </c>
      <c r="J234" s="5" t="b">
        <f>DESTINATIONS!D266="YES"</f>
        <v>1</v>
      </c>
      <c r="K234" s="5" t="b">
        <f>AND(SETTINGS!B$19="English",DESTINATIONS!F266="English")</f>
        <v>0</v>
      </c>
      <c r="L234" s="5" t="b">
        <f>AND(SETTINGS!B$19="Spanish",DESTINATIONS!F266="Spanish")</f>
        <v>0</v>
      </c>
      <c r="M234" s="5" t="b">
        <f>AND(SETTINGS!B$19="French",DESTINATIONS!F266="French")</f>
        <v>0</v>
      </c>
      <c r="N234" s="1" t="b">
        <f>AND(SETTINGS!B$19="Portuguese",DESTINATIONS!F266="Portuguese")</f>
        <v>0</v>
      </c>
      <c r="O234" s="5" t="b">
        <f>AND(SETTINGS!B$19="German",DESTINATIONS!F266="German")</f>
        <v>0</v>
      </c>
      <c r="P234" s="45" t="b">
        <f>AND(SETTINGS!B$19="English and Spanish",OR(DESTINATIONS!F266="English",DESTINATIONS!F266="Spanish"))</f>
        <v>0</v>
      </c>
      <c r="Q234" s="5" t="b">
        <f>AND(SETTINGS!B$19="English and French",OR(DESTINATIONS!F266="English",DESTINATIONS!F266="French"))</f>
        <v>0</v>
      </c>
      <c r="R234" s="5" t="b">
        <f>AND(SETTINGS!B$19="English and Portuguese",OR(DESTINATIONS!F266="English",DESTINATIONS!F266="Portuguese"))</f>
        <v>0</v>
      </c>
      <c r="S234" s="5" t="b">
        <f>AND(SETTINGS!B$19="English and German",OR(DESTINATIONS!F266="English",DESTINATIONS!F266="German"))</f>
        <v>0</v>
      </c>
      <c r="T234" s="5" t="b">
        <f>SETTINGS!B$19="All"</f>
        <v>0</v>
      </c>
      <c r="U234" s="5" t="b">
        <f>OR(K234,L234,M234,N234,O234,P234,Q234,R234,S234,T234)</f>
        <v>0</v>
      </c>
      <c r="V234" s="5" t="b">
        <f>AND(SETTINGS!I$8&lt;F234,NOT(OR(E234="?",F234="?",E234="X",F234="X")))</f>
        <v>1</v>
      </c>
      <c r="W234" s="5" t="b">
        <f>AND(SETTINGS!I$8=F234,NOT(OR(E234="?",F234="?",E234="X",F234="X")))</f>
        <v>0</v>
      </c>
      <c r="X234" s="5" t="b">
        <f>AND(SETTINGS!I$8&gt;F234,SETTINGS!I$8&lt;E234,NOT(OR(E234="?",F234="?",E234="X",F234="X")))</f>
        <v>0</v>
      </c>
      <c r="Y234" s="5" t="b">
        <f>AND(SETTINGS!I$8=E234,NOT(OR(E234="?",F234="?",E234="X",F234="X")))</f>
        <v>0</v>
      </c>
      <c r="Z234" s="5" t="b">
        <f>AND(SETTINGS!I$8&gt;E234,NOT(OR(E234="?",F234="?",E234="X",F234="X")))</f>
        <v>0</v>
      </c>
      <c r="AA234" s="5" t="b">
        <f>OR(E234="?",F234="?",E234="X",F234="X")</f>
        <v>0</v>
      </c>
      <c r="AB234" s="5" t="b">
        <f>AND(ISBLANK(DESTINATIONS!J266),ISBLANK(DESTINATIONS!K266),ISBLANK(DESTINATIONS!L266),ISBLANK(DESTINATIONS!M266),ISBLANK(DESTINATIONS!N266))</f>
        <v>1</v>
      </c>
      <c r="AC234" s="5" t="b">
        <f>AND(ISNUMBER(DESTINATIONS!J266),ISNUMBER(DESTINATIONS!K266),ISNUMBER(DESTINATIONS!L266),ISNUMBER(DESTINATIONS!M266),ISNUMBER(DESTINATIONS!N266),SETTINGS!F$3&gt;=DESTINATIONS!K266,SETTINGS!F$4&gt;=DESTINATIONS!L266,SETTINGS!F$5&gt;=DESTINATIONS!M266,SETTINGS!F$6&gt;=DESTINATIONS!N266,SETTINGS!F$7&gt;=DESTINATIONS!J266)</f>
        <v>0</v>
      </c>
      <c r="AD234" s="5" t="b">
        <f>AND(ISNUMBER(DESTINATIONS!J266),ISBLANK(DESTINATIONS!K266),ISBLANK(DESTINATIONS!L266),ISBLANK(DESTINATIONS!M266),ISBLANK(DESTINATIONS!N266),SETTINGS!F$7&gt;=DESTINATIONS!J266)</f>
        <v>0</v>
      </c>
      <c r="AE234" s="1" t="b">
        <f>AND(ISNUMBER(DESTINATIONS!J266),ISBLANK(DESTINATIONS!K266),ISBLANK(DESTINATIONS!L266),ISNUMBER(DESTINATIONS!M266),ISBLANK(DESTINATIONS!N266),SETTINGS!F$7&gt;=DESTINATIONS!J266,SETTINGS!F$5&gt;=DESTINATIONS!M266)</f>
        <v>0</v>
      </c>
      <c r="AF234" s="5" t="b">
        <f>OR(AB234,AC234,AD234,AE234)</f>
        <v>1</v>
      </c>
      <c r="AG234" s="5" t="b">
        <f>AND(ISBLANK(DESTINATIONS!O266),ISBLANK(DESTINATIONS!P266),ISBLANK(DESTINATIONS!Q266),ISBLANK(DESTINATIONS!R266),ISBLANK(DESTINATIONS!S266))</f>
        <v>1</v>
      </c>
      <c r="AH234" s="5" t="b">
        <f>AND(ISNUMBER(DESTINATIONS!O266),ISNUMBER(DESTINATIONS!P266),ISNUMBER(DESTINATIONS!Q266),ISNUMBER(DESTINATIONS!R266),ISNUMBER(DESTINATIONS!S266),SETTINGS!F$11&gt;=DESTINATIONS!P266,SETTINGS!F$12&gt;=DESTINATIONS!Q266,SETTINGS!F$13&gt;=DESTINATIONS!R266,SETTINGS!F$14&gt;=DESTINATIONS!S266,SETTINGS!F$15&gt;=DESTINATIONS!O266)</f>
        <v>0</v>
      </c>
      <c r="AI234" s="5" t="b">
        <f>AND(ISNUMBER(DESTINATIONS!O266),ISBLANK(DESTINATIONS!P266),ISBLANK(DESTINATIONS!Q266),ISBLANK(DESTINATIONS!R266),ISBLANK(DESTINATIONS!S266),SETTINGS!F$15&gt;=DESTINATIONS!O266)</f>
        <v>0</v>
      </c>
      <c r="AJ234" s="1" t="b">
        <f>AND(ISNUMBER(DESTINATIONS!O266),ISBLANK(DESTINATIONS!P266),ISBLANK(DESTINATIONS!Q266),ISNUMBER(DESTINATIONS!R266),ISBLANK(DESTINATIONS!S266),SETTINGS!F$15&gt;=DESTINATIONS!O266,SETTINGS!F$13&gt;=DESTINATIONS!R266)</f>
        <v>0</v>
      </c>
      <c r="AK234" s="5" t="b">
        <f>OR(AG234,AH234,AI234,AJ234)</f>
        <v>1</v>
      </c>
      <c r="AL234" s="5" t="b">
        <f>AND(SETTINGS!B$21="IELTS",AF234)</f>
        <v>0</v>
      </c>
      <c r="AM234" s="5" t="b">
        <f>AND(SETTINGS!B$21="TOEFL",AK234)</f>
        <v>0</v>
      </c>
      <c r="AN234" s="5" t="b">
        <f>AND(SETTINGS!B$21="Other",OR(AB234,AG234))</f>
        <v>0</v>
      </c>
      <c r="AO234" s="1" t="b">
        <f>AND(SETTINGS!B$21="NO",_xlfn.IFS(SETTINGS!B$19="English",FALSE,OR(SETTINGS!B$19="Spanish",SETTINGS!B$19="English and Spanish"),DESTINATIONS!F266="Spanish",OR(SETTINGS!B$19="French",SETTINGS!B$19="English and French"),DESTINATIONS!F266="French",OR(SETTINGS!B$19="Portuguese",SETTINGS!B$19="English and Portuguese"),DESTINATIONS!F266="Portuguese",OR(SETTINGS!B$19="German",SETTINGS!B$19="English and German"),DESTINATIONS!F266="German",SETTINGS!B$19="All",OR(DESTINATIONS!F266="Spanish",DESTINATIONS!F266="French",DESTINATIONS!F266="Portuguese",DESTINATIONS!F266="German"),SETTINGS!B$19="",FALSE))</f>
        <v>0</v>
      </c>
      <c r="AP234" s="5" t="b">
        <f t="shared" si="156"/>
        <v>0</v>
      </c>
      <c r="AQ234" s="5" t="b">
        <f>OR(ISBLANK(DESTINATIONS!T266),AND(ISNUMBER(DESTINATIONS!T266),SETTINGS!I$5&gt;=DESTINATIONS!T266))</f>
        <v>1</v>
      </c>
      <c r="AS234" s="45" t="b">
        <f t="shared" si="150"/>
        <v>1</v>
      </c>
      <c r="AT234" s="5" t="b">
        <f t="shared" si="151"/>
        <v>0</v>
      </c>
      <c r="AU234" s="5" t="b">
        <f t="shared" si="152"/>
        <v>0</v>
      </c>
      <c r="AV234" s="5" t="b">
        <f t="shared" si="153"/>
        <v>0</v>
      </c>
      <c r="AW234" s="5" t="b">
        <f t="shared" si="154"/>
        <v>0</v>
      </c>
      <c r="AX234" s="5" t="b">
        <f t="shared" si="155"/>
        <v>0</v>
      </c>
    </row>
    <row r="235" spans="1:50" ht="20" customHeight="1" x14ac:dyDescent="0.35">
      <c r="A235" s="50" t="s">
        <v>548</v>
      </c>
      <c r="B235" s="50" t="s">
        <v>555</v>
      </c>
      <c r="C235" s="50" t="s">
        <v>606</v>
      </c>
      <c r="D235" s="48" t="s">
        <v>612</v>
      </c>
      <c r="E235" s="49">
        <v>34.970999999999997</v>
      </c>
      <c r="F235" s="49">
        <v>34.613</v>
      </c>
      <c r="G235" s="43" t="str">
        <f>IF(OR(SETTINGS!I$8=0,F235="X",F235="?"),"N/A",SETTINGS!I$8-F235)</f>
        <v>N/A</v>
      </c>
      <c r="H235" s="46" t="str">
        <f t="shared" si="148"/>
        <v>Language + Score + English</v>
      </c>
      <c r="J235" s="5" t="b">
        <f>DESTINATIONS!D232="YES"</f>
        <v>1</v>
      </c>
      <c r="K235" s="5" t="b">
        <f>AND(SETTINGS!B$19="English",DESTINATIONS!F232="English")</f>
        <v>0</v>
      </c>
      <c r="L235" s="5" t="b">
        <f>AND(SETTINGS!B$19="Spanish",DESTINATIONS!F232="Spanish")</f>
        <v>0</v>
      </c>
      <c r="M235" s="5" t="b">
        <f>AND(SETTINGS!B$19="French",DESTINATIONS!F232="French")</f>
        <v>0</v>
      </c>
      <c r="N235" s="1" t="b">
        <f>AND(SETTINGS!B$19="Portuguese",DESTINATIONS!F232="Portuguese")</f>
        <v>0</v>
      </c>
      <c r="O235" s="5" t="b">
        <f>AND(SETTINGS!B$19="German",DESTINATIONS!F232="German")</f>
        <v>0</v>
      </c>
      <c r="P235" s="45" t="b">
        <f>AND(SETTINGS!B$19="English and Spanish",OR(DESTINATIONS!F232="English",DESTINATIONS!F232="Spanish"))</f>
        <v>0</v>
      </c>
      <c r="Q235" s="5" t="b">
        <f>AND(SETTINGS!B$19="English and French",OR(DESTINATIONS!F232="English",DESTINATIONS!F232="French"))</f>
        <v>0</v>
      </c>
      <c r="R235" s="5" t="b">
        <f>AND(SETTINGS!B$19="English and Portuguese",OR(DESTINATIONS!F232="English",DESTINATIONS!F232="Portuguese"))</f>
        <v>0</v>
      </c>
      <c r="S235" s="5" t="b">
        <f>AND(SETTINGS!B$19="English and German",OR(DESTINATIONS!F232="English",DESTINATIONS!F232="German"))</f>
        <v>0</v>
      </c>
      <c r="T235" s="5" t="b">
        <f>SETTINGS!B$19="All"</f>
        <v>0</v>
      </c>
      <c r="U235" s="5" t="b">
        <f t="shared" ref="U235" si="157">OR(K235,L235,M235,N235,O235,P235,Q235,R235,S235,T235)</f>
        <v>0</v>
      </c>
      <c r="V235" s="5" t="b">
        <f>AND(SETTINGS!I$8&lt;F235,NOT(OR(E235="?",F235="?",E235="X",F235="X")))</f>
        <v>1</v>
      </c>
      <c r="W235" s="5" t="b">
        <f>AND(SETTINGS!I$8=F235,NOT(OR(E235="?",F235="?",E235="X",F235="X")))</f>
        <v>0</v>
      </c>
      <c r="X235" s="5" t="b">
        <f>AND(SETTINGS!I$8&gt;F235,SETTINGS!I$8&lt;E235,NOT(OR(E235="?",F235="?",E235="X",F235="X")))</f>
        <v>0</v>
      </c>
      <c r="Y235" s="5" t="b">
        <f>AND(SETTINGS!I$8=E235,NOT(OR(E235="?",F235="?",E235="X",F235="X")))</f>
        <v>0</v>
      </c>
      <c r="Z235" s="5" t="b">
        <f>AND(SETTINGS!I$8&gt;E235,NOT(OR(E235="?",F235="?",E235="X",F235="X")))</f>
        <v>0</v>
      </c>
      <c r="AA235" s="5" t="b">
        <f t="shared" ref="AA235" si="158">OR(E235="?",F235="?",E235="X",F235="X")</f>
        <v>0</v>
      </c>
      <c r="AB235" s="5" t="b">
        <f>AND(ISBLANK(DESTINATIONS!J232),ISBLANK(DESTINATIONS!K232),ISBLANK(DESTINATIONS!L232),ISBLANK(DESTINATIONS!M232),ISBLANK(DESTINATIONS!N232))</f>
        <v>1</v>
      </c>
      <c r="AC235" s="5" t="b">
        <f>AND(ISNUMBER(DESTINATIONS!J232),ISNUMBER(DESTINATIONS!K232),ISNUMBER(DESTINATIONS!L232),ISNUMBER(DESTINATIONS!M232),ISNUMBER(DESTINATIONS!N232),SETTINGS!F$3&gt;=DESTINATIONS!K232,SETTINGS!F$4&gt;=DESTINATIONS!L232,SETTINGS!F$5&gt;=DESTINATIONS!M232,SETTINGS!F$6&gt;=DESTINATIONS!N232,SETTINGS!F$7&gt;=DESTINATIONS!J232)</f>
        <v>0</v>
      </c>
      <c r="AD235" s="5" t="b">
        <f>AND(ISNUMBER(DESTINATIONS!J232),ISBLANK(DESTINATIONS!K232),ISBLANK(DESTINATIONS!L232),ISBLANK(DESTINATIONS!M232),ISBLANK(DESTINATIONS!N232),SETTINGS!F$7&gt;=DESTINATIONS!J232)</f>
        <v>0</v>
      </c>
      <c r="AE235" s="1" t="b">
        <f>AND(ISNUMBER(DESTINATIONS!J232),ISBLANK(DESTINATIONS!K232),ISBLANK(DESTINATIONS!L232),ISNUMBER(DESTINATIONS!M232),ISBLANK(DESTINATIONS!N232),SETTINGS!F$7&gt;=DESTINATIONS!J232,SETTINGS!F$5&gt;=DESTINATIONS!M232)</f>
        <v>0</v>
      </c>
      <c r="AF235" s="5" t="b">
        <f t="shared" ref="AF235" si="159">OR(AB235,AC235,AD235,AE235)</f>
        <v>1</v>
      </c>
      <c r="AG235" s="5" t="b">
        <f>AND(ISBLANK(DESTINATIONS!O232),ISBLANK(DESTINATIONS!P232),ISBLANK(DESTINATIONS!Q232),ISBLANK(DESTINATIONS!R232),ISBLANK(DESTINATIONS!S232))</f>
        <v>1</v>
      </c>
      <c r="AH235" s="5" t="b">
        <f>AND(ISNUMBER(DESTINATIONS!O232),ISNUMBER(DESTINATIONS!P232),ISNUMBER(DESTINATIONS!Q232),ISNUMBER(DESTINATIONS!R232),ISNUMBER(DESTINATIONS!S232),SETTINGS!F$11&gt;=DESTINATIONS!P232,SETTINGS!F$12&gt;=DESTINATIONS!Q232,SETTINGS!F$13&gt;=DESTINATIONS!R232,SETTINGS!F$14&gt;=DESTINATIONS!S232,SETTINGS!F$15&gt;=DESTINATIONS!O232)</f>
        <v>0</v>
      </c>
      <c r="AI235" s="5" t="b">
        <f>AND(ISNUMBER(DESTINATIONS!O232),ISBLANK(DESTINATIONS!P232),ISBLANK(DESTINATIONS!Q232),ISBLANK(DESTINATIONS!R232),ISBLANK(DESTINATIONS!S232),SETTINGS!F$15&gt;=DESTINATIONS!O232)</f>
        <v>0</v>
      </c>
      <c r="AJ235" s="1" t="b">
        <f>AND(ISNUMBER(DESTINATIONS!O232),ISBLANK(DESTINATIONS!P232),ISBLANK(DESTINATIONS!Q232),ISNUMBER(DESTINATIONS!R232),ISBLANK(DESTINATIONS!S232),SETTINGS!F$15&gt;=DESTINATIONS!O232,SETTINGS!F$13&gt;=DESTINATIONS!R232)</f>
        <v>0</v>
      </c>
      <c r="AK235" s="5" t="b">
        <f t="shared" ref="AK235" si="160">OR(AG235,AH235,AI235,AJ235)</f>
        <v>1</v>
      </c>
      <c r="AL235" s="5" t="b">
        <f>AND(SETTINGS!B$21="IELTS",AF235)</f>
        <v>0</v>
      </c>
      <c r="AM235" s="5" t="b">
        <f>AND(SETTINGS!B$21="TOEFL",AK235)</f>
        <v>0</v>
      </c>
      <c r="AN235" s="5" t="b">
        <f>AND(SETTINGS!B$21="Other",OR(AB235,AG235))</f>
        <v>0</v>
      </c>
      <c r="AO235" s="1" t="b">
        <f>AND(SETTINGS!B$21="NO",_xlfn.IFS(SETTINGS!B$19="English",FALSE,OR(SETTINGS!B$19="Spanish",SETTINGS!B$19="English and Spanish"),DESTINATIONS!F232="Spanish",OR(SETTINGS!B$19="French",SETTINGS!B$19="English and French"),DESTINATIONS!F232="French",OR(SETTINGS!B$19="Portuguese",SETTINGS!B$19="English and Portuguese"),DESTINATIONS!F232="Portuguese",OR(SETTINGS!B$19="German",SETTINGS!B$19="English and German"),DESTINATIONS!F232="German",SETTINGS!B$19="All",OR(DESTINATIONS!F232="Spanish",DESTINATIONS!F232="French",DESTINATIONS!F232="Portuguese",DESTINATIONS!F232="German"),SETTINGS!B$19="",FALSE))</f>
        <v>0</v>
      </c>
      <c r="AP235" s="5" t="b">
        <f t="shared" si="156"/>
        <v>0</v>
      </c>
      <c r="AQ235" s="5" t="b">
        <f>OR(ISBLANK(DESTINATIONS!T232),AND(ISNUMBER(DESTINATIONS!T232),SETTINGS!I$5&gt;=DESTINATIONS!T232))</f>
        <v>1</v>
      </c>
      <c r="AS235" s="45" t="b">
        <f t="shared" si="150"/>
        <v>1</v>
      </c>
      <c r="AT235" s="5" t="b">
        <f t="shared" si="151"/>
        <v>0</v>
      </c>
      <c r="AU235" s="5" t="b">
        <f t="shared" si="152"/>
        <v>0</v>
      </c>
      <c r="AV235" s="5" t="b">
        <f t="shared" si="153"/>
        <v>0</v>
      </c>
      <c r="AW235" s="5" t="b">
        <f t="shared" si="154"/>
        <v>0</v>
      </c>
      <c r="AX235" s="5" t="b">
        <f t="shared" si="155"/>
        <v>0</v>
      </c>
    </row>
    <row r="236" spans="1:50" ht="20" customHeight="1" x14ac:dyDescent="0.35">
      <c r="A236" s="50" t="s">
        <v>548</v>
      </c>
      <c r="B236" s="50" t="s">
        <v>555</v>
      </c>
      <c r="C236" s="50" t="s">
        <v>574</v>
      </c>
      <c r="D236" s="48">
        <v>9</v>
      </c>
      <c r="E236" s="49">
        <v>35.707000000000001</v>
      </c>
      <c r="F236" s="49">
        <v>34.542000000000002</v>
      </c>
      <c r="G236" s="43" t="str">
        <f>IF(OR(SETTINGS!I$8=0,F236="X",F236="?"),"N/A",SETTINGS!I$8-F236)</f>
        <v>N/A</v>
      </c>
      <c r="H236" s="46" t="str">
        <f t="shared" si="148"/>
        <v>Language + Score + English</v>
      </c>
      <c r="J236" s="5" t="b">
        <f>DESTINATIONS!D233="YES"</f>
        <v>1</v>
      </c>
      <c r="K236" s="5" t="b">
        <f>AND(SETTINGS!B$19="English",DESTINATIONS!F233="English")</f>
        <v>0</v>
      </c>
      <c r="L236" s="5" t="b">
        <f>AND(SETTINGS!B$19="Spanish",DESTINATIONS!F233="Spanish")</f>
        <v>0</v>
      </c>
      <c r="M236" s="5" t="b">
        <f>AND(SETTINGS!B$19="French",DESTINATIONS!F233="French")</f>
        <v>0</v>
      </c>
      <c r="N236" s="1" t="b">
        <f>AND(SETTINGS!B$19="Portuguese",DESTINATIONS!F233="Portuguese")</f>
        <v>0</v>
      </c>
      <c r="O236" s="5" t="b">
        <f>AND(SETTINGS!B$19="German",DESTINATIONS!F233="German")</f>
        <v>0</v>
      </c>
      <c r="P236" s="45" t="b">
        <f>AND(SETTINGS!B$19="English and Spanish",OR(DESTINATIONS!F233="English",DESTINATIONS!F233="Spanish"))</f>
        <v>0</v>
      </c>
      <c r="Q236" s="5" t="b">
        <f>AND(SETTINGS!B$19="English and French",OR(DESTINATIONS!F233="English",DESTINATIONS!F233="French"))</f>
        <v>0</v>
      </c>
      <c r="R236" s="5" t="b">
        <f>AND(SETTINGS!B$19="English and Portuguese",OR(DESTINATIONS!F233="English",DESTINATIONS!F233="Portuguese"))</f>
        <v>0</v>
      </c>
      <c r="S236" s="5" t="b">
        <f>AND(SETTINGS!B$19="English and German",OR(DESTINATIONS!F233="English",DESTINATIONS!F233="German"))</f>
        <v>0</v>
      </c>
      <c r="T236" s="5" t="b">
        <f>SETTINGS!B$19="All"</f>
        <v>0</v>
      </c>
      <c r="U236" s="5" t="b">
        <f t="shared" ref="U236:U267" si="161">OR(K236,L236,M236,N236,O236,P236,Q236,R236,S236,T236)</f>
        <v>0</v>
      </c>
      <c r="V236" s="5" t="b">
        <f>AND(SETTINGS!I$8&lt;F236,NOT(OR(E236="?",F236="?",E236="X",F236="X")))</f>
        <v>1</v>
      </c>
      <c r="W236" s="5" t="b">
        <f>AND(SETTINGS!I$8=F236,NOT(OR(E236="?",F236="?",E236="X",F236="X")))</f>
        <v>0</v>
      </c>
      <c r="X236" s="5" t="b">
        <f>AND(SETTINGS!I$8&gt;F236,SETTINGS!I$8&lt;E236,NOT(OR(E236="?",F236="?",E236="X",F236="X")))</f>
        <v>0</v>
      </c>
      <c r="Y236" s="5" t="b">
        <f>AND(SETTINGS!I$8=E236,NOT(OR(E236="?",F236="?",E236="X",F236="X")))</f>
        <v>0</v>
      </c>
      <c r="Z236" s="5" t="b">
        <f>AND(SETTINGS!I$8&gt;E236,NOT(OR(E236="?",F236="?",E236="X",F236="X")))</f>
        <v>0</v>
      </c>
      <c r="AA236" s="5" t="b">
        <f t="shared" ref="AA236:AA267" si="162">OR(E236="?",F236="?",E236="X",F236="X")</f>
        <v>0</v>
      </c>
      <c r="AB236" s="5" t="b">
        <f>AND(ISBLANK(DESTINATIONS!J233),ISBLANK(DESTINATIONS!K233),ISBLANK(DESTINATIONS!L233),ISBLANK(DESTINATIONS!M233),ISBLANK(DESTINATIONS!N233))</f>
        <v>0</v>
      </c>
      <c r="AC236" s="5" t="b">
        <f>AND(ISNUMBER(DESTINATIONS!J233),ISNUMBER(DESTINATIONS!K233),ISNUMBER(DESTINATIONS!L233),ISNUMBER(DESTINATIONS!M233),ISNUMBER(DESTINATIONS!N233),SETTINGS!F$3&gt;=DESTINATIONS!K233,SETTINGS!F$4&gt;=DESTINATIONS!L233,SETTINGS!F$5&gt;=DESTINATIONS!M233,SETTINGS!F$6&gt;=DESTINATIONS!N233,SETTINGS!F$7&gt;=DESTINATIONS!J233)</f>
        <v>0</v>
      </c>
      <c r="AD236" s="5" t="b">
        <f>AND(ISNUMBER(DESTINATIONS!J233),ISBLANK(DESTINATIONS!K233),ISBLANK(DESTINATIONS!L233),ISBLANK(DESTINATIONS!M233),ISBLANK(DESTINATIONS!N233),SETTINGS!F$7&gt;=DESTINATIONS!J233)</f>
        <v>0</v>
      </c>
      <c r="AE236" s="1" t="b">
        <f>AND(ISNUMBER(DESTINATIONS!J233),ISBLANK(DESTINATIONS!K233),ISBLANK(DESTINATIONS!L233),ISNUMBER(DESTINATIONS!M233),ISBLANK(DESTINATIONS!N233),SETTINGS!F$7&gt;=DESTINATIONS!J233,SETTINGS!F$5&gt;=DESTINATIONS!M233)</f>
        <v>0</v>
      </c>
      <c r="AF236" s="5" t="b">
        <f t="shared" ref="AF236:AF267" si="163">OR(AB236,AC236,AD236,AE236)</f>
        <v>0</v>
      </c>
      <c r="AG236" s="5" t="b">
        <f>AND(ISBLANK(DESTINATIONS!O233),ISBLANK(DESTINATIONS!P233),ISBLANK(DESTINATIONS!Q233),ISBLANK(DESTINATIONS!R233),ISBLANK(DESTINATIONS!S233))</f>
        <v>0</v>
      </c>
      <c r="AH236" s="5" t="b">
        <f>AND(ISNUMBER(DESTINATIONS!O233),ISNUMBER(DESTINATIONS!P233),ISNUMBER(DESTINATIONS!Q233),ISNUMBER(DESTINATIONS!R233),ISNUMBER(DESTINATIONS!S233),SETTINGS!F$11&gt;=DESTINATIONS!P233,SETTINGS!F$12&gt;=DESTINATIONS!Q233,SETTINGS!F$13&gt;=DESTINATIONS!R233,SETTINGS!F$14&gt;=DESTINATIONS!S233,SETTINGS!F$15&gt;=DESTINATIONS!O233)</f>
        <v>0</v>
      </c>
      <c r="AI236" s="5" t="b">
        <f>AND(ISNUMBER(DESTINATIONS!O233),ISBLANK(DESTINATIONS!P233),ISBLANK(DESTINATIONS!Q233),ISBLANK(DESTINATIONS!R233),ISBLANK(DESTINATIONS!S233),SETTINGS!F$15&gt;=DESTINATIONS!O233)</f>
        <v>0</v>
      </c>
      <c r="AJ236" s="1" t="b">
        <f>AND(ISNUMBER(DESTINATIONS!O233),ISBLANK(DESTINATIONS!P233),ISBLANK(DESTINATIONS!Q233),ISNUMBER(DESTINATIONS!R233),ISBLANK(DESTINATIONS!S233),SETTINGS!F$15&gt;=DESTINATIONS!O233,SETTINGS!F$13&gt;=DESTINATIONS!R233)</f>
        <v>0</v>
      </c>
      <c r="AK236" s="5" t="b">
        <f t="shared" ref="AK236:AK267" si="164">OR(AG236,AH236,AI236,AJ236)</f>
        <v>0</v>
      </c>
      <c r="AL236" s="5" t="b">
        <f>AND(SETTINGS!B$21="IELTS",AF236)</f>
        <v>0</v>
      </c>
      <c r="AM236" s="5" t="b">
        <f>AND(SETTINGS!B$21="TOEFL",AK236)</f>
        <v>0</v>
      </c>
      <c r="AN236" s="5" t="b">
        <f>AND(SETTINGS!B$21="Other",OR(AB236,AG236))</f>
        <v>0</v>
      </c>
      <c r="AO236" s="1" t="b">
        <f>AND(SETTINGS!B$21="NO",_xlfn.IFS(SETTINGS!B$19="English",FALSE,OR(SETTINGS!B$19="Spanish",SETTINGS!B$19="English and Spanish"),DESTINATIONS!F233="Spanish",OR(SETTINGS!B$19="French",SETTINGS!B$19="English and French"),DESTINATIONS!F233="French",OR(SETTINGS!B$19="Portuguese",SETTINGS!B$19="English and Portuguese"),DESTINATIONS!F233="Portuguese",OR(SETTINGS!B$19="German",SETTINGS!B$19="English and German"),DESTINATIONS!F233="German",SETTINGS!B$19="All",OR(DESTINATIONS!F233="Spanish",DESTINATIONS!F233="French",DESTINATIONS!F233="Portuguese",DESTINATIONS!F233="German"),SETTINGS!B$19="",FALSE))</f>
        <v>0</v>
      </c>
      <c r="AP236" s="5" t="b">
        <f t="shared" si="156"/>
        <v>0</v>
      </c>
      <c r="AQ236" s="5" t="b">
        <f>OR(ISBLANK(DESTINATIONS!T233),AND(ISNUMBER(DESTINATIONS!T233),SETTINGS!I$5&gt;=DESTINATIONS!T233))</f>
        <v>1</v>
      </c>
      <c r="AS236" s="45" t="b">
        <f t="shared" si="150"/>
        <v>1</v>
      </c>
      <c r="AT236" s="5" t="b">
        <f t="shared" si="151"/>
        <v>0</v>
      </c>
      <c r="AU236" s="5" t="b">
        <f t="shared" si="152"/>
        <v>0</v>
      </c>
      <c r="AV236" s="5" t="b">
        <f t="shared" si="153"/>
        <v>0</v>
      </c>
      <c r="AW236" s="5" t="b">
        <f t="shared" si="154"/>
        <v>0</v>
      </c>
      <c r="AX236" s="5" t="b">
        <f t="shared" si="155"/>
        <v>0</v>
      </c>
    </row>
    <row r="237" spans="1:50" ht="20" customHeight="1" x14ac:dyDescent="0.35">
      <c r="A237" s="50" t="s">
        <v>550</v>
      </c>
      <c r="B237" s="50" t="s">
        <v>564</v>
      </c>
      <c r="C237" s="50" t="s">
        <v>592</v>
      </c>
      <c r="D237" s="48">
        <v>1</v>
      </c>
      <c r="E237" s="49">
        <v>34.28</v>
      </c>
      <c r="F237" s="49">
        <v>34.28</v>
      </c>
      <c r="G237" s="43" t="str">
        <f>IF(OR(SETTINGS!I$8=0,F237="X",F237="?"),"N/A",SETTINGS!I$8-F237)</f>
        <v>N/A</v>
      </c>
      <c r="H237" s="46" t="str">
        <f t="shared" si="148"/>
        <v>Language + Score + English</v>
      </c>
      <c r="J237" s="5" t="b">
        <f>DESTINATIONS!D255="YES"</f>
        <v>1</v>
      </c>
      <c r="K237" s="5" t="b">
        <f>AND(SETTINGS!B$19="English",DESTINATIONS!F255="English")</f>
        <v>0</v>
      </c>
      <c r="L237" s="5" t="b">
        <f>AND(SETTINGS!B$19="Spanish",DESTINATIONS!F255="Spanish")</f>
        <v>0</v>
      </c>
      <c r="M237" s="5" t="b">
        <f>AND(SETTINGS!B$19="French",DESTINATIONS!F255="French")</f>
        <v>0</v>
      </c>
      <c r="N237" s="1" t="b">
        <f>AND(SETTINGS!B$19="Portuguese",DESTINATIONS!F255="Portuguese")</f>
        <v>0</v>
      </c>
      <c r="O237" s="5" t="b">
        <f>AND(SETTINGS!B$19="German",DESTINATIONS!F255="German")</f>
        <v>0</v>
      </c>
      <c r="P237" s="45" t="b">
        <f>AND(SETTINGS!B$19="English and Spanish",OR(DESTINATIONS!F255="English",DESTINATIONS!F255="Spanish"))</f>
        <v>0</v>
      </c>
      <c r="Q237" s="5" t="b">
        <f>AND(SETTINGS!B$19="English and French",OR(DESTINATIONS!F255="English",DESTINATIONS!F255="French"))</f>
        <v>0</v>
      </c>
      <c r="R237" s="5" t="b">
        <f>AND(SETTINGS!B$19="English and Portuguese",OR(DESTINATIONS!F255="English",DESTINATIONS!F255="Portuguese"))</f>
        <v>0</v>
      </c>
      <c r="S237" s="5" t="b">
        <f>AND(SETTINGS!B$19="English and German",OR(DESTINATIONS!F255="English",DESTINATIONS!F255="German"))</f>
        <v>0</v>
      </c>
      <c r="T237" s="5" t="b">
        <f>SETTINGS!B$19="All"</f>
        <v>0</v>
      </c>
      <c r="U237" s="5" t="b">
        <f t="shared" si="161"/>
        <v>0</v>
      </c>
      <c r="V237" s="5" t="b">
        <f>AND(SETTINGS!I$8&lt;F237,NOT(OR(E237="?",F237="?",E237="X",F237="X")))</f>
        <v>1</v>
      </c>
      <c r="W237" s="5" t="b">
        <f>AND(SETTINGS!I$8=F237,NOT(OR(E237="?",F237="?",E237="X",F237="X")))</f>
        <v>0</v>
      </c>
      <c r="X237" s="5" t="b">
        <f>AND(SETTINGS!I$8&gt;F237,SETTINGS!I$8&lt;E237,NOT(OR(E237="?",F237="?",E237="X",F237="X")))</f>
        <v>0</v>
      </c>
      <c r="Y237" s="5" t="b">
        <f>AND(SETTINGS!I$8=E237,NOT(OR(E237="?",F237="?",E237="X",F237="X")))</f>
        <v>0</v>
      </c>
      <c r="Z237" s="5" t="b">
        <f>AND(SETTINGS!I$8&gt;E237,NOT(OR(E237="?",F237="?",E237="X",F237="X")))</f>
        <v>0</v>
      </c>
      <c r="AA237" s="5" t="b">
        <f t="shared" si="162"/>
        <v>0</v>
      </c>
      <c r="AB237" s="5" t="b">
        <f>AND(ISBLANK(DESTINATIONS!J255),ISBLANK(DESTINATIONS!K255),ISBLANK(DESTINATIONS!L255),ISBLANK(DESTINATIONS!M255),ISBLANK(DESTINATIONS!N255))</f>
        <v>1</v>
      </c>
      <c r="AC237" s="5" t="b">
        <f>AND(ISNUMBER(DESTINATIONS!J255),ISNUMBER(DESTINATIONS!K255),ISNUMBER(DESTINATIONS!L255),ISNUMBER(DESTINATIONS!M255),ISNUMBER(DESTINATIONS!N255),SETTINGS!F$3&gt;=DESTINATIONS!K255,SETTINGS!F$4&gt;=DESTINATIONS!L255,SETTINGS!F$5&gt;=DESTINATIONS!M255,SETTINGS!F$6&gt;=DESTINATIONS!N255,SETTINGS!F$7&gt;=DESTINATIONS!J255)</f>
        <v>0</v>
      </c>
      <c r="AD237" s="5" t="b">
        <f>AND(ISNUMBER(DESTINATIONS!J255),ISBLANK(DESTINATIONS!K255),ISBLANK(DESTINATIONS!L255),ISBLANK(DESTINATIONS!M255),ISBLANK(DESTINATIONS!N255),SETTINGS!F$7&gt;=DESTINATIONS!J255)</f>
        <v>0</v>
      </c>
      <c r="AE237" s="1" t="b">
        <f>AND(ISNUMBER(DESTINATIONS!J255),ISBLANK(DESTINATIONS!K255),ISBLANK(DESTINATIONS!L255),ISNUMBER(DESTINATIONS!M255),ISBLANK(DESTINATIONS!N255),SETTINGS!F$7&gt;=DESTINATIONS!J255,SETTINGS!F$5&gt;=DESTINATIONS!M255)</f>
        <v>0</v>
      </c>
      <c r="AF237" s="5" t="b">
        <f t="shared" si="163"/>
        <v>1</v>
      </c>
      <c r="AG237" s="5" t="b">
        <f>AND(ISBLANK(DESTINATIONS!O255),ISBLANK(DESTINATIONS!P255),ISBLANK(DESTINATIONS!Q255),ISBLANK(DESTINATIONS!R255),ISBLANK(DESTINATIONS!S255))</f>
        <v>1</v>
      </c>
      <c r="AH237" s="5" t="b">
        <f>AND(ISNUMBER(DESTINATIONS!O255),ISNUMBER(DESTINATIONS!P255),ISNUMBER(DESTINATIONS!Q255),ISNUMBER(DESTINATIONS!R255),ISNUMBER(DESTINATIONS!S255),SETTINGS!F$11&gt;=DESTINATIONS!P255,SETTINGS!F$12&gt;=DESTINATIONS!Q255,SETTINGS!F$13&gt;=DESTINATIONS!R255,SETTINGS!F$14&gt;=DESTINATIONS!S255,SETTINGS!F$15&gt;=DESTINATIONS!O255)</f>
        <v>0</v>
      </c>
      <c r="AI237" s="5" t="b">
        <f>AND(ISNUMBER(DESTINATIONS!O255),ISBLANK(DESTINATIONS!P255),ISBLANK(DESTINATIONS!Q255),ISBLANK(DESTINATIONS!R255),ISBLANK(DESTINATIONS!S255),SETTINGS!F$15&gt;=DESTINATIONS!O255)</f>
        <v>0</v>
      </c>
      <c r="AJ237" s="1" t="b">
        <f>AND(ISNUMBER(DESTINATIONS!O255),ISBLANK(DESTINATIONS!P255),ISBLANK(DESTINATIONS!Q255),ISNUMBER(DESTINATIONS!R255),ISBLANK(DESTINATIONS!S255),SETTINGS!F$15&gt;=DESTINATIONS!O255,SETTINGS!F$13&gt;=DESTINATIONS!R255)</f>
        <v>0</v>
      </c>
      <c r="AK237" s="5" t="b">
        <f t="shared" si="164"/>
        <v>1</v>
      </c>
      <c r="AL237" s="5" t="b">
        <f>AND(SETTINGS!B$21="IELTS",AF237)</f>
        <v>0</v>
      </c>
      <c r="AM237" s="5" t="b">
        <f>AND(SETTINGS!B$21="TOEFL",AK237)</f>
        <v>0</v>
      </c>
      <c r="AN237" s="5" t="b">
        <f>AND(SETTINGS!B$21="Other",OR(AB237,AG237))</f>
        <v>0</v>
      </c>
      <c r="AO237" s="1" t="b">
        <f>AND(SETTINGS!B$21="NO",_xlfn.IFS(SETTINGS!B$19="English",FALSE,OR(SETTINGS!B$19="Spanish",SETTINGS!B$19="English and Spanish"),DESTINATIONS!F255="Spanish",OR(SETTINGS!B$19="French",SETTINGS!B$19="English and French"),DESTINATIONS!F255="French",OR(SETTINGS!B$19="Portuguese",SETTINGS!B$19="English and Portuguese"),DESTINATIONS!F255="Portuguese",OR(SETTINGS!B$19="German",SETTINGS!B$19="English and German"),DESTINATIONS!F255="German",SETTINGS!B$19="All",OR(DESTINATIONS!F255="Spanish",DESTINATIONS!F255="French",DESTINATIONS!F255="Portuguese",DESTINATIONS!F255="German"),SETTINGS!B$19="",FALSE))</f>
        <v>0</v>
      </c>
      <c r="AP237" s="5" t="b">
        <f t="shared" si="156"/>
        <v>0</v>
      </c>
      <c r="AQ237" s="5" t="b">
        <f>OR(ISBLANK(DESTINATIONS!T255),AND(ISNUMBER(DESTINATIONS!T255),SETTINGS!I$5&gt;=DESTINATIONS!T255))</f>
        <v>1</v>
      </c>
      <c r="AS237" s="45" t="b">
        <f t="shared" si="150"/>
        <v>1</v>
      </c>
      <c r="AT237" s="5" t="b">
        <f t="shared" si="151"/>
        <v>0</v>
      </c>
      <c r="AU237" s="5" t="b">
        <f t="shared" si="152"/>
        <v>0</v>
      </c>
      <c r="AV237" s="5" t="b">
        <f t="shared" si="153"/>
        <v>0</v>
      </c>
      <c r="AW237" s="5" t="b">
        <f t="shared" si="154"/>
        <v>0</v>
      </c>
      <c r="AX237" s="5" t="b">
        <f t="shared" si="155"/>
        <v>0</v>
      </c>
    </row>
    <row r="238" spans="1:50" ht="20" customHeight="1" x14ac:dyDescent="0.35">
      <c r="A238" s="50" t="s">
        <v>550</v>
      </c>
      <c r="B238" s="50" t="s">
        <v>564</v>
      </c>
      <c r="C238" s="50" t="s">
        <v>594</v>
      </c>
      <c r="D238" s="48">
        <v>4</v>
      </c>
      <c r="E238" s="49">
        <v>34.619999999999997</v>
      </c>
      <c r="F238" s="49">
        <v>34.021999999999998</v>
      </c>
      <c r="G238" s="43" t="str">
        <f>IF(OR(SETTINGS!I$8=0,F238="X",F238="?"),"N/A",SETTINGS!I$8-F238)</f>
        <v>N/A</v>
      </c>
      <c r="H238" s="46" t="str">
        <f t="shared" si="148"/>
        <v>Language + Score + English + GPA</v>
      </c>
      <c r="J238" s="5" t="b">
        <f>DESTINATIONS!D256="YES"</f>
        <v>1</v>
      </c>
      <c r="K238" s="5" t="b">
        <f>AND(SETTINGS!B$19="English",DESTINATIONS!F256="English")</f>
        <v>0</v>
      </c>
      <c r="L238" s="5" t="b">
        <f>AND(SETTINGS!B$19="Spanish",DESTINATIONS!F256="Spanish")</f>
        <v>0</v>
      </c>
      <c r="M238" s="5" t="b">
        <f>AND(SETTINGS!B$19="French",DESTINATIONS!F256="French")</f>
        <v>0</v>
      </c>
      <c r="N238" s="1" t="b">
        <f>AND(SETTINGS!B$19="Portuguese",DESTINATIONS!F256="Portuguese")</f>
        <v>0</v>
      </c>
      <c r="O238" s="5" t="b">
        <f>AND(SETTINGS!B$19="German",DESTINATIONS!F256="German")</f>
        <v>0</v>
      </c>
      <c r="P238" s="45" t="b">
        <f>AND(SETTINGS!B$19="English and Spanish",OR(DESTINATIONS!F256="English",DESTINATIONS!F256="Spanish"))</f>
        <v>0</v>
      </c>
      <c r="Q238" s="5" t="b">
        <f>AND(SETTINGS!B$19="English and French",OR(DESTINATIONS!F256="English",DESTINATIONS!F256="French"))</f>
        <v>0</v>
      </c>
      <c r="R238" s="5" t="b">
        <f>AND(SETTINGS!B$19="English and Portuguese",OR(DESTINATIONS!F256="English",DESTINATIONS!F256="Portuguese"))</f>
        <v>0</v>
      </c>
      <c r="S238" s="5" t="b">
        <f>AND(SETTINGS!B$19="English and German",OR(DESTINATIONS!F256="English",DESTINATIONS!F256="German"))</f>
        <v>0</v>
      </c>
      <c r="T238" s="5" t="b">
        <f>SETTINGS!B$19="All"</f>
        <v>0</v>
      </c>
      <c r="U238" s="5" t="b">
        <f t="shared" si="161"/>
        <v>0</v>
      </c>
      <c r="V238" s="5" t="b">
        <f>AND(SETTINGS!I$8&lt;F238,NOT(OR(E238="?",F238="?",E238="X",F238="X")))</f>
        <v>1</v>
      </c>
      <c r="W238" s="5" t="b">
        <f>AND(SETTINGS!I$8=F238,NOT(OR(E238="?",F238="?",E238="X",F238="X")))</f>
        <v>0</v>
      </c>
      <c r="X238" s="5" t="b">
        <f>AND(SETTINGS!I$8&gt;F238,SETTINGS!I$8&lt;E238,NOT(OR(E238="?",F238="?",E238="X",F238="X")))</f>
        <v>0</v>
      </c>
      <c r="Y238" s="5" t="b">
        <f>AND(SETTINGS!I$8=E238,NOT(OR(E238="?",F238="?",E238="X",F238="X")))</f>
        <v>0</v>
      </c>
      <c r="Z238" s="5" t="b">
        <f>AND(SETTINGS!I$8&gt;E238,NOT(OR(E238="?",F238="?",E238="X",F238="X")))</f>
        <v>0</v>
      </c>
      <c r="AA238" s="5" t="b">
        <f t="shared" si="162"/>
        <v>0</v>
      </c>
      <c r="AB238" s="5" t="b">
        <f>AND(ISBLANK(DESTINATIONS!J256),ISBLANK(DESTINATIONS!K256),ISBLANK(DESTINATIONS!L256),ISBLANK(DESTINATIONS!M256),ISBLANK(DESTINATIONS!N256))</f>
        <v>0</v>
      </c>
      <c r="AC238" s="5" t="b">
        <f>AND(ISNUMBER(DESTINATIONS!J256),ISNUMBER(DESTINATIONS!K256),ISNUMBER(DESTINATIONS!L256),ISNUMBER(DESTINATIONS!M256),ISNUMBER(DESTINATIONS!N256),SETTINGS!F$3&gt;=DESTINATIONS!K256,SETTINGS!F$4&gt;=DESTINATIONS!L256,SETTINGS!F$5&gt;=DESTINATIONS!M256,SETTINGS!F$6&gt;=DESTINATIONS!N256,SETTINGS!F$7&gt;=DESTINATIONS!J256)</f>
        <v>0</v>
      </c>
      <c r="AD238" s="5" t="b">
        <f>AND(ISNUMBER(DESTINATIONS!J256),ISBLANK(DESTINATIONS!K256),ISBLANK(DESTINATIONS!L256),ISBLANK(DESTINATIONS!M256),ISBLANK(DESTINATIONS!N256),SETTINGS!F$7&gt;=DESTINATIONS!J256)</f>
        <v>0</v>
      </c>
      <c r="AE238" s="1" t="b">
        <f>AND(ISNUMBER(DESTINATIONS!J256),ISBLANK(DESTINATIONS!K256),ISBLANK(DESTINATIONS!L256),ISNUMBER(DESTINATIONS!M256),ISBLANK(DESTINATIONS!N256),SETTINGS!F$7&gt;=DESTINATIONS!J256,SETTINGS!F$5&gt;=DESTINATIONS!M256)</f>
        <v>0</v>
      </c>
      <c r="AF238" s="5" t="b">
        <f t="shared" si="163"/>
        <v>0</v>
      </c>
      <c r="AG238" s="5" t="b">
        <f>AND(ISBLANK(DESTINATIONS!O256),ISBLANK(DESTINATIONS!P256),ISBLANK(DESTINATIONS!Q256),ISBLANK(DESTINATIONS!R256),ISBLANK(DESTINATIONS!S256))</f>
        <v>0</v>
      </c>
      <c r="AH238" s="5" t="b">
        <f>AND(ISNUMBER(DESTINATIONS!O256),ISNUMBER(DESTINATIONS!P256),ISNUMBER(DESTINATIONS!Q256),ISNUMBER(DESTINATIONS!R256),ISNUMBER(DESTINATIONS!S256),SETTINGS!F$11&gt;=DESTINATIONS!P256,SETTINGS!F$12&gt;=DESTINATIONS!Q256,SETTINGS!F$13&gt;=DESTINATIONS!R256,SETTINGS!F$14&gt;=DESTINATIONS!S256,SETTINGS!F$15&gt;=DESTINATIONS!O256)</f>
        <v>0</v>
      </c>
      <c r="AI238" s="5" t="b">
        <f>AND(ISNUMBER(DESTINATIONS!O256),ISBLANK(DESTINATIONS!P256),ISBLANK(DESTINATIONS!Q256),ISBLANK(DESTINATIONS!R256),ISBLANK(DESTINATIONS!S256),SETTINGS!F$15&gt;=DESTINATIONS!O256)</f>
        <v>0</v>
      </c>
      <c r="AJ238" s="1" t="b">
        <f>AND(ISNUMBER(DESTINATIONS!O256),ISBLANK(DESTINATIONS!P256),ISBLANK(DESTINATIONS!Q256),ISNUMBER(DESTINATIONS!R256),ISBLANK(DESTINATIONS!S256),SETTINGS!F$15&gt;=DESTINATIONS!O256,SETTINGS!F$13&gt;=DESTINATIONS!R256)</f>
        <v>0</v>
      </c>
      <c r="AK238" s="5" t="b">
        <f t="shared" si="164"/>
        <v>0</v>
      </c>
      <c r="AL238" s="5" t="b">
        <f>AND(SETTINGS!B$21="IELTS",AF238)</f>
        <v>0</v>
      </c>
      <c r="AM238" s="5" t="b">
        <f>AND(SETTINGS!B$21="TOEFL",AK238)</f>
        <v>0</v>
      </c>
      <c r="AN238" s="5" t="b">
        <f>AND(SETTINGS!B$21="Other",OR(AB238,AG238))</f>
        <v>0</v>
      </c>
      <c r="AO238" s="1" t="b">
        <f>AND(SETTINGS!B$21="NO",_xlfn.IFS(SETTINGS!B$19="English",FALSE,OR(SETTINGS!B$19="Spanish",SETTINGS!B$19="English and Spanish"),DESTINATIONS!F256="Spanish",OR(SETTINGS!B$19="French",SETTINGS!B$19="English and French"),DESTINATIONS!F256="French",OR(SETTINGS!B$19="Portuguese",SETTINGS!B$19="English and Portuguese"),DESTINATIONS!F256="Portuguese",OR(SETTINGS!B$19="German",SETTINGS!B$19="English and German"),DESTINATIONS!F256="German",SETTINGS!B$19="All",OR(DESTINATIONS!F256="Spanish",DESTINATIONS!F256="French",DESTINATIONS!F256="Portuguese",DESTINATIONS!F256="German"),SETTINGS!B$19="",FALSE))</f>
        <v>0</v>
      </c>
      <c r="AP238" s="5" t="b">
        <f t="shared" si="156"/>
        <v>0</v>
      </c>
      <c r="AQ238" s="5" t="b">
        <f>OR(ISBLANK(DESTINATIONS!T256),AND(ISNUMBER(DESTINATIONS!T256),SETTINGS!I$5&gt;=DESTINATIONS!T256))</f>
        <v>0</v>
      </c>
      <c r="AS238" s="45" t="b">
        <f t="shared" si="150"/>
        <v>1</v>
      </c>
      <c r="AT238" s="5" t="b">
        <f t="shared" si="151"/>
        <v>0</v>
      </c>
      <c r="AU238" s="5" t="b">
        <f t="shared" si="152"/>
        <v>0</v>
      </c>
      <c r="AV238" s="5" t="b">
        <f t="shared" si="153"/>
        <v>0</v>
      </c>
      <c r="AW238" s="5" t="b">
        <f t="shared" si="154"/>
        <v>0</v>
      </c>
      <c r="AX238" s="5" t="b">
        <f t="shared" si="155"/>
        <v>0</v>
      </c>
    </row>
    <row r="239" spans="1:50" ht="20" customHeight="1" x14ac:dyDescent="0.35">
      <c r="A239" s="50" t="s">
        <v>548</v>
      </c>
      <c r="B239" s="50" t="s">
        <v>558</v>
      </c>
      <c r="C239" s="50" t="s">
        <v>582</v>
      </c>
      <c r="D239" s="48">
        <v>2</v>
      </c>
      <c r="E239" s="49">
        <v>34.908999999999999</v>
      </c>
      <c r="F239" s="49">
        <v>33.954000000000001</v>
      </c>
      <c r="G239" s="43" t="str">
        <f>IF(OR(SETTINGS!I$8=0,F239="X",F239="?"),"N/A",SETTINGS!I$8-F239)</f>
        <v>N/A</v>
      </c>
      <c r="H239" s="46" t="str">
        <f t="shared" si="148"/>
        <v>Language + Score + English</v>
      </c>
      <c r="J239" s="5" t="b">
        <f>DESTINATIONS!D234="YES"</f>
        <v>1</v>
      </c>
      <c r="K239" s="5" t="b">
        <f>AND(SETTINGS!B$19="English",DESTINATIONS!F234="English")</f>
        <v>0</v>
      </c>
      <c r="L239" s="5" t="b">
        <f>AND(SETTINGS!B$19="Spanish",DESTINATIONS!F234="Spanish")</f>
        <v>0</v>
      </c>
      <c r="M239" s="5" t="b">
        <f>AND(SETTINGS!B$19="French",DESTINATIONS!F234="French")</f>
        <v>0</v>
      </c>
      <c r="N239" s="1" t="b">
        <f>AND(SETTINGS!B$19="Portuguese",DESTINATIONS!F234="Portuguese")</f>
        <v>0</v>
      </c>
      <c r="O239" s="5" t="b">
        <f>AND(SETTINGS!B$19="German",DESTINATIONS!F234="German")</f>
        <v>0</v>
      </c>
      <c r="P239" s="45" t="b">
        <f>AND(SETTINGS!B$19="English and Spanish",OR(DESTINATIONS!F234="English",DESTINATIONS!F234="Spanish"))</f>
        <v>0</v>
      </c>
      <c r="Q239" s="5" t="b">
        <f>AND(SETTINGS!B$19="English and French",OR(DESTINATIONS!F234="English",DESTINATIONS!F234="French"))</f>
        <v>0</v>
      </c>
      <c r="R239" s="5" t="b">
        <f>AND(SETTINGS!B$19="English and Portuguese",OR(DESTINATIONS!F234="English",DESTINATIONS!F234="Portuguese"))</f>
        <v>0</v>
      </c>
      <c r="S239" s="5" t="b">
        <f>AND(SETTINGS!B$19="English and German",OR(DESTINATIONS!F234="English",DESTINATIONS!F234="German"))</f>
        <v>0</v>
      </c>
      <c r="T239" s="5" t="b">
        <f>SETTINGS!B$19="All"</f>
        <v>0</v>
      </c>
      <c r="U239" s="5" t="b">
        <f t="shared" si="161"/>
        <v>0</v>
      </c>
      <c r="V239" s="5" t="b">
        <f>AND(SETTINGS!I$8&lt;F239,NOT(OR(E239="?",F239="?",E239="X",F239="X")))</f>
        <v>1</v>
      </c>
      <c r="W239" s="5" t="b">
        <f>AND(SETTINGS!I$8=F239,NOT(OR(E239="?",F239="?",E239="X",F239="X")))</f>
        <v>0</v>
      </c>
      <c r="X239" s="5" t="b">
        <f>AND(SETTINGS!I$8&gt;F239,SETTINGS!I$8&lt;E239,NOT(OR(E239="?",F239="?",E239="X",F239="X")))</f>
        <v>0</v>
      </c>
      <c r="Y239" s="5" t="b">
        <f>AND(SETTINGS!I$8=E239,NOT(OR(E239="?",F239="?",E239="X",F239="X")))</f>
        <v>0</v>
      </c>
      <c r="Z239" s="5" t="b">
        <f>AND(SETTINGS!I$8&gt;E239,NOT(OR(E239="?",F239="?",E239="X",F239="X")))</f>
        <v>0</v>
      </c>
      <c r="AA239" s="5" t="b">
        <f t="shared" si="162"/>
        <v>0</v>
      </c>
      <c r="AB239" s="5" t="b">
        <f>AND(ISBLANK(DESTINATIONS!J234),ISBLANK(DESTINATIONS!K234),ISBLANK(DESTINATIONS!L234),ISBLANK(DESTINATIONS!M234),ISBLANK(DESTINATIONS!N234))</f>
        <v>1</v>
      </c>
      <c r="AC239" s="5" t="b">
        <f>AND(ISNUMBER(DESTINATIONS!J234),ISNUMBER(DESTINATIONS!K234),ISNUMBER(DESTINATIONS!L234),ISNUMBER(DESTINATIONS!M234),ISNUMBER(DESTINATIONS!N234),SETTINGS!F$3&gt;=DESTINATIONS!K234,SETTINGS!F$4&gt;=DESTINATIONS!L234,SETTINGS!F$5&gt;=DESTINATIONS!M234,SETTINGS!F$6&gt;=DESTINATIONS!N234,SETTINGS!F$7&gt;=DESTINATIONS!J234)</f>
        <v>0</v>
      </c>
      <c r="AD239" s="5" t="b">
        <f>AND(ISNUMBER(DESTINATIONS!J234),ISBLANK(DESTINATIONS!K234),ISBLANK(DESTINATIONS!L234),ISBLANK(DESTINATIONS!M234),ISBLANK(DESTINATIONS!N234),SETTINGS!F$7&gt;=DESTINATIONS!J234)</f>
        <v>0</v>
      </c>
      <c r="AE239" s="1" t="b">
        <f>AND(ISNUMBER(DESTINATIONS!J234),ISBLANK(DESTINATIONS!K234),ISBLANK(DESTINATIONS!L234),ISNUMBER(DESTINATIONS!M234),ISBLANK(DESTINATIONS!N234),SETTINGS!F$7&gt;=DESTINATIONS!J234,SETTINGS!F$5&gt;=DESTINATIONS!M234)</f>
        <v>0</v>
      </c>
      <c r="AF239" s="5" t="b">
        <f t="shared" si="163"/>
        <v>1</v>
      </c>
      <c r="AG239" s="5" t="b">
        <f>AND(ISBLANK(DESTINATIONS!O234),ISBLANK(DESTINATIONS!P234),ISBLANK(DESTINATIONS!Q234),ISBLANK(DESTINATIONS!R234),ISBLANK(DESTINATIONS!S234))</f>
        <v>1</v>
      </c>
      <c r="AH239" s="5" t="b">
        <f>AND(ISNUMBER(DESTINATIONS!O234),ISNUMBER(DESTINATIONS!P234),ISNUMBER(DESTINATIONS!Q234),ISNUMBER(DESTINATIONS!R234),ISNUMBER(DESTINATIONS!S234),SETTINGS!F$11&gt;=DESTINATIONS!P234,SETTINGS!F$12&gt;=DESTINATIONS!Q234,SETTINGS!F$13&gt;=DESTINATIONS!R234,SETTINGS!F$14&gt;=DESTINATIONS!S234,SETTINGS!F$15&gt;=DESTINATIONS!O234)</f>
        <v>0</v>
      </c>
      <c r="AI239" s="5" t="b">
        <f>AND(ISNUMBER(DESTINATIONS!O234),ISBLANK(DESTINATIONS!P234),ISBLANK(DESTINATIONS!Q234),ISBLANK(DESTINATIONS!R234),ISBLANK(DESTINATIONS!S234),SETTINGS!F$15&gt;=DESTINATIONS!O234)</f>
        <v>0</v>
      </c>
      <c r="AJ239" s="1" t="b">
        <f>AND(ISNUMBER(DESTINATIONS!O234),ISBLANK(DESTINATIONS!P234),ISBLANK(DESTINATIONS!Q234),ISNUMBER(DESTINATIONS!R234),ISBLANK(DESTINATIONS!S234),SETTINGS!F$15&gt;=DESTINATIONS!O234,SETTINGS!F$13&gt;=DESTINATIONS!R234)</f>
        <v>0</v>
      </c>
      <c r="AK239" s="5" t="b">
        <f t="shared" si="164"/>
        <v>1</v>
      </c>
      <c r="AL239" s="5" t="b">
        <f>AND(SETTINGS!B$21="IELTS",AF239)</f>
        <v>0</v>
      </c>
      <c r="AM239" s="5" t="b">
        <f>AND(SETTINGS!B$21="TOEFL",AK239)</f>
        <v>0</v>
      </c>
      <c r="AN239" s="5" t="b">
        <f>AND(SETTINGS!B$21="Other",OR(AB239,AG239))</f>
        <v>0</v>
      </c>
      <c r="AO239" s="1" t="b">
        <f>AND(SETTINGS!B$21="NO",_xlfn.IFS(SETTINGS!B$19="English",FALSE,OR(SETTINGS!B$19="Spanish",SETTINGS!B$19="English and Spanish"),DESTINATIONS!F234="Spanish",OR(SETTINGS!B$19="French",SETTINGS!B$19="English and French"),DESTINATIONS!F234="French",OR(SETTINGS!B$19="Portuguese",SETTINGS!B$19="English and Portuguese"),DESTINATIONS!F234="Portuguese",OR(SETTINGS!B$19="German",SETTINGS!B$19="English and German"),DESTINATIONS!F234="German",SETTINGS!B$19="All",OR(DESTINATIONS!F234="Spanish",DESTINATIONS!F234="French",DESTINATIONS!F234="Portuguese",DESTINATIONS!F234="German"),SETTINGS!B$19="",FALSE))</f>
        <v>0</v>
      </c>
      <c r="AP239" s="5" t="b">
        <f t="shared" si="156"/>
        <v>0</v>
      </c>
      <c r="AQ239" s="5" t="b">
        <f>OR(ISBLANK(DESTINATIONS!T234),AND(ISNUMBER(DESTINATIONS!T234),SETTINGS!I$5&gt;=DESTINATIONS!T234))</f>
        <v>1</v>
      </c>
      <c r="AS239" s="45" t="b">
        <f t="shared" si="150"/>
        <v>1</v>
      </c>
      <c r="AT239" s="5" t="b">
        <f t="shared" si="151"/>
        <v>0</v>
      </c>
      <c r="AU239" s="5" t="b">
        <f t="shared" si="152"/>
        <v>0</v>
      </c>
      <c r="AV239" s="5" t="b">
        <f t="shared" si="153"/>
        <v>0</v>
      </c>
      <c r="AW239" s="5" t="b">
        <f t="shared" si="154"/>
        <v>0</v>
      </c>
      <c r="AX239" s="5" t="b">
        <f t="shared" si="155"/>
        <v>0</v>
      </c>
    </row>
    <row r="240" spans="1:50" ht="20" customHeight="1" x14ac:dyDescent="0.35">
      <c r="A240" s="50" t="s">
        <v>552</v>
      </c>
      <c r="B240" s="50" t="s">
        <v>552</v>
      </c>
      <c r="C240" s="50" t="s">
        <v>596</v>
      </c>
      <c r="D240" s="48">
        <v>2</v>
      </c>
      <c r="E240" s="49">
        <v>34.158000000000001</v>
      </c>
      <c r="F240" s="49">
        <v>33.927</v>
      </c>
      <c r="G240" s="43" t="str">
        <f>IF(OR(SETTINGS!I$8=0,F240="X",F240="?"),"N/A",SETTINGS!I$8-F240)</f>
        <v>N/A</v>
      </c>
      <c r="H240" s="46" t="str">
        <f t="shared" si="148"/>
        <v>Course + Language + Score + English</v>
      </c>
      <c r="J240" s="5" t="b">
        <f>DESTINATIONS!D267="YES"</f>
        <v>0</v>
      </c>
      <c r="K240" s="5" t="b">
        <f>AND(SETTINGS!B$19="English",DESTINATIONS!F267="English")</f>
        <v>0</v>
      </c>
      <c r="L240" s="5" t="b">
        <f>AND(SETTINGS!B$19="Spanish",DESTINATIONS!F267="Spanish")</f>
        <v>0</v>
      </c>
      <c r="M240" s="5" t="b">
        <f>AND(SETTINGS!B$19="French",DESTINATIONS!F267="French")</f>
        <v>0</v>
      </c>
      <c r="N240" s="1" t="b">
        <f>AND(SETTINGS!B$19="Portuguese",DESTINATIONS!F267="Portuguese")</f>
        <v>0</v>
      </c>
      <c r="O240" s="5" t="b">
        <f>AND(SETTINGS!B$19="German",DESTINATIONS!F267="German")</f>
        <v>0</v>
      </c>
      <c r="P240" s="45" t="b">
        <f>AND(SETTINGS!B$19="English and Spanish",OR(DESTINATIONS!F267="English",DESTINATIONS!F267="Spanish"))</f>
        <v>0</v>
      </c>
      <c r="Q240" s="5" t="b">
        <f>AND(SETTINGS!B$19="English and French",OR(DESTINATIONS!F267="English",DESTINATIONS!F267="French"))</f>
        <v>0</v>
      </c>
      <c r="R240" s="5" t="b">
        <f>AND(SETTINGS!B$19="English and Portuguese",OR(DESTINATIONS!F267="English",DESTINATIONS!F267="Portuguese"))</f>
        <v>0</v>
      </c>
      <c r="S240" s="5" t="b">
        <f>AND(SETTINGS!B$19="English and German",OR(DESTINATIONS!F267="English",DESTINATIONS!F267="German"))</f>
        <v>0</v>
      </c>
      <c r="T240" s="5" t="b">
        <f>SETTINGS!B$19="All"</f>
        <v>0</v>
      </c>
      <c r="U240" s="5" t="b">
        <f t="shared" si="161"/>
        <v>0</v>
      </c>
      <c r="V240" s="5" t="b">
        <f>AND(SETTINGS!I$8&lt;F240,NOT(OR(E240="?",F240="?",E240="X",F240="X")))</f>
        <v>1</v>
      </c>
      <c r="W240" s="5" t="b">
        <f>AND(SETTINGS!I$8=F240,NOT(OR(E240="?",F240="?",E240="X",F240="X")))</f>
        <v>0</v>
      </c>
      <c r="X240" s="5" t="b">
        <f>AND(SETTINGS!I$8&gt;F240,SETTINGS!I$8&lt;E240,NOT(OR(E240="?",F240="?",E240="X",F240="X")))</f>
        <v>0</v>
      </c>
      <c r="Y240" s="5" t="b">
        <f>AND(SETTINGS!I$8=E240,NOT(OR(E240="?",F240="?",E240="X",F240="X")))</f>
        <v>0</v>
      </c>
      <c r="Z240" s="5" t="b">
        <f>AND(SETTINGS!I$8&gt;E240,NOT(OR(E240="?",F240="?",E240="X",F240="X")))</f>
        <v>0</v>
      </c>
      <c r="AA240" s="5" t="b">
        <f t="shared" si="162"/>
        <v>0</v>
      </c>
      <c r="AB240" s="5" t="b">
        <f>AND(ISBLANK(DESTINATIONS!J267),ISBLANK(DESTINATIONS!K267),ISBLANK(DESTINATIONS!L267),ISBLANK(DESTINATIONS!M267),ISBLANK(DESTINATIONS!N267))</f>
        <v>1</v>
      </c>
      <c r="AC240" s="5" t="b">
        <f>AND(ISNUMBER(DESTINATIONS!J267),ISNUMBER(DESTINATIONS!K267),ISNUMBER(DESTINATIONS!L267),ISNUMBER(DESTINATIONS!M267),ISNUMBER(DESTINATIONS!N267),SETTINGS!F$3&gt;=DESTINATIONS!K267,SETTINGS!F$4&gt;=DESTINATIONS!L267,SETTINGS!F$5&gt;=DESTINATIONS!M267,SETTINGS!F$6&gt;=DESTINATIONS!N267,SETTINGS!F$7&gt;=DESTINATIONS!J267)</f>
        <v>0</v>
      </c>
      <c r="AD240" s="5" t="b">
        <f>AND(ISNUMBER(DESTINATIONS!J267),ISBLANK(DESTINATIONS!K267),ISBLANK(DESTINATIONS!L267),ISBLANK(DESTINATIONS!M267),ISBLANK(DESTINATIONS!N267),SETTINGS!F$7&gt;=DESTINATIONS!J267)</f>
        <v>0</v>
      </c>
      <c r="AE240" s="1" t="b">
        <f>AND(ISNUMBER(DESTINATIONS!J267),ISBLANK(DESTINATIONS!K267),ISBLANK(DESTINATIONS!L267),ISNUMBER(DESTINATIONS!M267),ISBLANK(DESTINATIONS!N267),SETTINGS!F$7&gt;=DESTINATIONS!J267,SETTINGS!F$5&gt;=DESTINATIONS!M267)</f>
        <v>0</v>
      </c>
      <c r="AF240" s="5" t="b">
        <f t="shared" si="163"/>
        <v>1</v>
      </c>
      <c r="AG240" s="5" t="b">
        <f>AND(ISBLANK(DESTINATIONS!O267),ISBLANK(DESTINATIONS!P267),ISBLANK(DESTINATIONS!Q267),ISBLANK(DESTINATIONS!R267),ISBLANK(DESTINATIONS!S267))</f>
        <v>1</v>
      </c>
      <c r="AH240" s="5" t="b">
        <f>AND(ISNUMBER(DESTINATIONS!O267),ISNUMBER(DESTINATIONS!P267),ISNUMBER(DESTINATIONS!Q267),ISNUMBER(DESTINATIONS!R267),ISNUMBER(DESTINATIONS!S267),SETTINGS!F$11&gt;=DESTINATIONS!P267,SETTINGS!F$12&gt;=DESTINATIONS!Q267,SETTINGS!F$13&gt;=DESTINATIONS!R267,SETTINGS!F$14&gt;=DESTINATIONS!S267,SETTINGS!F$15&gt;=DESTINATIONS!O267)</f>
        <v>0</v>
      </c>
      <c r="AI240" s="5" t="b">
        <f>AND(ISNUMBER(DESTINATIONS!O267),ISBLANK(DESTINATIONS!P267),ISBLANK(DESTINATIONS!Q267),ISBLANK(DESTINATIONS!R267),ISBLANK(DESTINATIONS!S267),SETTINGS!F$15&gt;=DESTINATIONS!O267)</f>
        <v>0</v>
      </c>
      <c r="AJ240" s="1" t="b">
        <f>AND(ISNUMBER(DESTINATIONS!O267),ISBLANK(DESTINATIONS!P267),ISBLANK(DESTINATIONS!Q267),ISNUMBER(DESTINATIONS!R267),ISBLANK(DESTINATIONS!S267),SETTINGS!F$15&gt;=DESTINATIONS!O267,SETTINGS!F$13&gt;=DESTINATIONS!R267)</f>
        <v>0</v>
      </c>
      <c r="AK240" s="5" t="b">
        <f t="shared" si="164"/>
        <v>1</v>
      </c>
      <c r="AL240" s="5" t="b">
        <f>AND(SETTINGS!B$21="IELTS",AF240)</f>
        <v>0</v>
      </c>
      <c r="AM240" s="5" t="b">
        <f>AND(SETTINGS!B$21="TOEFL",AK240)</f>
        <v>0</v>
      </c>
      <c r="AN240" s="5" t="b">
        <f>AND(SETTINGS!B$21="Other",OR(AB240,AG240))</f>
        <v>0</v>
      </c>
      <c r="AO240" s="1" t="b">
        <f>AND(SETTINGS!B$21="NO",_xlfn.IFS(SETTINGS!B$19="English",FALSE,OR(SETTINGS!B$19="Spanish",SETTINGS!B$19="English and Spanish"),DESTINATIONS!F267="Spanish",OR(SETTINGS!B$19="French",SETTINGS!B$19="English and French"),DESTINATIONS!F267="French",OR(SETTINGS!B$19="Portuguese",SETTINGS!B$19="English and Portuguese"),DESTINATIONS!F267="Portuguese",OR(SETTINGS!B$19="German",SETTINGS!B$19="English and German"),DESTINATIONS!F267="German",SETTINGS!B$19="All",OR(DESTINATIONS!F267="Spanish",DESTINATIONS!F267="French",DESTINATIONS!F267="Portuguese",DESTINATIONS!F267="German"),SETTINGS!B$19="",FALSE))</f>
        <v>0</v>
      </c>
      <c r="AP240" s="5" t="b">
        <f t="shared" si="156"/>
        <v>0</v>
      </c>
      <c r="AQ240" s="5" t="b">
        <f>OR(ISBLANK(DESTINATIONS!T267),AND(ISNUMBER(DESTINATIONS!T267),SETTINGS!I$5&gt;=DESTINATIONS!T267))</f>
        <v>1</v>
      </c>
      <c r="AS240" s="45" t="b">
        <f t="shared" si="150"/>
        <v>1</v>
      </c>
      <c r="AT240" s="5" t="b">
        <f t="shared" si="151"/>
        <v>0</v>
      </c>
      <c r="AU240" s="5" t="b">
        <f t="shared" si="152"/>
        <v>0</v>
      </c>
      <c r="AV240" s="5" t="b">
        <f t="shared" si="153"/>
        <v>0</v>
      </c>
      <c r="AW240" s="5" t="b">
        <f t="shared" si="154"/>
        <v>0</v>
      </c>
      <c r="AX240" s="5" t="b">
        <f t="shared" si="155"/>
        <v>0</v>
      </c>
    </row>
    <row r="241" spans="1:50" ht="20" customHeight="1" x14ac:dyDescent="0.35">
      <c r="A241" s="50" t="s">
        <v>549</v>
      </c>
      <c r="B241" s="50" t="s">
        <v>561</v>
      </c>
      <c r="C241" s="50" t="s">
        <v>587</v>
      </c>
      <c r="D241" s="48">
        <v>3</v>
      </c>
      <c r="E241" s="49">
        <v>34.134</v>
      </c>
      <c r="F241" s="49">
        <v>33.853000000000002</v>
      </c>
      <c r="G241" s="43" t="str">
        <f>IF(OR(SETTINGS!I$8=0,F241="X",F241="?"),"N/A",SETTINGS!I$8-F241)</f>
        <v>N/A</v>
      </c>
      <c r="H241" s="46" t="str">
        <f t="shared" si="148"/>
        <v>Language + Score + English</v>
      </c>
      <c r="J241" s="5" t="b">
        <f>DESTINATIONS!D249="YES"</f>
        <v>1</v>
      </c>
      <c r="K241" s="5" t="b">
        <f>AND(SETTINGS!B$19="English",DESTINATIONS!F249="English")</f>
        <v>0</v>
      </c>
      <c r="L241" s="5" t="b">
        <f>AND(SETTINGS!B$19="Spanish",DESTINATIONS!F249="Spanish")</f>
        <v>0</v>
      </c>
      <c r="M241" s="5" t="b">
        <f>AND(SETTINGS!B$19="French",DESTINATIONS!F249="French")</f>
        <v>0</v>
      </c>
      <c r="N241" s="1" t="b">
        <f>AND(SETTINGS!B$19="Portuguese",DESTINATIONS!F249="Portuguese")</f>
        <v>0</v>
      </c>
      <c r="O241" s="5" t="b">
        <f>AND(SETTINGS!B$19="German",DESTINATIONS!F249="German")</f>
        <v>0</v>
      </c>
      <c r="P241" s="45" t="b">
        <f>AND(SETTINGS!B$19="English and Spanish",OR(DESTINATIONS!F249="English",DESTINATIONS!F249="Spanish"))</f>
        <v>0</v>
      </c>
      <c r="Q241" s="5" t="b">
        <f>AND(SETTINGS!B$19="English and French",OR(DESTINATIONS!F249="English",DESTINATIONS!F249="French"))</f>
        <v>0</v>
      </c>
      <c r="R241" s="5" t="b">
        <f>AND(SETTINGS!B$19="English and Portuguese",OR(DESTINATIONS!F249="English",DESTINATIONS!F249="Portuguese"))</f>
        <v>0</v>
      </c>
      <c r="S241" s="5" t="b">
        <f>AND(SETTINGS!B$19="English and German",OR(DESTINATIONS!F249="English",DESTINATIONS!F249="German"))</f>
        <v>0</v>
      </c>
      <c r="T241" s="5" t="b">
        <f>SETTINGS!B$19="All"</f>
        <v>0</v>
      </c>
      <c r="U241" s="5" t="b">
        <f t="shared" si="161"/>
        <v>0</v>
      </c>
      <c r="V241" s="5" t="b">
        <f>AND(SETTINGS!I$8&lt;F241,NOT(OR(E241="?",F241="?",E241="X",F241="X")))</f>
        <v>1</v>
      </c>
      <c r="W241" s="5" t="b">
        <f>AND(SETTINGS!I$8=F241,NOT(OR(E241="?",F241="?",E241="X",F241="X")))</f>
        <v>0</v>
      </c>
      <c r="X241" s="5" t="b">
        <f>AND(SETTINGS!I$8&gt;F241,SETTINGS!I$8&lt;E241,NOT(OR(E241="?",F241="?",E241="X",F241="X")))</f>
        <v>0</v>
      </c>
      <c r="Y241" s="5" t="b">
        <f>AND(SETTINGS!I$8=E241,NOT(OR(E241="?",F241="?",E241="X",F241="X")))</f>
        <v>0</v>
      </c>
      <c r="Z241" s="5" t="b">
        <f>AND(SETTINGS!I$8&gt;E241,NOT(OR(E241="?",F241="?",E241="X",F241="X")))</f>
        <v>0</v>
      </c>
      <c r="AA241" s="5" t="b">
        <f t="shared" si="162"/>
        <v>0</v>
      </c>
      <c r="AB241" s="5" t="b">
        <f>AND(ISBLANK(DESTINATIONS!J249),ISBLANK(DESTINATIONS!K249),ISBLANK(DESTINATIONS!L249),ISBLANK(DESTINATIONS!M249),ISBLANK(DESTINATIONS!N249))</f>
        <v>1</v>
      </c>
      <c r="AC241" s="5" t="b">
        <f>AND(ISNUMBER(DESTINATIONS!J249),ISNUMBER(DESTINATIONS!K249),ISNUMBER(DESTINATIONS!L249),ISNUMBER(DESTINATIONS!M249),ISNUMBER(DESTINATIONS!N249),SETTINGS!F$3&gt;=DESTINATIONS!K249,SETTINGS!F$4&gt;=DESTINATIONS!L249,SETTINGS!F$5&gt;=DESTINATIONS!M249,SETTINGS!F$6&gt;=DESTINATIONS!N249,SETTINGS!F$7&gt;=DESTINATIONS!J249)</f>
        <v>0</v>
      </c>
      <c r="AD241" s="5" t="b">
        <f>AND(ISNUMBER(DESTINATIONS!J249),ISBLANK(DESTINATIONS!K249),ISBLANK(DESTINATIONS!L249),ISBLANK(DESTINATIONS!M249),ISBLANK(DESTINATIONS!N249),SETTINGS!F$7&gt;=DESTINATIONS!J249)</f>
        <v>0</v>
      </c>
      <c r="AE241" s="1" t="b">
        <f>AND(ISNUMBER(DESTINATIONS!J249),ISBLANK(DESTINATIONS!K249),ISBLANK(DESTINATIONS!L249),ISNUMBER(DESTINATIONS!M249),ISBLANK(DESTINATIONS!N249),SETTINGS!F$7&gt;=DESTINATIONS!J249,SETTINGS!F$5&gt;=DESTINATIONS!M249)</f>
        <v>0</v>
      </c>
      <c r="AF241" s="5" t="b">
        <f t="shared" si="163"/>
        <v>1</v>
      </c>
      <c r="AG241" s="5" t="b">
        <f>AND(ISBLANK(DESTINATIONS!O249),ISBLANK(DESTINATIONS!P249),ISBLANK(DESTINATIONS!Q249),ISBLANK(DESTINATIONS!R249),ISBLANK(DESTINATIONS!S249))</f>
        <v>1</v>
      </c>
      <c r="AH241" s="5" t="b">
        <f>AND(ISNUMBER(DESTINATIONS!O249),ISNUMBER(DESTINATIONS!P249),ISNUMBER(DESTINATIONS!Q249),ISNUMBER(DESTINATIONS!R249),ISNUMBER(DESTINATIONS!S249),SETTINGS!F$11&gt;=DESTINATIONS!P249,SETTINGS!F$12&gt;=DESTINATIONS!Q249,SETTINGS!F$13&gt;=DESTINATIONS!R249,SETTINGS!F$14&gt;=DESTINATIONS!S249,SETTINGS!F$15&gt;=DESTINATIONS!O249)</f>
        <v>0</v>
      </c>
      <c r="AI241" s="5" t="b">
        <f>AND(ISNUMBER(DESTINATIONS!O249),ISBLANK(DESTINATIONS!P249),ISBLANK(DESTINATIONS!Q249),ISBLANK(DESTINATIONS!R249),ISBLANK(DESTINATIONS!S249),SETTINGS!F$15&gt;=DESTINATIONS!O249)</f>
        <v>0</v>
      </c>
      <c r="AJ241" s="1" t="b">
        <f>AND(ISNUMBER(DESTINATIONS!O249),ISBLANK(DESTINATIONS!P249),ISBLANK(DESTINATIONS!Q249),ISNUMBER(DESTINATIONS!R249),ISBLANK(DESTINATIONS!S249),SETTINGS!F$15&gt;=DESTINATIONS!O249,SETTINGS!F$13&gt;=DESTINATIONS!R249)</f>
        <v>0</v>
      </c>
      <c r="AK241" s="5" t="b">
        <f t="shared" si="164"/>
        <v>1</v>
      </c>
      <c r="AL241" s="5" t="b">
        <f>AND(SETTINGS!B$21="IELTS",AF241)</f>
        <v>0</v>
      </c>
      <c r="AM241" s="5" t="b">
        <f>AND(SETTINGS!B$21="TOEFL",AK241)</f>
        <v>0</v>
      </c>
      <c r="AN241" s="5" t="b">
        <f>AND(SETTINGS!B$21="Other",OR(AB241,AG241))</f>
        <v>0</v>
      </c>
      <c r="AO241" s="1" t="b">
        <f>AND(SETTINGS!B$21="NO",_xlfn.IFS(SETTINGS!B$19="English",FALSE,OR(SETTINGS!B$19="Spanish",SETTINGS!B$19="English and Spanish"),DESTINATIONS!F249="Spanish",OR(SETTINGS!B$19="French",SETTINGS!B$19="English and French"),DESTINATIONS!F249="French",OR(SETTINGS!B$19="Portuguese",SETTINGS!B$19="English and Portuguese"),DESTINATIONS!F249="Portuguese",OR(SETTINGS!B$19="German",SETTINGS!B$19="English and German"),DESTINATIONS!F249="German",SETTINGS!B$19="All",OR(DESTINATIONS!F249="Spanish",DESTINATIONS!F249="French",DESTINATIONS!F249="Portuguese",DESTINATIONS!F249="German"),SETTINGS!B$19="",FALSE))</f>
        <v>0</v>
      </c>
      <c r="AP241" s="5" t="b">
        <f t="shared" si="156"/>
        <v>0</v>
      </c>
      <c r="AQ241" s="5" t="b">
        <f>OR(ISBLANK(DESTINATIONS!T249),AND(ISNUMBER(DESTINATIONS!T249),SETTINGS!I$5&gt;=DESTINATIONS!T249))</f>
        <v>1</v>
      </c>
      <c r="AS241" s="45" t="b">
        <f t="shared" si="150"/>
        <v>1</v>
      </c>
      <c r="AT241" s="5" t="b">
        <f t="shared" si="151"/>
        <v>0</v>
      </c>
      <c r="AU241" s="5" t="b">
        <f t="shared" si="152"/>
        <v>0</v>
      </c>
      <c r="AV241" s="5" t="b">
        <f t="shared" si="153"/>
        <v>0</v>
      </c>
      <c r="AW241" s="5" t="b">
        <f t="shared" si="154"/>
        <v>0</v>
      </c>
      <c r="AX241" s="5" t="b">
        <f t="shared" si="155"/>
        <v>0</v>
      </c>
    </row>
    <row r="242" spans="1:50" ht="20" customHeight="1" x14ac:dyDescent="0.35">
      <c r="A242" s="50" t="s">
        <v>549</v>
      </c>
      <c r="B242" s="50" t="s">
        <v>561</v>
      </c>
      <c r="C242" s="50" t="s">
        <v>584</v>
      </c>
      <c r="D242" s="48">
        <v>2</v>
      </c>
      <c r="E242" s="49">
        <v>34.301000000000002</v>
      </c>
      <c r="F242" s="49">
        <v>33.85</v>
      </c>
      <c r="G242" s="43" t="str">
        <f>IF(OR(SETTINGS!I$8=0,F242="X",F242="?"),"N/A",SETTINGS!I$8-F242)</f>
        <v>N/A</v>
      </c>
      <c r="H242" s="46" t="str">
        <f t="shared" si="148"/>
        <v>Language + Score + English + GPA</v>
      </c>
      <c r="J242" s="5" t="b">
        <f>DESTINATIONS!D250="YES"</f>
        <v>1</v>
      </c>
      <c r="K242" s="5" t="b">
        <f>AND(SETTINGS!B$19="English",DESTINATIONS!F250="English")</f>
        <v>0</v>
      </c>
      <c r="L242" s="5" t="b">
        <f>AND(SETTINGS!B$19="Spanish",DESTINATIONS!F250="Spanish")</f>
        <v>0</v>
      </c>
      <c r="M242" s="5" t="b">
        <f>AND(SETTINGS!B$19="French",DESTINATIONS!F250="French")</f>
        <v>0</v>
      </c>
      <c r="N242" s="1" t="b">
        <f>AND(SETTINGS!B$19="Portuguese",DESTINATIONS!F250="Portuguese")</f>
        <v>0</v>
      </c>
      <c r="O242" s="5" t="b">
        <f>AND(SETTINGS!B$19="German",DESTINATIONS!F250="German")</f>
        <v>0</v>
      </c>
      <c r="P242" s="45" t="b">
        <f>AND(SETTINGS!B$19="English and Spanish",OR(DESTINATIONS!F250="English",DESTINATIONS!F250="Spanish"))</f>
        <v>0</v>
      </c>
      <c r="Q242" s="5" t="b">
        <f>AND(SETTINGS!B$19="English and French",OR(DESTINATIONS!F250="English",DESTINATIONS!F250="French"))</f>
        <v>0</v>
      </c>
      <c r="R242" s="5" t="b">
        <f>AND(SETTINGS!B$19="English and Portuguese",OR(DESTINATIONS!F250="English",DESTINATIONS!F250="Portuguese"))</f>
        <v>0</v>
      </c>
      <c r="S242" s="5" t="b">
        <f>AND(SETTINGS!B$19="English and German",OR(DESTINATIONS!F250="English",DESTINATIONS!F250="German"))</f>
        <v>0</v>
      </c>
      <c r="T242" s="5" t="b">
        <f>SETTINGS!B$19="All"</f>
        <v>0</v>
      </c>
      <c r="U242" s="5" t="b">
        <f t="shared" si="161"/>
        <v>0</v>
      </c>
      <c r="V242" s="5" t="b">
        <f>AND(SETTINGS!I$8&lt;F242,NOT(OR(E242="?",F242="?",E242="X",F242="X")))</f>
        <v>1</v>
      </c>
      <c r="W242" s="5" t="b">
        <f>AND(SETTINGS!I$8=F242,NOT(OR(E242="?",F242="?",E242="X",F242="X")))</f>
        <v>0</v>
      </c>
      <c r="X242" s="5" t="b">
        <f>AND(SETTINGS!I$8&gt;F242,SETTINGS!I$8&lt;E242,NOT(OR(E242="?",F242="?",E242="X",F242="X")))</f>
        <v>0</v>
      </c>
      <c r="Y242" s="5" t="b">
        <f>AND(SETTINGS!I$8=E242,NOT(OR(E242="?",F242="?",E242="X",F242="X")))</f>
        <v>0</v>
      </c>
      <c r="Z242" s="5" t="b">
        <f>AND(SETTINGS!I$8&gt;E242,NOT(OR(E242="?",F242="?",E242="X",F242="X")))</f>
        <v>0</v>
      </c>
      <c r="AA242" s="5" t="b">
        <f t="shared" si="162"/>
        <v>0</v>
      </c>
      <c r="AB242" s="5" t="b">
        <f>AND(ISBLANK(DESTINATIONS!J250),ISBLANK(DESTINATIONS!K250),ISBLANK(DESTINATIONS!L250),ISBLANK(DESTINATIONS!M250),ISBLANK(DESTINATIONS!N250))</f>
        <v>1</v>
      </c>
      <c r="AC242" s="5" t="b">
        <f>AND(ISNUMBER(DESTINATIONS!J250),ISNUMBER(DESTINATIONS!K250),ISNUMBER(DESTINATIONS!L250),ISNUMBER(DESTINATIONS!M250),ISNUMBER(DESTINATIONS!N250),SETTINGS!F$3&gt;=DESTINATIONS!K250,SETTINGS!F$4&gt;=DESTINATIONS!L250,SETTINGS!F$5&gt;=DESTINATIONS!M250,SETTINGS!F$6&gt;=DESTINATIONS!N250,SETTINGS!F$7&gt;=DESTINATIONS!J250)</f>
        <v>0</v>
      </c>
      <c r="AD242" s="5" t="b">
        <f>AND(ISNUMBER(DESTINATIONS!J250),ISBLANK(DESTINATIONS!K250),ISBLANK(DESTINATIONS!L250),ISBLANK(DESTINATIONS!M250),ISBLANK(DESTINATIONS!N250),SETTINGS!F$7&gt;=DESTINATIONS!J250)</f>
        <v>0</v>
      </c>
      <c r="AE242" s="1" t="b">
        <f>AND(ISNUMBER(DESTINATIONS!J250),ISBLANK(DESTINATIONS!K250),ISBLANK(DESTINATIONS!L250),ISNUMBER(DESTINATIONS!M250),ISBLANK(DESTINATIONS!N250),SETTINGS!F$7&gt;=DESTINATIONS!J250,SETTINGS!F$5&gt;=DESTINATIONS!M250)</f>
        <v>0</v>
      </c>
      <c r="AF242" s="5" t="b">
        <f t="shared" si="163"/>
        <v>1</v>
      </c>
      <c r="AG242" s="5" t="b">
        <f>AND(ISBLANK(DESTINATIONS!O250),ISBLANK(DESTINATIONS!P250),ISBLANK(DESTINATIONS!Q250),ISBLANK(DESTINATIONS!R250),ISBLANK(DESTINATIONS!S250))</f>
        <v>1</v>
      </c>
      <c r="AH242" s="5" t="b">
        <f>AND(ISNUMBER(DESTINATIONS!O250),ISNUMBER(DESTINATIONS!P250),ISNUMBER(DESTINATIONS!Q250),ISNUMBER(DESTINATIONS!R250),ISNUMBER(DESTINATIONS!S250),SETTINGS!F$11&gt;=DESTINATIONS!P250,SETTINGS!F$12&gt;=DESTINATIONS!Q250,SETTINGS!F$13&gt;=DESTINATIONS!R250,SETTINGS!F$14&gt;=DESTINATIONS!S250,SETTINGS!F$15&gt;=DESTINATIONS!O250)</f>
        <v>0</v>
      </c>
      <c r="AI242" s="5" t="b">
        <f>AND(ISNUMBER(DESTINATIONS!O250),ISBLANK(DESTINATIONS!P250),ISBLANK(DESTINATIONS!Q250),ISBLANK(DESTINATIONS!R250),ISBLANK(DESTINATIONS!S250),SETTINGS!F$15&gt;=DESTINATIONS!O250)</f>
        <v>0</v>
      </c>
      <c r="AJ242" s="1" t="b">
        <f>AND(ISNUMBER(DESTINATIONS!O250),ISBLANK(DESTINATIONS!P250),ISBLANK(DESTINATIONS!Q250),ISNUMBER(DESTINATIONS!R250),ISBLANK(DESTINATIONS!S250),SETTINGS!F$15&gt;=DESTINATIONS!O250,SETTINGS!F$13&gt;=DESTINATIONS!R250)</f>
        <v>0</v>
      </c>
      <c r="AK242" s="5" t="b">
        <f t="shared" si="164"/>
        <v>1</v>
      </c>
      <c r="AL242" s="5" t="b">
        <f>AND(SETTINGS!B$21="IELTS",AF242)</f>
        <v>0</v>
      </c>
      <c r="AM242" s="5" t="b">
        <f>AND(SETTINGS!B$21="TOEFL",AK242)</f>
        <v>0</v>
      </c>
      <c r="AN242" s="5" t="b">
        <f>AND(SETTINGS!B$21="Other",OR(AB242,AG242))</f>
        <v>0</v>
      </c>
      <c r="AO242" s="1" t="b">
        <f>AND(SETTINGS!B$21="NO",_xlfn.IFS(SETTINGS!B$19="English",FALSE,OR(SETTINGS!B$19="Spanish",SETTINGS!B$19="English and Spanish"),DESTINATIONS!F250="Spanish",OR(SETTINGS!B$19="French",SETTINGS!B$19="English and French"),DESTINATIONS!F250="French",OR(SETTINGS!B$19="Portuguese",SETTINGS!B$19="English and Portuguese"),DESTINATIONS!F250="Portuguese",OR(SETTINGS!B$19="German",SETTINGS!B$19="English and German"),DESTINATIONS!F250="German",SETTINGS!B$19="All",OR(DESTINATIONS!F250="Spanish",DESTINATIONS!F250="French",DESTINATIONS!F250="Portuguese",DESTINATIONS!F250="German"),SETTINGS!B$19="",FALSE))</f>
        <v>0</v>
      </c>
      <c r="AP242" s="5" t="b">
        <f t="shared" si="156"/>
        <v>0</v>
      </c>
      <c r="AQ242" s="5" t="b">
        <f>OR(ISBLANK(DESTINATIONS!T250),AND(ISNUMBER(DESTINATIONS!T250),SETTINGS!I$5&gt;=DESTINATIONS!T250))</f>
        <v>0</v>
      </c>
      <c r="AS242" s="45" t="b">
        <f t="shared" si="150"/>
        <v>1</v>
      </c>
      <c r="AT242" s="5" t="b">
        <f t="shared" si="151"/>
        <v>0</v>
      </c>
      <c r="AU242" s="5" t="b">
        <f t="shared" si="152"/>
        <v>0</v>
      </c>
      <c r="AV242" s="5" t="b">
        <f t="shared" si="153"/>
        <v>0</v>
      </c>
      <c r="AW242" s="5" t="b">
        <f t="shared" si="154"/>
        <v>0</v>
      </c>
      <c r="AX242" s="5" t="b">
        <f t="shared" si="155"/>
        <v>0</v>
      </c>
    </row>
    <row r="243" spans="1:50" ht="20" customHeight="1" x14ac:dyDescent="0.35">
      <c r="A243" s="50" t="s">
        <v>548</v>
      </c>
      <c r="B243" s="50" t="s">
        <v>558</v>
      </c>
      <c r="C243" s="50" t="s">
        <v>579</v>
      </c>
      <c r="D243" s="48">
        <v>1</v>
      </c>
      <c r="E243" s="49">
        <v>33.847999999999999</v>
      </c>
      <c r="F243" s="49">
        <v>33.847999999999999</v>
      </c>
      <c r="G243" s="43" t="str">
        <f>IF(OR(SETTINGS!I$8=0,F243="X",F243="?"),"N/A",SETTINGS!I$8-F243)</f>
        <v>N/A</v>
      </c>
      <c r="H243" s="46" t="str">
        <f t="shared" si="148"/>
        <v>Language + Score + English</v>
      </c>
      <c r="J243" s="5" t="b">
        <f>DESTINATIONS!D235="YES"</f>
        <v>1</v>
      </c>
      <c r="K243" s="5" t="b">
        <f>AND(SETTINGS!B$19="English",DESTINATIONS!F235="English")</f>
        <v>0</v>
      </c>
      <c r="L243" s="5" t="b">
        <f>AND(SETTINGS!B$19="Spanish",DESTINATIONS!F235="Spanish")</f>
        <v>0</v>
      </c>
      <c r="M243" s="5" t="b">
        <f>AND(SETTINGS!B$19="French",DESTINATIONS!F235="French")</f>
        <v>0</v>
      </c>
      <c r="N243" s="1" t="b">
        <f>AND(SETTINGS!B$19="Portuguese",DESTINATIONS!F235="Portuguese")</f>
        <v>0</v>
      </c>
      <c r="O243" s="5" t="b">
        <f>AND(SETTINGS!B$19="German",DESTINATIONS!F235="German")</f>
        <v>0</v>
      </c>
      <c r="P243" s="45" t="b">
        <f>AND(SETTINGS!B$19="English and Spanish",OR(DESTINATIONS!F235="English",DESTINATIONS!F235="Spanish"))</f>
        <v>0</v>
      </c>
      <c r="Q243" s="5" t="b">
        <f>AND(SETTINGS!B$19="English and French",OR(DESTINATIONS!F235="English",DESTINATIONS!F235="French"))</f>
        <v>0</v>
      </c>
      <c r="R243" s="5" t="b">
        <f>AND(SETTINGS!B$19="English and Portuguese",OR(DESTINATIONS!F235="English",DESTINATIONS!F235="Portuguese"))</f>
        <v>0</v>
      </c>
      <c r="S243" s="5" t="b">
        <f>AND(SETTINGS!B$19="English and German",OR(DESTINATIONS!F235="English",DESTINATIONS!F235="German"))</f>
        <v>0</v>
      </c>
      <c r="T243" s="5" t="b">
        <f>SETTINGS!B$19="All"</f>
        <v>0</v>
      </c>
      <c r="U243" s="5" t="b">
        <f t="shared" si="161"/>
        <v>0</v>
      </c>
      <c r="V243" s="5" t="b">
        <f>AND(SETTINGS!I$8&lt;F243,NOT(OR(E243="?",F243="?",E243="X",F243="X")))</f>
        <v>1</v>
      </c>
      <c r="W243" s="5" t="b">
        <f>AND(SETTINGS!I$8=F243,NOT(OR(E243="?",F243="?",E243="X",F243="X")))</f>
        <v>0</v>
      </c>
      <c r="X243" s="5" t="b">
        <f>AND(SETTINGS!I$8&gt;F243,SETTINGS!I$8&lt;E243,NOT(OR(E243="?",F243="?",E243="X",F243="X")))</f>
        <v>0</v>
      </c>
      <c r="Y243" s="5" t="b">
        <f>AND(SETTINGS!I$8=E243,NOT(OR(E243="?",F243="?",E243="X",F243="X")))</f>
        <v>0</v>
      </c>
      <c r="Z243" s="5" t="b">
        <f>AND(SETTINGS!I$8&gt;E243,NOT(OR(E243="?",F243="?",E243="X",F243="X")))</f>
        <v>0</v>
      </c>
      <c r="AA243" s="5" t="b">
        <f t="shared" si="162"/>
        <v>0</v>
      </c>
      <c r="AB243" s="5" t="b">
        <f>AND(ISBLANK(DESTINATIONS!J235),ISBLANK(DESTINATIONS!K235),ISBLANK(DESTINATIONS!L235),ISBLANK(DESTINATIONS!M235),ISBLANK(DESTINATIONS!N235))</f>
        <v>1</v>
      </c>
      <c r="AC243" s="5" t="b">
        <f>AND(ISNUMBER(DESTINATIONS!J235),ISNUMBER(DESTINATIONS!K235),ISNUMBER(DESTINATIONS!L235),ISNUMBER(DESTINATIONS!M235),ISNUMBER(DESTINATIONS!N235),SETTINGS!F$3&gt;=DESTINATIONS!K235,SETTINGS!F$4&gt;=DESTINATIONS!L235,SETTINGS!F$5&gt;=DESTINATIONS!M235,SETTINGS!F$6&gt;=DESTINATIONS!N235,SETTINGS!F$7&gt;=DESTINATIONS!J235)</f>
        <v>0</v>
      </c>
      <c r="AD243" s="5" t="b">
        <f>AND(ISNUMBER(DESTINATIONS!J235),ISBLANK(DESTINATIONS!K235),ISBLANK(DESTINATIONS!L235),ISBLANK(DESTINATIONS!M235),ISBLANK(DESTINATIONS!N235),SETTINGS!F$7&gt;=DESTINATIONS!J235)</f>
        <v>0</v>
      </c>
      <c r="AE243" s="1" t="b">
        <f>AND(ISNUMBER(DESTINATIONS!J235),ISBLANK(DESTINATIONS!K235),ISBLANK(DESTINATIONS!L235),ISNUMBER(DESTINATIONS!M235),ISBLANK(DESTINATIONS!N235),SETTINGS!F$7&gt;=DESTINATIONS!J235,SETTINGS!F$5&gt;=DESTINATIONS!M235)</f>
        <v>0</v>
      </c>
      <c r="AF243" s="5" t="b">
        <f t="shared" si="163"/>
        <v>1</v>
      </c>
      <c r="AG243" s="5" t="b">
        <f>AND(ISBLANK(DESTINATIONS!O235),ISBLANK(DESTINATIONS!P235),ISBLANK(DESTINATIONS!Q235),ISBLANK(DESTINATIONS!R235),ISBLANK(DESTINATIONS!S235))</f>
        <v>1</v>
      </c>
      <c r="AH243" s="5" t="b">
        <f>AND(ISNUMBER(DESTINATIONS!O235),ISNUMBER(DESTINATIONS!P235),ISNUMBER(DESTINATIONS!Q235),ISNUMBER(DESTINATIONS!R235),ISNUMBER(DESTINATIONS!S235),SETTINGS!F$11&gt;=DESTINATIONS!P235,SETTINGS!F$12&gt;=DESTINATIONS!Q235,SETTINGS!F$13&gt;=DESTINATIONS!R235,SETTINGS!F$14&gt;=DESTINATIONS!S235,SETTINGS!F$15&gt;=DESTINATIONS!O235)</f>
        <v>0</v>
      </c>
      <c r="AI243" s="5" t="b">
        <f>AND(ISNUMBER(DESTINATIONS!O235),ISBLANK(DESTINATIONS!P235),ISBLANK(DESTINATIONS!Q235),ISBLANK(DESTINATIONS!R235),ISBLANK(DESTINATIONS!S235),SETTINGS!F$15&gt;=DESTINATIONS!O235)</f>
        <v>0</v>
      </c>
      <c r="AJ243" s="1" t="b">
        <f>AND(ISNUMBER(DESTINATIONS!O235),ISBLANK(DESTINATIONS!P235),ISBLANK(DESTINATIONS!Q235),ISNUMBER(DESTINATIONS!R235),ISBLANK(DESTINATIONS!S235),SETTINGS!F$15&gt;=DESTINATIONS!O235,SETTINGS!F$13&gt;=DESTINATIONS!R235)</f>
        <v>0</v>
      </c>
      <c r="AK243" s="5" t="b">
        <f t="shared" si="164"/>
        <v>1</v>
      </c>
      <c r="AL243" s="5" t="b">
        <f>AND(SETTINGS!B$21="IELTS",AF243)</f>
        <v>0</v>
      </c>
      <c r="AM243" s="5" t="b">
        <f>AND(SETTINGS!B$21="TOEFL",AK243)</f>
        <v>0</v>
      </c>
      <c r="AN243" s="5" t="b">
        <f>AND(SETTINGS!B$21="Other",OR(AB243,AG243))</f>
        <v>0</v>
      </c>
      <c r="AO243" s="1" t="b">
        <f>AND(SETTINGS!B$21="NO",_xlfn.IFS(SETTINGS!B$19="English",FALSE,OR(SETTINGS!B$19="Spanish",SETTINGS!B$19="English and Spanish"),DESTINATIONS!F235="Spanish",OR(SETTINGS!B$19="French",SETTINGS!B$19="English and French"),DESTINATIONS!F235="French",OR(SETTINGS!B$19="Portuguese",SETTINGS!B$19="English and Portuguese"),DESTINATIONS!F235="Portuguese",OR(SETTINGS!B$19="German",SETTINGS!B$19="English and German"),DESTINATIONS!F235="German",SETTINGS!B$19="All",OR(DESTINATIONS!F235="Spanish",DESTINATIONS!F235="French",DESTINATIONS!F235="Portuguese",DESTINATIONS!F235="German"),SETTINGS!B$19="",FALSE))</f>
        <v>0</v>
      </c>
      <c r="AP243" s="5" t="b">
        <f t="shared" si="156"/>
        <v>0</v>
      </c>
      <c r="AQ243" s="5" t="b">
        <f>OR(ISBLANK(DESTINATIONS!T235),AND(ISNUMBER(DESTINATIONS!T235),SETTINGS!I$5&gt;=DESTINATIONS!T235))</f>
        <v>1</v>
      </c>
      <c r="AS243" s="45" t="b">
        <f t="shared" si="150"/>
        <v>1</v>
      </c>
      <c r="AT243" s="5" t="b">
        <f t="shared" si="151"/>
        <v>0</v>
      </c>
      <c r="AU243" s="5" t="b">
        <f t="shared" si="152"/>
        <v>0</v>
      </c>
      <c r="AV243" s="5" t="b">
        <f t="shared" si="153"/>
        <v>0</v>
      </c>
      <c r="AW243" s="5" t="b">
        <f t="shared" si="154"/>
        <v>0</v>
      </c>
      <c r="AX243" s="5" t="b">
        <f t="shared" si="155"/>
        <v>0</v>
      </c>
    </row>
    <row r="244" spans="1:50" ht="20" customHeight="1" x14ac:dyDescent="0.35">
      <c r="A244" s="50" t="s">
        <v>548</v>
      </c>
      <c r="B244" s="50" t="s">
        <v>555</v>
      </c>
      <c r="C244" s="50" t="s">
        <v>575</v>
      </c>
      <c r="D244" s="48">
        <v>3</v>
      </c>
      <c r="E244" s="49">
        <v>34.177999999999997</v>
      </c>
      <c r="F244" s="49">
        <v>33.82</v>
      </c>
      <c r="G244" s="43" t="str">
        <f>IF(OR(SETTINGS!I$8=0,F244="X",F244="?"),"N/A",SETTINGS!I$8-F244)</f>
        <v>N/A</v>
      </c>
      <c r="H244" s="46" t="str">
        <f t="shared" si="148"/>
        <v>Language + Score + English</v>
      </c>
      <c r="J244" s="5" t="b">
        <f>DESTINATIONS!D236="YES"</f>
        <v>1</v>
      </c>
      <c r="K244" s="5" t="b">
        <f>AND(SETTINGS!B$19="English",DESTINATIONS!F236="English")</f>
        <v>0</v>
      </c>
      <c r="L244" s="5" t="b">
        <f>AND(SETTINGS!B$19="Spanish",DESTINATIONS!F236="Spanish")</f>
        <v>0</v>
      </c>
      <c r="M244" s="5" t="b">
        <f>AND(SETTINGS!B$19="French",DESTINATIONS!F236="French")</f>
        <v>0</v>
      </c>
      <c r="N244" s="1" t="b">
        <f>AND(SETTINGS!B$19="Portuguese",DESTINATIONS!F236="Portuguese")</f>
        <v>0</v>
      </c>
      <c r="O244" s="5" t="b">
        <f>AND(SETTINGS!B$19="German",DESTINATIONS!F236="German")</f>
        <v>0</v>
      </c>
      <c r="P244" s="45" t="b">
        <f>AND(SETTINGS!B$19="English and Spanish",OR(DESTINATIONS!F236="English",DESTINATIONS!F236="Spanish"))</f>
        <v>0</v>
      </c>
      <c r="Q244" s="5" t="b">
        <f>AND(SETTINGS!B$19="English and French",OR(DESTINATIONS!F236="English",DESTINATIONS!F236="French"))</f>
        <v>0</v>
      </c>
      <c r="R244" s="5" t="b">
        <f>AND(SETTINGS!B$19="English and Portuguese",OR(DESTINATIONS!F236="English",DESTINATIONS!F236="Portuguese"))</f>
        <v>0</v>
      </c>
      <c r="S244" s="5" t="b">
        <f>AND(SETTINGS!B$19="English and German",OR(DESTINATIONS!F236="English",DESTINATIONS!F236="German"))</f>
        <v>0</v>
      </c>
      <c r="T244" s="5" t="b">
        <f>SETTINGS!B$19="All"</f>
        <v>0</v>
      </c>
      <c r="U244" s="5" t="b">
        <f t="shared" si="161"/>
        <v>0</v>
      </c>
      <c r="V244" s="5" t="b">
        <f>AND(SETTINGS!I$8&lt;F244,NOT(OR(E244="?",F244="?",E244="X",F244="X")))</f>
        <v>1</v>
      </c>
      <c r="W244" s="5" t="b">
        <f>AND(SETTINGS!I$8=F244,NOT(OR(E244="?",F244="?",E244="X",F244="X")))</f>
        <v>0</v>
      </c>
      <c r="X244" s="5" t="b">
        <f>AND(SETTINGS!I$8&gt;F244,SETTINGS!I$8&lt;E244,NOT(OR(E244="?",F244="?",E244="X",F244="X")))</f>
        <v>0</v>
      </c>
      <c r="Y244" s="5" t="b">
        <f>AND(SETTINGS!I$8=E244,NOT(OR(E244="?",F244="?",E244="X",F244="X")))</f>
        <v>0</v>
      </c>
      <c r="Z244" s="5" t="b">
        <f>AND(SETTINGS!I$8&gt;E244,NOT(OR(E244="?",F244="?",E244="X",F244="X")))</f>
        <v>0</v>
      </c>
      <c r="AA244" s="5" t="b">
        <f t="shared" si="162"/>
        <v>0</v>
      </c>
      <c r="AB244" s="5" t="b">
        <f>AND(ISBLANK(DESTINATIONS!J236),ISBLANK(DESTINATIONS!K236),ISBLANK(DESTINATIONS!L236),ISBLANK(DESTINATIONS!M236),ISBLANK(DESTINATIONS!N236))</f>
        <v>1</v>
      </c>
      <c r="AC244" s="5" t="b">
        <f>AND(ISNUMBER(DESTINATIONS!J236),ISNUMBER(DESTINATIONS!K236),ISNUMBER(DESTINATIONS!L236),ISNUMBER(DESTINATIONS!M236),ISNUMBER(DESTINATIONS!N236),SETTINGS!F$3&gt;=DESTINATIONS!K236,SETTINGS!F$4&gt;=DESTINATIONS!L236,SETTINGS!F$5&gt;=DESTINATIONS!M236,SETTINGS!F$6&gt;=DESTINATIONS!N236,SETTINGS!F$7&gt;=DESTINATIONS!J236)</f>
        <v>0</v>
      </c>
      <c r="AD244" s="5" t="b">
        <f>AND(ISNUMBER(DESTINATIONS!J236),ISBLANK(DESTINATIONS!K236),ISBLANK(DESTINATIONS!L236),ISBLANK(DESTINATIONS!M236),ISBLANK(DESTINATIONS!N236),SETTINGS!F$7&gt;=DESTINATIONS!J236)</f>
        <v>0</v>
      </c>
      <c r="AE244" s="1" t="b">
        <f>AND(ISNUMBER(DESTINATIONS!J236),ISBLANK(DESTINATIONS!K236),ISBLANK(DESTINATIONS!L236),ISNUMBER(DESTINATIONS!M236),ISBLANK(DESTINATIONS!N236),SETTINGS!F$7&gt;=DESTINATIONS!J236,SETTINGS!F$5&gt;=DESTINATIONS!M236)</f>
        <v>0</v>
      </c>
      <c r="AF244" s="5" t="b">
        <f t="shared" si="163"/>
        <v>1</v>
      </c>
      <c r="AG244" s="5" t="b">
        <f>AND(ISBLANK(DESTINATIONS!O236),ISBLANK(DESTINATIONS!P236),ISBLANK(DESTINATIONS!Q236),ISBLANK(DESTINATIONS!R236),ISBLANK(DESTINATIONS!S236))</f>
        <v>1</v>
      </c>
      <c r="AH244" s="5" t="b">
        <f>AND(ISNUMBER(DESTINATIONS!O236),ISNUMBER(DESTINATIONS!P236),ISNUMBER(DESTINATIONS!Q236),ISNUMBER(DESTINATIONS!R236),ISNUMBER(DESTINATIONS!S236),SETTINGS!F$11&gt;=DESTINATIONS!P236,SETTINGS!F$12&gt;=DESTINATIONS!Q236,SETTINGS!F$13&gt;=DESTINATIONS!R236,SETTINGS!F$14&gt;=DESTINATIONS!S236,SETTINGS!F$15&gt;=DESTINATIONS!O236)</f>
        <v>0</v>
      </c>
      <c r="AI244" s="5" t="b">
        <f>AND(ISNUMBER(DESTINATIONS!O236),ISBLANK(DESTINATIONS!P236),ISBLANK(DESTINATIONS!Q236),ISBLANK(DESTINATIONS!R236),ISBLANK(DESTINATIONS!S236),SETTINGS!F$15&gt;=DESTINATIONS!O236)</f>
        <v>0</v>
      </c>
      <c r="AJ244" s="1" t="b">
        <f>AND(ISNUMBER(DESTINATIONS!O236),ISBLANK(DESTINATIONS!P236),ISBLANK(DESTINATIONS!Q236),ISNUMBER(DESTINATIONS!R236),ISBLANK(DESTINATIONS!S236),SETTINGS!F$15&gt;=DESTINATIONS!O236,SETTINGS!F$13&gt;=DESTINATIONS!R236)</f>
        <v>0</v>
      </c>
      <c r="AK244" s="5" t="b">
        <f t="shared" si="164"/>
        <v>1</v>
      </c>
      <c r="AL244" s="5" t="b">
        <f>AND(SETTINGS!B$21="IELTS",AF244)</f>
        <v>0</v>
      </c>
      <c r="AM244" s="5" t="b">
        <f>AND(SETTINGS!B$21="TOEFL",AK244)</f>
        <v>0</v>
      </c>
      <c r="AN244" s="5" t="b">
        <f>AND(SETTINGS!B$21="Other",OR(AB244,AG244))</f>
        <v>0</v>
      </c>
      <c r="AO244" s="1" t="b">
        <f>AND(SETTINGS!B$21="NO",_xlfn.IFS(SETTINGS!B$19="English",FALSE,OR(SETTINGS!B$19="Spanish",SETTINGS!B$19="English and Spanish"),DESTINATIONS!F236="Spanish",OR(SETTINGS!B$19="French",SETTINGS!B$19="English and French"),DESTINATIONS!F236="French",OR(SETTINGS!B$19="Portuguese",SETTINGS!B$19="English and Portuguese"),DESTINATIONS!F236="Portuguese",OR(SETTINGS!B$19="German",SETTINGS!B$19="English and German"),DESTINATIONS!F236="German",SETTINGS!B$19="All",OR(DESTINATIONS!F236="Spanish",DESTINATIONS!F236="French",DESTINATIONS!F236="Portuguese",DESTINATIONS!F236="German"),SETTINGS!B$19="",FALSE))</f>
        <v>0</v>
      </c>
      <c r="AP244" s="5" t="b">
        <f t="shared" si="156"/>
        <v>0</v>
      </c>
      <c r="AQ244" s="5" t="b">
        <f>OR(ISBLANK(DESTINATIONS!T236),AND(ISNUMBER(DESTINATIONS!T236),SETTINGS!I$5&gt;=DESTINATIONS!T236))</f>
        <v>1</v>
      </c>
      <c r="AS244" s="45" t="b">
        <f t="shared" si="150"/>
        <v>1</v>
      </c>
      <c r="AT244" s="5" t="b">
        <f t="shared" si="151"/>
        <v>0</v>
      </c>
      <c r="AU244" s="5" t="b">
        <f t="shared" si="152"/>
        <v>0</v>
      </c>
      <c r="AV244" s="5" t="b">
        <f t="shared" si="153"/>
        <v>0</v>
      </c>
      <c r="AW244" s="5" t="b">
        <f t="shared" si="154"/>
        <v>0</v>
      </c>
      <c r="AX244" s="5" t="b">
        <f t="shared" si="155"/>
        <v>0</v>
      </c>
    </row>
    <row r="245" spans="1:50" ht="20" customHeight="1" x14ac:dyDescent="0.35">
      <c r="A245" s="50" t="s">
        <v>552</v>
      </c>
      <c r="B245" s="50" t="s">
        <v>552</v>
      </c>
      <c r="C245" s="50" t="s">
        <v>599</v>
      </c>
      <c r="D245" s="48">
        <v>14</v>
      </c>
      <c r="E245" s="49">
        <v>34.853000000000002</v>
      </c>
      <c r="F245" s="49">
        <v>33.731000000000002</v>
      </c>
      <c r="G245" s="43" t="str">
        <f>IF(OR(SETTINGS!I$8=0,F245="X",F245="?"),"N/A",SETTINGS!I$8-F245)</f>
        <v>N/A</v>
      </c>
      <c r="H245" s="46" t="str">
        <f t="shared" si="148"/>
        <v>Language + Score + English</v>
      </c>
      <c r="J245" s="5" t="b">
        <f>DESTINATIONS!D268="YES"</f>
        <v>1</v>
      </c>
      <c r="K245" s="5" t="b">
        <f>AND(SETTINGS!B$19="English",DESTINATIONS!F268="English")</f>
        <v>0</v>
      </c>
      <c r="L245" s="5" t="b">
        <f>AND(SETTINGS!B$19="Spanish",DESTINATIONS!F268="Spanish")</f>
        <v>0</v>
      </c>
      <c r="M245" s="5" t="b">
        <f>AND(SETTINGS!B$19="French",DESTINATIONS!F268="French")</f>
        <v>0</v>
      </c>
      <c r="N245" s="1" t="b">
        <f>AND(SETTINGS!B$19="Portuguese",DESTINATIONS!F268="Portuguese")</f>
        <v>0</v>
      </c>
      <c r="O245" s="5" t="b">
        <f>AND(SETTINGS!B$19="German",DESTINATIONS!F268="German")</f>
        <v>0</v>
      </c>
      <c r="P245" s="45" t="b">
        <f>AND(SETTINGS!B$19="English and Spanish",OR(DESTINATIONS!F268="English",DESTINATIONS!F268="Spanish"))</f>
        <v>0</v>
      </c>
      <c r="Q245" s="5" t="b">
        <f>AND(SETTINGS!B$19="English and French",OR(DESTINATIONS!F268="English",DESTINATIONS!F268="French"))</f>
        <v>0</v>
      </c>
      <c r="R245" s="5" t="b">
        <f>AND(SETTINGS!B$19="English and Portuguese",OR(DESTINATIONS!F268="English",DESTINATIONS!F268="Portuguese"))</f>
        <v>0</v>
      </c>
      <c r="S245" s="5" t="b">
        <f>AND(SETTINGS!B$19="English and German",OR(DESTINATIONS!F268="English",DESTINATIONS!F268="German"))</f>
        <v>0</v>
      </c>
      <c r="T245" s="5" t="b">
        <f>SETTINGS!B$19="All"</f>
        <v>0</v>
      </c>
      <c r="U245" s="5" t="b">
        <f t="shared" si="161"/>
        <v>0</v>
      </c>
      <c r="V245" s="5" t="b">
        <f>AND(SETTINGS!I$8&lt;F245,NOT(OR(E245="?",F245="?",E245="X",F245="X")))</f>
        <v>1</v>
      </c>
      <c r="W245" s="5" t="b">
        <f>AND(SETTINGS!I$8=F245,NOT(OR(E245="?",F245="?",E245="X",F245="X")))</f>
        <v>0</v>
      </c>
      <c r="X245" s="5" t="b">
        <f>AND(SETTINGS!I$8&gt;F245,SETTINGS!I$8&lt;E245,NOT(OR(E245="?",F245="?",E245="X",F245="X")))</f>
        <v>0</v>
      </c>
      <c r="Y245" s="5" t="b">
        <f>AND(SETTINGS!I$8=E245,NOT(OR(E245="?",F245="?",E245="X",F245="X")))</f>
        <v>0</v>
      </c>
      <c r="Z245" s="5" t="b">
        <f>AND(SETTINGS!I$8&gt;E245,NOT(OR(E245="?",F245="?",E245="X",F245="X")))</f>
        <v>0</v>
      </c>
      <c r="AA245" s="5" t="b">
        <f t="shared" si="162"/>
        <v>0</v>
      </c>
      <c r="AB245" s="5" t="b">
        <f>AND(ISBLANK(DESTINATIONS!J268),ISBLANK(DESTINATIONS!K268),ISBLANK(DESTINATIONS!L268),ISBLANK(DESTINATIONS!M268),ISBLANK(DESTINATIONS!N268))</f>
        <v>1</v>
      </c>
      <c r="AC245" s="5" t="b">
        <f>AND(ISNUMBER(DESTINATIONS!J268),ISNUMBER(DESTINATIONS!K268),ISNUMBER(DESTINATIONS!L268),ISNUMBER(DESTINATIONS!M268),ISNUMBER(DESTINATIONS!N268),SETTINGS!F$3&gt;=DESTINATIONS!K268,SETTINGS!F$4&gt;=DESTINATIONS!L268,SETTINGS!F$5&gt;=DESTINATIONS!M268,SETTINGS!F$6&gt;=DESTINATIONS!N268,SETTINGS!F$7&gt;=DESTINATIONS!J268)</f>
        <v>0</v>
      </c>
      <c r="AD245" s="5" t="b">
        <f>AND(ISNUMBER(DESTINATIONS!J268),ISBLANK(DESTINATIONS!K268),ISBLANK(DESTINATIONS!L268),ISBLANK(DESTINATIONS!M268),ISBLANK(DESTINATIONS!N268),SETTINGS!F$7&gt;=DESTINATIONS!J268)</f>
        <v>0</v>
      </c>
      <c r="AE245" s="1" t="b">
        <f>AND(ISNUMBER(DESTINATIONS!J268),ISBLANK(DESTINATIONS!K268),ISBLANK(DESTINATIONS!L268),ISNUMBER(DESTINATIONS!M268),ISBLANK(DESTINATIONS!N268),SETTINGS!F$7&gt;=DESTINATIONS!J268,SETTINGS!F$5&gt;=DESTINATIONS!M268)</f>
        <v>0</v>
      </c>
      <c r="AF245" s="5" t="b">
        <f t="shared" si="163"/>
        <v>1</v>
      </c>
      <c r="AG245" s="5" t="b">
        <f>AND(ISBLANK(DESTINATIONS!O268),ISBLANK(DESTINATIONS!P268),ISBLANK(DESTINATIONS!Q268),ISBLANK(DESTINATIONS!R268),ISBLANK(DESTINATIONS!S268))</f>
        <v>1</v>
      </c>
      <c r="AH245" s="5" t="b">
        <f>AND(ISNUMBER(DESTINATIONS!O268),ISNUMBER(DESTINATIONS!P268),ISNUMBER(DESTINATIONS!Q268),ISNUMBER(DESTINATIONS!R268),ISNUMBER(DESTINATIONS!S268),SETTINGS!F$11&gt;=DESTINATIONS!P268,SETTINGS!F$12&gt;=DESTINATIONS!Q268,SETTINGS!F$13&gt;=DESTINATIONS!R268,SETTINGS!F$14&gt;=DESTINATIONS!S268,SETTINGS!F$15&gt;=DESTINATIONS!O268)</f>
        <v>0</v>
      </c>
      <c r="AI245" s="5" t="b">
        <f>AND(ISNUMBER(DESTINATIONS!O268),ISBLANK(DESTINATIONS!P268),ISBLANK(DESTINATIONS!Q268),ISBLANK(DESTINATIONS!R268),ISBLANK(DESTINATIONS!S268),SETTINGS!F$15&gt;=DESTINATIONS!O268)</f>
        <v>0</v>
      </c>
      <c r="AJ245" s="1" t="b">
        <f>AND(ISNUMBER(DESTINATIONS!O268),ISBLANK(DESTINATIONS!P268),ISBLANK(DESTINATIONS!Q268),ISNUMBER(DESTINATIONS!R268),ISBLANK(DESTINATIONS!S268),SETTINGS!F$15&gt;=DESTINATIONS!O268,SETTINGS!F$13&gt;=DESTINATIONS!R268)</f>
        <v>0</v>
      </c>
      <c r="AK245" s="5" t="b">
        <f t="shared" si="164"/>
        <v>1</v>
      </c>
      <c r="AL245" s="5" t="b">
        <f>AND(SETTINGS!B$21="IELTS",AF245)</f>
        <v>0</v>
      </c>
      <c r="AM245" s="5" t="b">
        <f>AND(SETTINGS!B$21="TOEFL",AK245)</f>
        <v>0</v>
      </c>
      <c r="AN245" s="5" t="b">
        <f>AND(SETTINGS!B$21="Other",OR(AB245,AG245))</f>
        <v>0</v>
      </c>
      <c r="AO245" s="1" t="b">
        <f>AND(SETTINGS!B$21="NO",_xlfn.IFS(SETTINGS!B$19="English",FALSE,OR(SETTINGS!B$19="Spanish",SETTINGS!B$19="English and Spanish"),DESTINATIONS!F268="Spanish",OR(SETTINGS!B$19="French",SETTINGS!B$19="English and French"),DESTINATIONS!F268="French",OR(SETTINGS!B$19="Portuguese",SETTINGS!B$19="English and Portuguese"),DESTINATIONS!F268="Portuguese",OR(SETTINGS!B$19="German",SETTINGS!B$19="English and German"),DESTINATIONS!F268="German",SETTINGS!B$19="All",OR(DESTINATIONS!F268="Spanish",DESTINATIONS!F268="French",DESTINATIONS!F268="Portuguese",DESTINATIONS!F268="German"),SETTINGS!B$19="",FALSE))</f>
        <v>0</v>
      </c>
      <c r="AP245" s="5" t="b">
        <f t="shared" si="156"/>
        <v>0</v>
      </c>
      <c r="AQ245" s="5" t="b">
        <f>OR(ISBLANK(DESTINATIONS!T268),AND(ISNUMBER(DESTINATIONS!T268),SETTINGS!I$5&gt;=DESTINATIONS!T268))</f>
        <v>1</v>
      </c>
      <c r="AS245" s="45" t="b">
        <f t="shared" si="150"/>
        <v>1</v>
      </c>
      <c r="AT245" s="5" t="b">
        <f t="shared" si="151"/>
        <v>0</v>
      </c>
      <c r="AU245" s="5" t="b">
        <f t="shared" si="152"/>
        <v>0</v>
      </c>
      <c r="AV245" s="5" t="b">
        <f t="shared" si="153"/>
        <v>0</v>
      </c>
      <c r="AW245" s="5" t="b">
        <f t="shared" si="154"/>
        <v>0</v>
      </c>
      <c r="AX245" s="5" t="b">
        <f t="shared" si="155"/>
        <v>0</v>
      </c>
    </row>
    <row r="246" spans="1:50" ht="20" customHeight="1" x14ac:dyDescent="0.35">
      <c r="A246" s="50" t="s">
        <v>549</v>
      </c>
      <c r="B246" s="50" t="s">
        <v>561</v>
      </c>
      <c r="C246" s="50" t="s">
        <v>588</v>
      </c>
      <c r="D246" s="48">
        <v>1</v>
      </c>
      <c r="E246" s="49">
        <v>33.685000000000002</v>
      </c>
      <c r="F246" s="49">
        <v>33.685000000000002</v>
      </c>
      <c r="G246" s="43" t="str">
        <f>IF(OR(SETTINGS!I$8=0,F246="X",F246="?"),"N/A",SETTINGS!I$8-F246)</f>
        <v>N/A</v>
      </c>
      <c r="H246" s="46" t="str">
        <f t="shared" si="148"/>
        <v>Course + Language + Score + English + GPA</v>
      </c>
      <c r="J246" s="5" t="b">
        <f>DESTINATIONS!D251="YES"</f>
        <v>0</v>
      </c>
      <c r="K246" s="5" t="b">
        <f>AND(SETTINGS!B$19="English",DESTINATIONS!F251="English")</f>
        <v>0</v>
      </c>
      <c r="L246" s="5" t="b">
        <f>AND(SETTINGS!B$19="Spanish",DESTINATIONS!F251="Spanish")</f>
        <v>0</v>
      </c>
      <c r="M246" s="5" t="b">
        <f>AND(SETTINGS!B$19="French",DESTINATIONS!F251="French")</f>
        <v>0</v>
      </c>
      <c r="N246" s="1" t="b">
        <f>AND(SETTINGS!B$19="Portuguese",DESTINATIONS!F251="Portuguese")</f>
        <v>0</v>
      </c>
      <c r="O246" s="5" t="b">
        <f>AND(SETTINGS!B$19="German",DESTINATIONS!F251="German")</f>
        <v>0</v>
      </c>
      <c r="P246" s="45" t="b">
        <f>AND(SETTINGS!B$19="English and Spanish",OR(DESTINATIONS!F251="English",DESTINATIONS!F251="Spanish"))</f>
        <v>0</v>
      </c>
      <c r="Q246" s="5" t="b">
        <f>AND(SETTINGS!B$19="English and French",OR(DESTINATIONS!F251="English",DESTINATIONS!F251="French"))</f>
        <v>0</v>
      </c>
      <c r="R246" s="5" t="b">
        <f>AND(SETTINGS!B$19="English and Portuguese",OR(DESTINATIONS!F251="English",DESTINATIONS!F251="Portuguese"))</f>
        <v>0</v>
      </c>
      <c r="S246" s="5" t="b">
        <f>AND(SETTINGS!B$19="English and German",OR(DESTINATIONS!F251="English",DESTINATIONS!F251="German"))</f>
        <v>0</v>
      </c>
      <c r="T246" s="5" t="b">
        <f>SETTINGS!B$19="All"</f>
        <v>0</v>
      </c>
      <c r="U246" s="5" t="b">
        <f t="shared" si="161"/>
        <v>0</v>
      </c>
      <c r="V246" s="5" t="b">
        <f>AND(SETTINGS!I$8&lt;F246,NOT(OR(E246="?",F246="?",E246="X",F246="X")))</f>
        <v>1</v>
      </c>
      <c r="W246" s="5" t="b">
        <f>AND(SETTINGS!I$8=F246,NOT(OR(E246="?",F246="?",E246="X",F246="X")))</f>
        <v>0</v>
      </c>
      <c r="X246" s="5" t="b">
        <f>AND(SETTINGS!I$8&gt;F246,SETTINGS!I$8&lt;E246,NOT(OR(E246="?",F246="?",E246="X",F246="X")))</f>
        <v>0</v>
      </c>
      <c r="Y246" s="5" t="b">
        <f>AND(SETTINGS!I$8=E246,NOT(OR(E246="?",F246="?",E246="X",F246="X")))</f>
        <v>0</v>
      </c>
      <c r="Z246" s="5" t="b">
        <f>AND(SETTINGS!I$8&gt;E246,NOT(OR(E246="?",F246="?",E246="X",F246="X")))</f>
        <v>0</v>
      </c>
      <c r="AA246" s="5" t="b">
        <f t="shared" si="162"/>
        <v>0</v>
      </c>
      <c r="AB246" s="5" t="b">
        <f>AND(ISBLANK(DESTINATIONS!J251),ISBLANK(DESTINATIONS!K251),ISBLANK(DESTINATIONS!L251),ISBLANK(DESTINATIONS!M251),ISBLANK(DESTINATIONS!N251))</f>
        <v>1</v>
      </c>
      <c r="AC246" s="5" t="b">
        <f>AND(ISNUMBER(DESTINATIONS!J251),ISNUMBER(DESTINATIONS!K251),ISNUMBER(DESTINATIONS!L251),ISNUMBER(DESTINATIONS!M251),ISNUMBER(DESTINATIONS!N251),SETTINGS!F$3&gt;=DESTINATIONS!K251,SETTINGS!F$4&gt;=DESTINATIONS!L251,SETTINGS!F$5&gt;=DESTINATIONS!M251,SETTINGS!F$6&gt;=DESTINATIONS!N251,SETTINGS!F$7&gt;=DESTINATIONS!J251)</f>
        <v>0</v>
      </c>
      <c r="AD246" s="5" t="b">
        <f>AND(ISNUMBER(DESTINATIONS!J251),ISBLANK(DESTINATIONS!K251),ISBLANK(DESTINATIONS!L251),ISBLANK(DESTINATIONS!M251),ISBLANK(DESTINATIONS!N251),SETTINGS!F$7&gt;=DESTINATIONS!J251)</f>
        <v>0</v>
      </c>
      <c r="AE246" s="1" t="b">
        <f>AND(ISNUMBER(DESTINATIONS!J251),ISBLANK(DESTINATIONS!K251),ISBLANK(DESTINATIONS!L251),ISNUMBER(DESTINATIONS!M251),ISBLANK(DESTINATIONS!N251),SETTINGS!F$7&gt;=DESTINATIONS!J251,SETTINGS!F$5&gt;=DESTINATIONS!M251)</f>
        <v>0</v>
      </c>
      <c r="AF246" s="5" t="b">
        <f t="shared" si="163"/>
        <v>1</v>
      </c>
      <c r="AG246" s="5" t="b">
        <f>AND(ISBLANK(DESTINATIONS!O251),ISBLANK(DESTINATIONS!P251),ISBLANK(DESTINATIONS!Q251),ISBLANK(DESTINATIONS!R251),ISBLANK(DESTINATIONS!S251))</f>
        <v>1</v>
      </c>
      <c r="AH246" s="5" t="b">
        <f>AND(ISNUMBER(DESTINATIONS!O251),ISNUMBER(DESTINATIONS!P251),ISNUMBER(DESTINATIONS!Q251),ISNUMBER(DESTINATIONS!R251),ISNUMBER(DESTINATIONS!S251),SETTINGS!F$11&gt;=DESTINATIONS!P251,SETTINGS!F$12&gt;=DESTINATIONS!Q251,SETTINGS!F$13&gt;=DESTINATIONS!R251,SETTINGS!F$14&gt;=DESTINATIONS!S251,SETTINGS!F$15&gt;=DESTINATIONS!O251)</f>
        <v>0</v>
      </c>
      <c r="AI246" s="5" t="b">
        <f>AND(ISNUMBER(DESTINATIONS!O251),ISBLANK(DESTINATIONS!P251),ISBLANK(DESTINATIONS!Q251),ISBLANK(DESTINATIONS!R251),ISBLANK(DESTINATIONS!S251),SETTINGS!F$15&gt;=DESTINATIONS!O251)</f>
        <v>0</v>
      </c>
      <c r="AJ246" s="1" t="b">
        <f>AND(ISNUMBER(DESTINATIONS!O251),ISBLANK(DESTINATIONS!P251),ISBLANK(DESTINATIONS!Q251),ISNUMBER(DESTINATIONS!R251),ISBLANK(DESTINATIONS!S251),SETTINGS!F$15&gt;=DESTINATIONS!O251,SETTINGS!F$13&gt;=DESTINATIONS!R251)</f>
        <v>0</v>
      </c>
      <c r="AK246" s="5" t="b">
        <f t="shared" si="164"/>
        <v>1</v>
      </c>
      <c r="AL246" s="5" t="b">
        <f>AND(SETTINGS!B$21="IELTS",AF246)</f>
        <v>0</v>
      </c>
      <c r="AM246" s="5" t="b">
        <f>AND(SETTINGS!B$21="TOEFL",AK246)</f>
        <v>0</v>
      </c>
      <c r="AN246" s="5" t="b">
        <f>AND(SETTINGS!B$21="Other",OR(AB246,AG246))</f>
        <v>0</v>
      </c>
      <c r="AO246" s="1" t="b">
        <f>AND(SETTINGS!B$21="NO",_xlfn.IFS(SETTINGS!B$19="English",FALSE,OR(SETTINGS!B$19="Spanish",SETTINGS!B$19="English and Spanish"),DESTINATIONS!F251="Spanish",OR(SETTINGS!B$19="French",SETTINGS!B$19="English and French"),DESTINATIONS!F251="French",OR(SETTINGS!B$19="Portuguese",SETTINGS!B$19="English and Portuguese"),DESTINATIONS!F251="Portuguese",OR(SETTINGS!B$19="German",SETTINGS!B$19="English and German"),DESTINATIONS!F251="German",SETTINGS!B$19="All",OR(DESTINATIONS!F251="Spanish",DESTINATIONS!F251="French",DESTINATIONS!F251="Portuguese",DESTINATIONS!F251="German"),SETTINGS!B$19="",FALSE))</f>
        <v>0</v>
      </c>
      <c r="AP246" s="5" t="b">
        <f t="shared" si="156"/>
        <v>0</v>
      </c>
      <c r="AQ246" s="5" t="b">
        <f>OR(ISBLANK(DESTINATIONS!T251),AND(ISNUMBER(DESTINATIONS!T251),SETTINGS!I$5&gt;=DESTINATIONS!T251))</f>
        <v>0</v>
      </c>
      <c r="AS246" s="45" t="b">
        <f t="shared" si="150"/>
        <v>1</v>
      </c>
      <c r="AT246" s="5" t="b">
        <f t="shared" si="151"/>
        <v>0</v>
      </c>
      <c r="AU246" s="5" t="b">
        <f t="shared" si="152"/>
        <v>0</v>
      </c>
      <c r="AV246" s="5" t="b">
        <f t="shared" si="153"/>
        <v>0</v>
      </c>
      <c r="AW246" s="5" t="b">
        <f t="shared" si="154"/>
        <v>0</v>
      </c>
      <c r="AX246" s="5" t="b">
        <f t="shared" si="155"/>
        <v>0</v>
      </c>
    </row>
    <row r="247" spans="1:50" ht="20" customHeight="1" x14ac:dyDescent="0.35">
      <c r="A247" s="50" t="s">
        <v>548</v>
      </c>
      <c r="B247" s="50" t="s">
        <v>555</v>
      </c>
      <c r="C247" s="50" t="s">
        <v>571</v>
      </c>
      <c r="D247" s="48" t="s">
        <v>611</v>
      </c>
      <c r="E247" s="49">
        <v>34.247</v>
      </c>
      <c r="F247" s="49">
        <v>33.624000000000002</v>
      </c>
      <c r="G247" s="43" t="str">
        <f>IF(OR(SETTINGS!I$8=0,F247="X",F247="?"),"N/A",SETTINGS!I$8-F247)</f>
        <v>N/A</v>
      </c>
      <c r="H247" s="46" t="str">
        <f t="shared" si="148"/>
        <v>Language + Score + English</v>
      </c>
      <c r="J247" s="5" t="b">
        <f>DESTINATIONS!D237="YES"</f>
        <v>1</v>
      </c>
      <c r="K247" s="5" t="b">
        <f>AND(SETTINGS!B$19="English",DESTINATIONS!F237="English")</f>
        <v>0</v>
      </c>
      <c r="L247" s="5" t="b">
        <f>AND(SETTINGS!B$19="Spanish",DESTINATIONS!F237="Spanish")</f>
        <v>0</v>
      </c>
      <c r="M247" s="5" t="b">
        <f>AND(SETTINGS!B$19="French",DESTINATIONS!F237="French")</f>
        <v>0</v>
      </c>
      <c r="N247" s="1" t="b">
        <f>AND(SETTINGS!B$19="Portuguese",DESTINATIONS!F237="Portuguese")</f>
        <v>0</v>
      </c>
      <c r="O247" s="5" t="b">
        <f>AND(SETTINGS!B$19="German",DESTINATIONS!F237="German")</f>
        <v>0</v>
      </c>
      <c r="P247" s="45" t="b">
        <f>AND(SETTINGS!B$19="English and Spanish",OR(DESTINATIONS!F237="English",DESTINATIONS!F237="Spanish"))</f>
        <v>0</v>
      </c>
      <c r="Q247" s="5" t="b">
        <f>AND(SETTINGS!B$19="English and French",OR(DESTINATIONS!F237="English",DESTINATIONS!F237="French"))</f>
        <v>0</v>
      </c>
      <c r="R247" s="5" t="b">
        <f>AND(SETTINGS!B$19="English and Portuguese",OR(DESTINATIONS!F237="English",DESTINATIONS!F237="Portuguese"))</f>
        <v>0</v>
      </c>
      <c r="S247" s="5" t="b">
        <f>AND(SETTINGS!B$19="English and German",OR(DESTINATIONS!F237="English",DESTINATIONS!F237="German"))</f>
        <v>0</v>
      </c>
      <c r="T247" s="5" t="b">
        <f>SETTINGS!B$19="All"</f>
        <v>0</v>
      </c>
      <c r="U247" s="5" t="b">
        <f t="shared" si="161"/>
        <v>0</v>
      </c>
      <c r="V247" s="5" t="b">
        <f>AND(SETTINGS!I$8&lt;F247,NOT(OR(E247="?",F247="?",E247="X",F247="X")))</f>
        <v>1</v>
      </c>
      <c r="W247" s="5" t="b">
        <f>AND(SETTINGS!I$8=F247,NOT(OR(E247="?",F247="?",E247="X",F247="X")))</f>
        <v>0</v>
      </c>
      <c r="X247" s="5" t="b">
        <f>AND(SETTINGS!I$8&gt;F247,SETTINGS!I$8&lt;E247,NOT(OR(E247="?",F247="?",E247="X",F247="X")))</f>
        <v>0</v>
      </c>
      <c r="Y247" s="5" t="b">
        <f>AND(SETTINGS!I$8=E247,NOT(OR(E247="?",F247="?",E247="X",F247="X")))</f>
        <v>0</v>
      </c>
      <c r="Z247" s="5" t="b">
        <f>AND(SETTINGS!I$8&gt;E247,NOT(OR(E247="?",F247="?",E247="X",F247="X")))</f>
        <v>0</v>
      </c>
      <c r="AA247" s="5" t="b">
        <f t="shared" si="162"/>
        <v>0</v>
      </c>
      <c r="AB247" s="5" t="b">
        <f>AND(ISBLANK(DESTINATIONS!J237),ISBLANK(DESTINATIONS!K237),ISBLANK(DESTINATIONS!L237),ISBLANK(DESTINATIONS!M237),ISBLANK(DESTINATIONS!N237))</f>
        <v>1</v>
      </c>
      <c r="AC247" s="5" t="b">
        <f>AND(ISNUMBER(DESTINATIONS!J237),ISNUMBER(DESTINATIONS!K237),ISNUMBER(DESTINATIONS!L237),ISNUMBER(DESTINATIONS!M237),ISNUMBER(DESTINATIONS!N237),SETTINGS!F$3&gt;=DESTINATIONS!K237,SETTINGS!F$4&gt;=DESTINATIONS!L237,SETTINGS!F$5&gt;=DESTINATIONS!M237,SETTINGS!F$6&gt;=DESTINATIONS!N237,SETTINGS!F$7&gt;=DESTINATIONS!J237)</f>
        <v>0</v>
      </c>
      <c r="AD247" s="5" t="b">
        <f>AND(ISNUMBER(DESTINATIONS!J237),ISBLANK(DESTINATIONS!K237),ISBLANK(DESTINATIONS!L237),ISBLANK(DESTINATIONS!M237),ISBLANK(DESTINATIONS!N237),SETTINGS!F$7&gt;=DESTINATIONS!J237)</f>
        <v>0</v>
      </c>
      <c r="AE247" s="1" t="b">
        <f>AND(ISNUMBER(DESTINATIONS!J237),ISBLANK(DESTINATIONS!K237),ISBLANK(DESTINATIONS!L237),ISNUMBER(DESTINATIONS!M237),ISBLANK(DESTINATIONS!N237),SETTINGS!F$7&gt;=DESTINATIONS!J237,SETTINGS!F$5&gt;=DESTINATIONS!M237)</f>
        <v>0</v>
      </c>
      <c r="AF247" s="5" t="b">
        <f t="shared" si="163"/>
        <v>1</v>
      </c>
      <c r="AG247" s="5" t="b">
        <f>AND(ISBLANK(DESTINATIONS!O237),ISBLANK(DESTINATIONS!P237),ISBLANK(DESTINATIONS!Q237),ISBLANK(DESTINATIONS!R237),ISBLANK(DESTINATIONS!S237))</f>
        <v>1</v>
      </c>
      <c r="AH247" s="5" t="b">
        <f>AND(ISNUMBER(DESTINATIONS!O237),ISNUMBER(DESTINATIONS!P237),ISNUMBER(DESTINATIONS!Q237),ISNUMBER(DESTINATIONS!R237),ISNUMBER(DESTINATIONS!S237),SETTINGS!F$11&gt;=DESTINATIONS!P237,SETTINGS!F$12&gt;=DESTINATIONS!Q237,SETTINGS!F$13&gt;=DESTINATIONS!R237,SETTINGS!F$14&gt;=DESTINATIONS!S237,SETTINGS!F$15&gt;=DESTINATIONS!O237)</f>
        <v>0</v>
      </c>
      <c r="AI247" s="5" t="b">
        <f>AND(ISNUMBER(DESTINATIONS!O237),ISBLANK(DESTINATIONS!P237),ISBLANK(DESTINATIONS!Q237),ISBLANK(DESTINATIONS!R237),ISBLANK(DESTINATIONS!S237),SETTINGS!F$15&gt;=DESTINATIONS!O237)</f>
        <v>0</v>
      </c>
      <c r="AJ247" s="1" t="b">
        <f>AND(ISNUMBER(DESTINATIONS!O237),ISBLANK(DESTINATIONS!P237),ISBLANK(DESTINATIONS!Q237),ISNUMBER(DESTINATIONS!R237),ISBLANK(DESTINATIONS!S237),SETTINGS!F$15&gt;=DESTINATIONS!O237,SETTINGS!F$13&gt;=DESTINATIONS!R237)</f>
        <v>0</v>
      </c>
      <c r="AK247" s="5" t="b">
        <f t="shared" si="164"/>
        <v>1</v>
      </c>
      <c r="AL247" s="5" t="b">
        <f>AND(SETTINGS!B$21="IELTS",AF247)</f>
        <v>0</v>
      </c>
      <c r="AM247" s="5" t="b">
        <f>AND(SETTINGS!B$21="TOEFL",AK247)</f>
        <v>0</v>
      </c>
      <c r="AN247" s="5" t="b">
        <f>AND(SETTINGS!B$21="Other",OR(AB247,AG247))</f>
        <v>0</v>
      </c>
      <c r="AO247" s="1" t="b">
        <f>AND(SETTINGS!B$21="NO",_xlfn.IFS(SETTINGS!B$19="English",FALSE,OR(SETTINGS!B$19="Spanish",SETTINGS!B$19="English and Spanish"),DESTINATIONS!F237="Spanish",OR(SETTINGS!B$19="French",SETTINGS!B$19="English and French"),DESTINATIONS!F237="French",OR(SETTINGS!B$19="Portuguese",SETTINGS!B$19="English and Portuguese"),DESTINATIONS!F237="Portuguese",OR(SETTINGS!B$19="German",SETTINGS!B$19="English and German"),DESTINATIONS!F237="German",SETTINGS!B$19="All",OR(DESTINATIONS!F237="Spanish",DESTINATIONS!F237="French",DESTINATIONS!F237="Portuguese",DESTINATIONS!F237="German"),SETTINGS!B$19="",FALSE))</f>
        <v>0</v>
      </c>
      <c r="AP247" s="5" t="b">
        <f t="shared" si="156"/>
        <v>0</v>
      </c>
      <c r="AQ247" s="5" t="b">
        <f>OR(ISBLANK(DESTINATIONS!T237),AND(ISNUMBER(DESTINATIONS!T237),SETTINGS!I$5&gt;=DESTINATIONS!T237))</f>
        <v>1</v>
      </c>
      <c r="AS247" s="45" t="b">
        <f t="shared" si="150"/>
        <v>1</v>
      </c>
      <c r="AT247" s="5" t="b">
        <f t="shared" si="151"/>
        <v>0</v>
      </c>
      <c r="AU247" s="5" t="b">
        <f t="shared" si="152"/>
        <v>0</v>
      </c>
      <c r="AV247" s="5" t="b">
        <f t="shared" si="153"/>
        <v>0</v>
      </c>
      <c r="AW247" s="5" t="b">
        <f t="shared" si="154"/>
        <v>0</v>
      </c>
      <c r="AX247" s="5" t="b">
        <f t="shared" si="155"/>
        <v>0</v>
      </c>
    </row>
    <row r="248" spans="1:50" ht="20" customHeight="1" x14ac:dyDescent="0.35">
      <c r="A248" s="50" t="s">
        <v>550</v>
      </c>
      <c r="B248" s="50" t="s">
        <v>564</v>
      </c>
      <c r="C248" s="50" t="s">
        <v>590</v>
      </c>
      <c r="D248" s="48">
        <v>1</v>
      </c>
      <c r="E248" s="49">
        <v>33.398000000000003</v>
      </c>
      <c r="F248" s="49">
        <v>33.398000000000003</v>
      </c>
      <c r="G248" s="43" t="str">
        <f>IF(OR(SETTINGS!I$8=0,F248="X",F248="?"),"N/A",SETTINGS!I$8-F248)</f>
        <v>N/A</v>
      </c>
      <c r="H248" s="46" t="str">
        <f t="shared" si="148"/>
        <v>Language + Score + English + GPA</v>
      </c>
      <c r="J248" s="5" t="b">
        <f>DESTINATIONS!D257="YES"</f>
        <v>1</v>
      </c>
      <c r="K248" s="5" t="b">
        <f>AND(SETTINGS!B$19="English",DESTINATIONS!F257="English")</f>
        <v>0</v>
      </c>
      <c r="L248" s="5" t="b">
        <f>AND(SETTINGS!B$19="Spanish",DESTINATIONS!F257="Spanish")</f>
        <v>0</v>
      </c>
      <c r="M248" s="5" t="b">
        <f>AND(SETTINGS!B$19="French",DESTINATIONS!F257="French")</f>
        <v>0</v>
      </c>
      <c r="N248" s="1" t="b">
        <f>AND(SETTINGS!B$19="Portuguese",DESTINATIONS!F257="Portuguese")</f>
        <v>0</v>
      </c>
      <c r="O248" s="5" t="b">
        <f>AND(SETTINGS!B$19="German",DESTINATIONS!F257="German")</f>
        <v>0</v>
      </c>
      <c r="P248" s="45" t="b">
        <f>AND(SETTINGS!B$19="English and Spanish",OR(DESTINATIONS!F257="English",DESTINATIONS!F257="Spanish"))</f>
        <v>0</v>
      </c>
      <c r="Q248" s="5" t="b">
        <f>AND(SETTINGS!B$19="English and French",OR(DESTINATIONS!F257="English",DESTINATIONS!F257="French"))</f>
        <v>0</v>
      </c>
      <c r="R248" s="5" t="b">
        <f>AND(SETTINGS!B$19="English and Portuguese",OR(DESTINATIONS!F257="English",DESTINATIONS!F257="Portuguese"))</f>
        <v>0</v>
      </c>
      <c r="S248" s="5" t="b">
        <f>AND(SETTINGS!B$19="English and German",OR(DESTINATIONS!F257="English",DESTINATIONS!F257="German"))</f>
        <v>0</v>
      </c>
      <c r="T248" s="5" t="b">
        <f>SETTINGS!B$19="All"</f>
        <v>0</v>
      </c>
      <c r="U248" s="5" t="b">
        <f t="shared" si="161"/>
        <v>0</v>
      </c>
      <c r="V248" s="5" t="b">
        <f>AND(SETTINGS!I$8&lt;F248,NOT(OR(E248="?",F248="?",E248="X",F248="X")))</f>
        <v>1</v>
      </c>
      <c r="W248" s="5" t="b">
        <f>AND(SETTINGS!I$8=F248,NOT(OR(E248="?",F248="?",E248="X",F248="X")))</f>
        <v>0</v>
      </c>
      <c r="X248" s="5" t="b">
        <f>AND(SETTINGS!I$8&gt;F248,SETTINGS!I$8&lt;E248,NOT(OR(E248="?",F248="?",E248="X",F248="X")))</f>
        <v>0</v>
      </c>
      <c r="Y248" s="5" t="b">
        <f>AND(SETTINGS!I$8=E248,NOT(OR(E248="?",F248="?",E248="X",F248="X")))</f>
        <v>0</v>
      </c>
      <c r="Z248" s="5" t="b">
        <f>AND(SETTINGS!I$8&gt;E248,NOT(OR(E248="?",F248="?",E248="X",F248="X")))</f>
        <v>0</v>
      </c>
      <c r="AA248" s="5" t="b">
        <f t="shared" si="162"/>
        <v>0</v>
      </c>
      <c r="AB248" s="5" t="b">
        <f>AND(ISBLANK(DESTINATIONS!J257),ISBLANK(DESTINATIONS!K257),ISBLANK(DESTINATIONS!L257),ISBLANK(DESTINATIONS!M257),ISBLANK(DESTINATIONS!N257))</f>
        <v>0</v>
      </c>
      <c r="AC248" s="5" t="b">
        <f>AND(ISNUMBER(DESTINATIONS!J257),ISNUMBER(DESTINATIONS!K257),ISNUMBER(DESTINATIONS!L257),ISNUMBER(DESTINATIONS!M257),ISNUMBER(DESTINATIONS!N257),SETTINGS!F$3&gt;=DESTINATIONS!K257,SETTINGS!F$4&gt;=DESTINATIONS!L257,SETTINGS!F$5&gt;=DESTINATIONS!M257,SETTINGS!F$6&gt;=DESTINATIONS!N257,SETTINGS!F$7&gt;=DESTINATIONS!J257)</f>
        <v>0</v>
      </c>
      <c r="AD248" s="5" t="b">
        <f>AND(ISNUMBER(DESTINATIONS!J257),ISBLANK(DESTINATIONS!K257),ISBLANK(DESTINATIONS!L257),ISBLANK(DESTINATIONS!M257),ISBLANK(DESTINATIONS!N257),SETTINGS!F$7&gt;=DESTINATIONS!J257)</f>
        <v>0</v>
      </c>
      <c r="AE248" s="1" t="b">
        <f>AND(ISNUMBER(DESTINATIONS!J257),ISBLANK(DESTINATIONS!K257),ISBLANK(DESTINATIONS!L257),ISNUMBER(DESTINATIONS!M257),ISBLANK(DESTINATIONS!N257),SETTINGS!F$7&gt;=DESTINATIONS!J257,SETTINGS!F$5&gt;=DESTINATIONS!M257)</f>
        <v>0</v>
      </c>
      <c r="AF248" s="5" t="b">
        <f t="shared" si="163"/>
        <v>0</v>
      </c>
      <c r="AG248" s="5" t="b">
        <f>AND(ISBLANK(DESTINATIONS!O257),ISBLANK(DESTINATIONS!P257),ISBLANK(DESTINATIONS!Q257),ISBLANK(DESTINATIONS!R257),ISBLANK(DESTINATIONS!S257))</f>
        <v>0</v>
      </c>
      <c r="AH248" s="5" t="b">
        <f>AND(ISNUMBER(DESTINATIONS!O257),ISNUMBER(DESTINATIONS!P257),ISNUMBER(DESTINATIONS!Q257),ISNUMBER(DESTINATIONS!R257),ISNUMBER(DESTINATIONS!S257),SETTINGS!F$11&gt;=DESTINATIONS!P257,SETTINGS!F$12&gt;=DESTINATIONS!Q257,SETTINGS!F$13&gt;=DESTINATIONS!R257,SETTINGS!F$14&gt;=DESTINATIONS!S257,SETTINGS!F$15&gt;=DESTINATIONS!O257)</f>
        <v>0</v>
      </c>
      <c r="AI248" s="5" t="b">
        <f>AND(ISNUMBER(DESTINATIONS!O257),ISBLANK(DESTINATIONS!P257),ISBLANK(DESTINATIONS!Q257),ISBLANK(DESTINATIONS!R257),ISBLANK(DESTINATIONS!S257),SETTINGS!F$15&gt;=DESTINATIONS!O257)</f>
        <v>0</v>
      </c>
      <c r="AJ248" s="1" t="b">
        <f>AND(ISNUMBER(DESTINATIONS!O257),ISBLANK(DESTINATIONS!P257),ISBLANK(DESTINATIONS!Q257),ISNUMBER(DESTINATIONS!R257),ISBLANK(DESTINATIONS!S257),SETTINGS!F$15&gt;=DESTINATIONS!O257,SETTINGS!F$13&gt;=DESTINATIONS!R257)</f>
        <v>0</v>
      </c>
      <c r="AK248" s="5" t="b">
        <f t="shared" si="164"/>
        <v>0</v>
      </c>
      <c r="AL248" s="5" t="b">
        <f>AND(SETTINGS!B$21="IELTS",AF248)</f>
        <v>0</v>
      </c>
      <c r="AM248" s="5" t="b">
        <f>AND(SETTINGS!B$21="TOEFL",AK248)</f>
        <v>0</v>
      </c>
      <c r="AN248" s="5" t="b">
        <f>AND(SETTINGS!B$21="Other",OR(AB248,AG248))</f>
        <v>0</v>
      </c>
      <c r="AO248" s="1" t="b">
        <f>AND(SETTINGS!B$21="NO",_xlfn.IFS(SETTINGS!B$19="English",FALSE,OR(SETTINGS!B$19="Spanish",SETTINGS!B$19="English and Spanish"),DESTINATIONS!F257="Spanish",OR(SETTINGS!B$19="French",SETTINGS!B$19="English and French"),DESTINATIONS!F257="French",OR(SETTINGS!B$19="Portuguese",SETTINGS!B$19="English and Portuguese"),DESTINATIONS!F257="Portuguese",OR(SETTINGS!B$19="German",SETTINGS!B$19="English and German"),DESTINATIONS!F257="German",SETTINGS!B$19="All",OR(DESTINATIONS!F257="Spanish",DESTINATIONS!F257="French",DESTINATIONS!F257="Portuguese",DESTINATIONS!F257="German"),SETTINGS!B$19="",FALSE))</f>
        <v>0</v>
      </c>
      <c r="AP248" s="5" t="b">
        <f t="shared" si="156"/>
        <v>0</v>
      </c>
      <c r="AQ248" s="5" t="b">
        <f>OR(ISBLANK(DESTINATIONS!T257),AND(ISNUMBER(DESTINATIONS!T257),SETTINGS!I$5&gt;=DESTINATIONS!T257))</f>
        <v>0</v>
      </c>
      <c r="AS248" s="45" t="b">
        <f t="shared" si="150"/>
        <v>1</v>
      </c>
      <c r="AT248" s="5" t="b">
        <f t="shared" si="151"/>
        <v>0</v>
      </c>
      <c r="AU248" s="5" t="b">
        <f t="shared" si="152"/>
        <v>0</v>
      </c>
      <c r="AV248" s="5" t="b">
        <f t="shared" si="153"/>
        <v>0</v>
      </c>
      <c r="AW248" s="5" t="b">
        <f t="shared" si="154"/>
        <v>0</v>
      </c>
      <c r="AX248" s="5" t="b">
        <f t="shared" si="155"/>
        <v>0</v>
      </c>
    </row>
    <row r="249" spans="1:50" ht="20" customHeight="1" x14ac:dyDescent="0.35">
      <c r="A249" s="50" t="s">
        <v>548</v>
      </c>
      <c r="B249" s="50" t="s">
        <v>555</v>
      </c>
      <c r="C249" s="50" t="s">
        <v>605</v>
      </c>
      <c r="D249" s="48">
        <v>3</v>
      </c>
      <c r="E249" s="49">
        <v>34.097000000000001</v>
      </c>
      <c r="F249" s="49">
        <v>33.265000000000001</v>
      </c>
      <c r="G249" s="43" t="str">
        <f>IF(OR(SETTINGS!I$8=0,F249="X",F249="?"),"N/A",SETTINGS!I$8-F249)</f>
        <v>N/A</v>
      </c>
      <c r="H249" s="46" t="str">
        <f t="shared" si="148"/>
        <v>Language + Score + English</v>
      </c>
      <c r="J249" s="5" t="b">
        <f>DESTINATIONS!D238="YES"</f>
        <v>1</v>
      </c>
      <c r="K249" s="5" t="b">
        <f>AND(SETTINGS!B$19="English",DESTINATIONS!F238="English")</f>
        <v>0</v>
      </c>
      <c r="L249" s="5" t="b">
        <f>AND(SETTINGS!B$19="Spanish",DESTINATIONS!F238="Spanish")</f>
        <v>0</v>
      </c>
      <c r="M249" s="5" t="b">
        <f>AND(SETTINGS!B$19="French",DESTINATIONS!F238="French")</f>
        <v>0</v>
      </c>
      <c r="N249" s="1" t="b">
        <f>AND(SETTINGS!B$19="Portuguese",DESTINATIONS!F238="Portuguese")</f>
        <v>0</v>
      </c>
      <c r="O249" s="5" t="b">
        <f>AND(SETTINGS!B$19="German",DESTINATIONS!F238="German")</f>
        <v>0</v>
      </c>
      <c r="P249" s="45" t="b">
        <f>AND(SETTINGS!B$19="English and Spanish",OR(DESTINATIONS!F238="English",DESTINATIONS!F238="Spanish"))</f>
        <v>0</v>
      </c>
      <c r="Q249" s="5" t="b">
        <f>AND(SETTINGS!B$19="English and French",OR(DESTINATIONS!F238="English",DESTINATIONS!F238="French"))</f>
        <v>0</v>
      </c>
      <c r="R249" s="5" t="b">
        <f>AND(SETTINGS!B$19="English and Portuguese",OR(DESTINATIONS!F238="English",DESTINATIONS!F238="Portuguese"))</f>
        <v>0</v>
      </c>
      <c r="S249" s="5" t="b">
        <f>AND(SETTINGS!B$19="English and German",OR(DESTINATIONS!F238="English",DESTINATIONS!F238="German"))</f>
        <v>0</v>
      </c>
      <c r="T249" s="5" t="b">
        <f>SETTINGS!B$19="All"</f>
        <v>0</v>
      </c>
      <c r="U249" s="5" t="b">
        <f t="shared" si="161"/>
        <v>0</v>
      </c>
      <c r="V249" s="5" t="b">
        <f>AND(SETTINGS!I$8&lt;F249,NOT(OR(E249="?",F249="?",E249="X",F249="X")))</f>
        <v>1</v>
      </c>
      <c r="W249" s="5" t="b">
        <f>AND(SETTINGS!I$8=F249,NOT(OR(E249="?",F249="?",E249="X",F249="X")))</f>
        <v>0</v>
      </c>
      <c r="X249" s="5" t="b">
        <f>AND(SETTINGS!I$8&gt;F249,SETTINGS!I$8&lt;E249,NOT(OR(E249="?",F249="?",E249="X",F249="X")))</f>
        <v>0</v>
      </c>
      <c r="Y249" s="5" t="b">
        <f>AND(SETTINGS!I$8=E249,NOT(OR(E249="?",F249="?",E249="X",F249="X")))</f>
        <v>0</v>
      </c>
      <c r="Z249" s="5" t="b">
        <f>AND(SETTINGS!I$8&gt;E249,NOT(OR(E249="?",F249="?",E249="X",F249="X")))</f>
        <v>0</v>
      </c>
      <c r="AA249" s="5" t="b">
        <f t="shared" si="162"/>
        <v>0</v>
      </c>
      <c r="AB249" s="5" t="b">
        <f>AND(ISBLANK(DESTINATIONS!J238),ISBLANK(DESTINATIONS!K238),ISBLANK(DESTINATIONS!L238),ISBLANK(DESTINATIONS!M238),ISBLANK(DESTINATIONS!N238))</f>
        <v>1</v>
      </c>
      <c r="AC249" s="5" t="b">
        <f>AND(ISNUMBER(DESTINATIONS!J238),ISNUMBER(DESTINATIONS!K238),ISNUMBER(DESTINATIONS!L238),ISNUMBER(DESTINATIONS!M238),ISNUMBER(DESTINATIONS!N238),SETTINGS!F$3&gt;=DESTINATIONS!K238,SETTINGS!F$4&gt;=DESTINATIONS!L238,SETTINGS!F$5&gt;=DESTINATIONS!M238,SETTINGS!F$6&gt;=DESTINATIONS!N238,SETTINGS!F$7&gt;=DESTINATIONS!J238)</f>
        <v>0</v>
      </c>
      <c r="AD249" s="5" t="b">
        <f>AND(ISNUMBER(DESTINATIONS!J238),ISBLANK(DESTINATIONS!K238),ISBLANK(DESTINATIONS!L238),ISBLANK(DESTINATIONS!M238),ISBLANK(DESTINATIONS!N238),SETTINGS!F$7&gt;=DESTINATIONS!J238)</f>
        <v>0</v>
      </c>
      <c r="AE249" s="1" t="b">
        <f>AND(ISNUMBER(DESTINATIONS!J238),ISBLANK(DESTINATIONS!K238),ISBLANK(DESTINATIONS!L238),ISNUMBER(DESTINATIONS!M238),ISBLANK(DESTINATIONS!N238),SETTINGS!F$7&gt;=DESTINATIONS!J238,SETTINGS!F$5&gt;=DESTINATIONS!M238)</f>
        <v>0</v>
      </c>
      <c r="AF249" s="5" t="b">
        <f t="shared" si="163"/>
        <v>1</v>
      </c>
      <c r="AG249" s="5" t="b">
        <f>AND(ISBLANK(DESTINATIONS!O238),ISBLANK(DESTINATIONS!P238),ISBLANK(DESTINATIONS!Q238),ISBLANK(DESTINATIONS!R238),ISBLANK(DESTINATIONS!S238))</f>
        <v>1</v>
      </c>
      <c r="AH249" s="5" t="b">
        <f>AND(ISNUMBER(DESTINATIONS!O238),ISNUMBER(DESTINATIONS!P238),ISNUMBER(DESTINATIONS!Q238),ISNUMBER(DESTINATIONS!R238),ISNUMBER(DESTINATIONS!S238),SETTINGS!F$11&gt;=DESTINATIONS!P238,SETTINGS!F$12&gt;=DESTINATIONS!Q238,SETTINGS!F$13&gt;=DESTINATIONS!R238,SETTINGS!F$14&gt;=DESTINATIONS!S238,SETTINGS!F$15&gt;=DESTINATIONS!O238)</f>
        <v>0</v>
      </c>
      <c r="AI249" s="5" t="b">
        <f>AND(ISNUMBER(DESTINATIONS!O238),ISBLANK(DESTINATIONS!P238),ISBLANK(DESTINATIONS!Q238),ISBLANK(DESTINATIONS!R238),ISBLANK(DESTINATIONS!S238),SETTINGS!F$15&gt;=DESTINATIONS!O238)</f>
        <v>0</v>
      </c>
      <c r="AJ249" s="1" t="b">
        <f>AND(ISNUMBER(DESTINATIONS!O238),ISBLANK(DESTINATIONS!P238),ISBLANK(DESTINATIONS!Q238),ISNUMBER(DESTINATIONS!R238),ISBLANK(DESTINATIONS!S238),SETTINGS!F$15&gt;=DESTINATIONS!O238,SETTINGS!F$13&gt;=DESTINATIONS!R238)</f>
        <v>0</v>
      </c>
      <c r="AK249" s="5" t="b">
        <f t="shared" si="164"/>
        <v>1</v>
      </c>
      <c r="AL249" s="5" t="b">
        <f>AND(SETTINGS!B$21="IELTS",AF249)</f>
        <v>0</v>
      </c>
      <c r="AM249" s="5" t="b">
        <f>AND(SETTINGS!B$21="TOEFL",AK249)</f>
        <v>0</v>
      </c>
      <c r="AN249" s="5" t="b">
        <f>AND(SETTINGS!B$21="Other",OR(AB249,AG249))</f>
        <v>0</v>
      </c>
      <c r="AO249" s="1" t="b">
        <f>AND(SETTINGS!B$21="NO",_xlfn.IFS(SETTINGS!B$19="English",FALSE,OR(SETTINGS!B$19="Spanish",SETTINGS!B$19="English and Spanish"),DESTINATIONS!F238="Spanish",OR(SETTINGS!B$19="French",SETTINGS!B$19="English and French"),DESTINATIONS!F238="French",OR(SETTINGS!B$19="Portuguese",SETTINGS!B$19="English and Portuguese"),DESTINATIONS!F238="Portuguese",OR(SETTINGS!B$19="German",SETTINGS!B$19="English and German"),DESTINATIONS!F238="German",SETTINGS!B$19="All",OR(DESTINATIONS!F238="Spanish",DESTINATIONS!F238="French",DESTINATIONS!F238="Portuguese",DESTINATIONS!F238="German"),SETTINGS!B$19="",FALSE))</f>
        <v>0</v>
      </c>
      <c r="AP249" s="5" t="b">
        <f t="shared" si="156"/>
        <v>0</v>
      </c>
      <c r="AQ249" s="5" t="b">
        <f>OR(ISBLANK(DESTINATIONS!T238),AND(ISNUMBER(DESTINATIONS!T238),SETTINGS!I$5&gt;=DESTINATIONS!T238))</f>
        <v>1</v>
      </c>
      <c r="AS249" s="45" t="b">
        <f t="shared" si="150"/>
        <v>1</v>
      </c>
      <c r="AT249" s="5" t="b">
        <f t="shared" si="151"/>
        <v>0</v>
      </c>
      <c r="AU249" s="5" t="b">
        <f t="shared" si="152"/>
        <v>0</v>
      </c>
      <c r="AV249" s="5" t="b">
        <f t="shared" si="153"/>
        <v>0</v>
      </c>
      <c r="AW249" s="5" t="b">
        <f t="shared" si="154"/>
        <v>0</v>
      </c>
      <c r="AX249" s="5" t="b">
        <f t="shared" si="155"/>
        <v>0</v>
      </c>
    </row>
    <row r="250" spans="1:50" ht="20" customHeight="1" x14ac:dyDescent="0.35">
      <c r="A250" s="50" t="s">
        <v>548</v>
      </c>
      <c r="B250" s="50" t="s">
        <v>555</v>
      </c>
      <c r="C250" s="50" t="s">
        <v>573</v>
      </c>
      <c r="D250" s="48">
        <v>2</v>
      </c>
      <c r="E250" s="49">
        <v>33.707000000000001</v>
      </c>
      <c r="F250" s="49">
        <v>33.213000000000001</v>
      </c>
      <c r="G250" s="43" t="str">
        <f>IF(OR(SETTINGS!I$8=0,F250="X",F250="?"),"N/A",SETTINGS!I$8-F250)</f>
        <v>N/A</v>
      </c>
      <c r="H250" s="46" t="str">
        <f t="shared" si="148"/>
        <v>Language + Score + English + GPA</v>
      </c>
      <c r="J250" s="5" t="b">
        <f>DESTINATIONS!D239="YES"</f>
        <v>1</v>
      </c>
      <c r="K250" s="5" t="b">
        <f>AND(SETTINGS!B$19="English",DESTINATIONS!F239="English")</f>
        <v>0</v>
      </c>
      <c r="L250" s="5" t="b">
        <f>AND(SETTINGS!B$19="Spanish",DESTINATIONS!F239="Spanish")</f>
        <v>0</v>
      </c>
      <c r="M250" s="5" t="b">
        <f>AND(SETTINGS!B$19="French",DESTINATIONS!F239="French")</f>
        <v>0</v>
      </c>
      <c r="N250" s="1" t="b">
        <f>AND(SETTINGS!B$19="Portuguese",DESTINATIONS!F239="Portuguese")</f>
        <v>0</v>
      </c>
      <c r="O250" s="5" t="b">
        <f>AND(SETTINGS!B$19="German",DESTINATIONS!F239="German")</f>
        <v>0</v>
      </c>
      <c r="P250" s="45" t="b">
        <f>AND(SETTINGS!B$19="English and Spanish",OR(DESTINATIONS!F239="English",DESTINATIONS!F239="Spanish"))</f>
        <v>0</v>
      </c>
      <c r="Q250" s="5" t="b">
        <f>AND(SETTINGS!B$19="English and French",OR(DESTINATIONS!F239="English",DESTINATIONS!F239="French"))</f>
        <v>0</v>
      </c>
      <c r="R250" s="5" t="b">
        <f>AND(SETTINGS!B$19="English and Portuguese",OR(DESTINATIONS!F239="English",DESTINATIONS!F239="Portuguese"))</f>
        <v>0</v>
      </c>
      <c r="S250" s="5" t="b">
        <f>AND(SETTINGS!B$19="English and German",OR(DESTINATIONS!F239="English",DESTINATIONS!F239="German"))</f>
        <v>0</v>
      </c>
      <c r="T250" s="5" t="b">
        <f>SETTINGS!B$19="All"</f>
        <v>0</v>
      </c>
      <c r="U250" s="5" t="b">
        <f t="shared" si="161"/>
        <v>0</v>
      </c>
      <c r="V250" s="5" t="b">
        <f>AND(SETTINGS!I$8&lt;F250,NOT(OR(E250="?",F250="?",E250="X",F250="X")))</f>
        <v>1</v>
      </c>
      <c r="W250" s="5" t="b">
        <f>AND(SETTINGS!I$8=F250,NOT(OR(E250="?",F250="?",E250="X",F250="X")))</f>
        <v>0</v>
      </c>
      <c r="X250" s="5" t="b">
        <f>AND(SETTINGS!I$8&gt;F250,SETTINGS!I$8&lt;E250,NOT(OR(E250="?",F250="?",E250="X",F250="X")))</f>
        <v>0</v>
      </c>
      <c r="Y250" s="5" t="b">
        <f>AND(SETTINGS!I$8=E250,NOT(OR(E250="?",F250="?",E250="X",F250="X")))</f>
        <v>0</v>
      </c>
      <c r="Z250" s="5" t="b">
        <f>AND(SETTINGS!I$8&gt;E250,NOT(OR(E250="?",F250="?",E250="X",F250="X")))</f>
        <v>0</v>
      </c>
      <c r="AA250" s="5" t="b">
        <f t="shared" si="162"/>
        <v>0</v>
      </c>
      <c r="AB250" s="5" t="b">
        <f>AND(ISBLANK(DESTINATIONS!J239),ISBLANK(DESTINATIONS!K239),ISBLANK(DESTINATIONS!L239),ISBLANK(DESTINATIONS!M239),ISBLANK(DESTINATIONS!N239))</f>
        <v>1</v>
      </c>
      <c r="AC250" s="5" t="b">
        <f>AND(ISNUMBER(DESTINATIONS!J239),ISNUMBER(DESTINATIONS!K239),ISNUMBER(DESTINATIONS!L239),ISNUMBER(DESTINATIONS!M239),ISNUMBER(DESTINATIONS!N239),SETTINGS!F$3&gt;=DESTINATIONS!K239,SETTINGS!F$4&gt;=DESTINATIONS!L239,SETTINGS!F$5&gt;=DESTINATIONS!M239,SETTINGS!F$6&gt;=DESTINATIONS!N239,SETTINGS!F$7&gt;=DESTINATIONS!J239)</f>
        <v>0</v>
      </c>
      <c r="AD250" s="5" t="b">
        <f>AND(ISNUMBER(DESTINATIONS!J239),ISBLANK(DESTINATIONS!K239),ISBLANK(DESTINATIONS!L239),ISBLANK(DESTINATIONS!M239),ISBLANK(DESTINATIONS!N239),SETTINGS!F$7&gt;=DESTINATIONS!J239)</f>
        <v>0</v>
      </c>
      <c r="AE250" s="1" t="b">
        <f>AND(ISNUMBER(DESTINATIONS!J239),ISBLANK(DESTINATIONS!K239),ISBLANK(DESTINATIONS!L239),ISNUMBER(DESTINATIONS!M239),ISBLANK(DESTINATIONS!N239),SETTINGS!F$7&gt;=DESTINATIONS!J239,SETTINGS!F$5&gt;=DESTINATIONS!M239)</f>
        <v>0</v>
      </c>
      <c r="AF250" s="5" t="b">
        <f t="shared" si="163"/>
        <v>1</v>
      </c>
      <c r="AG250" s="5" t="b">
        <f>AND(ISBLANK(DESTINATIONS!O239),ISBLANK(DESTINATIONS!P239),ISBLANK(DESTINATIONS!Q239),ISBLANK(DESTINATIONS!R239),ISBLANK(DESTINATIONS!S239))</f>
        <v>1</v>
      </c>
      <c r="AH250" s="5" t="b">
        <f>AND(ISNUMBER(DESTINATIONS!O239),ISNUMBER(DESTINATIONS!P239),ISNUMBER(DESTINATIONS!Q239),ISNUMBER(DESTINATIONS!R239),ISNUMBER(DESTINATIONS!S239),SETTINGS!F$11&gt;=DESTINATIONS!P239,SETTINGS!F$12&gt;=DESTINATIONS!Q239,SETTINGS!F$13&gt;=DESTINATIONS!R239,SETTINGS!F$14&gt;=DESTINATIONS!S239,SETTINGS!F$15&gt;=DESTINATIONS!O239)</f>
        <v>0</v>
      </c>
      <c r="AI250" s="5" t="b">
        <f>AND(ISNUMBER(DESTINATIONS!O239),ISBLANK(DESTINATIONS!P239),ISBLANK(DESTINATIONS!Q239),ISBLANK(DESTINATIONS!R239),ISBLANK(DESTINATIONS!S239),SETTINGS!F$15&gt;=DESTINATIONS!O239)</f>
        <v>0</v>
      </c>
      <c r="AJ250" s="1" t="b">
        <f>AND(ISNUMBER(DESTINATIONS!O239),ISBLANK(DESTINATIONS!P239),ISBLANK(DESTINATIONS!Q239),ISNUMBER(DESTINATIONS!R239),ISBLANK(DESTINATIONS!S239),SETTINGS!F$15&gt;=DESTINATIONS!O239,SETTINGS!F$13&gt;=DESTINATIONS!R239)</f>
        <v>0</v>
      </c>
      <c r="AK250" s="5" t="b">
        <f t="shared" si="164"/>
        <v>1</v>
      </c>
      <c r="AL250" s="5" t="b">
        <f>AND(SETTINGS!B$21="IELTS",AF250)</f>
        <v>0</v>
      </c>
      <c r="AM250" s="5" t="b">
        <f>AND(SETTINGS!B$21="TOEFL",AK250)</f>
        <v>0</v>
      </c>
      <c r="AN250" s="5" t="b">
        <f>AND(SETTINGS!B$21="Other",OR(AB250,AG250))</f>
        <v>0</v>
      </c>
      <c r="AO250" s="1" t="b">
        <f>AND(SETTINGS!B$21="NO",_xlfn.IFS(SETTINGS!B$19="English",FALSE,OR(SETTINGS!B$19="Spanish",SETTINGS!B$19="English and Spanish"),DESTINATIONS!F239="Spanish",OR(SETTINGS!B$19="French",SETTINGS!B$19="English and French"),DESTINATIONS!F239="French",OR(SETTINGS!B$19="Portuguese",SETTINGS!B$19="English and Portuguese"),DESTINATIONS!F239="Portuguese",OR(SETTINGS!B$19="German",SETTINGS!B$19="English and German"),DESTINATIONS!F239="German",SETTINGS!B$19="All",OR(DESTINATIONS!F239="Spanish",DESTINATIONS!F239="French",DESTINATIONS!F239="Portuguese",DESTINATIONS!F239="German"),SETTINGS!B$19="",FALSE))</f>
        <v>0</v>
      </c>
      <c r="AP250" s="5" t="b">
        <f t="shared" si="156"/>
        <v>0</v>
      </c>
      <c r="AQ250" s="5" t="b">
        <f>OR(ISBLANK(DESTINATIONS!T239),AND(ISNUMBER(DESTINATIONS!T239),SETTINGS!I$5&gt;=DESTINATIONS!T239))</f>
        <v>0</v>
      </c>
      <c r="AS250" s="45" t="b">
        <f t="shared" si="150"/>
        <v>1</v>
      </c>
      <c r="AT250" s="5" t="b">
        <f t="shared" si="151"/>
        <v>0</v>
      </c>
      <c r="AU250" s="5" t="b">
        <f t="shared" si="152"/>
        <v>0</v>
      </c>
      <c r="AV250" s="5" t="b">
        <f t="shared" si="153"/>
        <v>0</v>
      </c>
      <c r="AW250" s="5" t="b">
        <f t="shared" si="154"/>
        <v>0</v>
      </c>
      <c r="AX250" s="5" t="b">
        <f t="shared" si="155"/>
        <v>0</v>
      </c>
    </row>
    <row r="251" spans="1:50" ht="20" customHeight="1" x14ac:dyDescent="0.35">
      <c r="A251" s="50" t="s">
        <v>548</v>
      </c>
      <c r="B251" s="50" t="s">
        <v>557</v>
      </c>
      <c r="C251" s="50" t="s">
        <v>572</v>
      </c>
      <c r="D251" s="48">
        <v>3</v>
      </c>
      <c r="E251" s="49">
        <v>33.707000000000001</v>
      </c>
      <c r="F251" s="49">
        <v>32.954000000000001</v>
      </c>
      <c r="G251" s="43" t="str">
        <f>IF(OR(SETTINGS!I$8=0,F251="X",F251="?"),"N/A",SETTINGS!I$8-F251)</f>
        <v>N/A</v>
      </c>
      <c r="H251" s="46" t="str">
        <f t="shared" si="148"/>
        <v>Language + Score + English</v>
      </c>
      <c r="J251" s="5" t="b">
        <f>DESTINATIONS!D240="YES"</f>
        <v>1</v>
      </c>
      <c r="K251" s="5" t="b">
        <f>AND(SETTINGS!B$19="English",DESTINATIONS!F240="English")</f>
        <v>0</v>
      </c>
      <c r="L251" s="5" t="b">
        <f>AND(SETTINGS!B$19="Spanish",DESTINATIONS!F240="Spanish")</f>
        <v>0</v>
      </c>
      <c r="M251" s="5" t="b">
        <f>AND(SETTINGS!B$19="French",DESTINATIONS!F240="French")</f>
        <v>0</v>
      </c>
      <c r="N251" s="1" t="b">
        <f>AND(SETTINGS!B$19="Portuguese",DESTINATIONS!F240="Portuguese")</f>
        <v>0</v>
      </c>
      <c r="O251" s="5" t="b">
        <f>AND(SETTINGS!B$19="German",DESTINATIONS!F240="German")</f>
        <v>0</v>
      </c>
      <c r="P251" s="45" t="b">
        <f>AND(SETTINGS!B$19="English and Spanish",OR(DESTINATIONS!F240="English",DESTINATIONS!F240="Spanish"))</f>
        <v>0</v>
      </c>
      <c r="Q251" s="5" t="b">
        <f>AND(SETTINGS!B$19="English and French",OR(DESTINATIONS!F240="English",DESTINATIONS!F240="French"))</f>
        <v>0</v>
      </c>
      <c r="R251" s="5" t="b">
        <f>AND(SETTINGS!B$19="English and Portuguese",OR(DESTINATIONS!F240="English",DESTINATIONS!F240="Portuguese"))</f>
        <v>0</v>
      </c>
      <c r="S251" s="5" t="b">
        <f>AND(SETTINGS!B$19="English and German",OR(DESTINATIONS!F240="English",DESTINATIONS!F240="German"))</f>
        <v>0</v>
      </c>
      <c r="T251" s="5" t="b">
        <f>SETTINGS!B$19="All"</f>
        <v>0</v>
      </c>
      <c r="U251" s="5" t="b">
        <f t="shared" si="161"/>
        <v>0</v>
      </c>
      <c r="V251" s="5" t="b">
        <f>AND(SETTINGS!I$8&lt;F251,NOT(OR(E251="?",F251="?",E251="X",F251="X")))</f>
        <v>1</v>
      </c>
      <c r="W251" s="5" t="b">
        <f>AND(SETTINGS!I$8=F251,NOT(OR(E251="?",F251="?",E251="X",F251="X")))</f>
        <v>0</v>
      </c>
      <c r="X251" s="5" t="b">
        <f>AND(SETTINGS!I$8&gt;F251,SETTINGS!I$8&lt;E251,NOT(OR(E251="?",F251="?",E251="X",F251="X")))</f>
        <v>0</v>
      </c>
      <c r="Y251" s="5" t="b">
        <f>AND(SETTINGS!I$8=E251,NOT(OR(E251="?",F251="?",E251="X",F251="X")))</f>
        <v>0</v>
      </c>
      <c r="Z251" s="5" t="b">
        <f>AND(SETTINGS!I$8&gt;E251,NOT(OR(E251="?",F251="?",E251="X",F251="X")))</f>
        <v>0</v>
      </c>
      <c r="AA251" s="5" t="b">
        <f t="shared" si="162"/>
        <v>0</v>
      </c>
      <c r="AB251" s="5" t="b">
        <f>AND(ISBLANK(DESTINATIONS!J240),ISBLANK(DESTINATIONS!K240),ISBLANK(DESTINATIONS!L240),ISBLANK(DESTINATIONS!M240),ISBLANK(DESTINATIONS!N240))</f>
        <v>1</v>
      </c>
      <c r="AC251" s="5" t="b">
        <f>AND(ISNUMBER(DESTINATIONS!J240),ISNUMBER(DESTINATIONS!K240),ISNUMBER(DESTINATIONS!L240),ISNUMBER(DESTINATIONS!M240),ISNUMBER(DESTINATIONS!N240),SETTINGS!F$3&gt;=DESTINATIONS!K240,SETTINGS!F$4&gt;=DESTINATIONS!L240,SETTINGS!F$5&gt;=DESTINATIONS!M240,SETTINGS!F$6&gt;=DESTINATIONS!N240,SETTINGS!F$7&gt;=DESTINATIONS!J240)</f>
        <v>0</v>
      </c>
      <c r="AD251" s="5" t="b">
        <f>AND(ISNUMBER(DESTINATIONS!J240),ISBLANK(DESTINATIONS!K240),ISBLANK(DESTINATIONS!L240),ISBLANK(DESTINATIONS!M240),ISBLANK(DESTINATIONS!N240),SETTINGS!F$7&gt;=DESTINATIONS!J240)</f>
        <v>0</v>
      </c>
      <c r="AE251" s="1" t="b">
        <f>AND(ISNUMBER(DESTINATIONS!J240),ISBLANK(DESTINATIONS!K240),ISBLANK(DESTINATIONS!L240),ISNUMBER(DESTINATIONS!M240),ISBLANK(DESTINATIONS!N240),SETTINGS!F$7&gt;=DESTINATIONS!J240,SETTINGS!F$5&gt;=DESTINATIONS!M240)</f>
        <v>0</v>
      </c>
      <c r="AF251" s="5" t="b">
        <f t="shared" si="163"/>
        <v>1</v>
      </c>
      <c r="AG251" s="5" t="b">
        <f>AND(ISBLANK(DESTINATIONS!O240),ISBLANK(DESTINATIONS!P240),ISBLANK(DESTINATIONS!Q240),ISBLANK(DESTINATIONS!R240),ISBLANK(DESTINATIONS!S240))</f>
        <v>1</v>
      </c>
      <c r="AH251" s="5" t="b">
        <f>AND(ISNUMBER(DESTINATIONS!O240),ISNUMBER(DESTINATIONS!P240),ISNUMBER(DESTINATIONS!Q240),ISNUMBER(DESTINATIONS!R240),ISNUMBER(DESTINATIONS!S240),SETTINGS!F$11&gt;=DESTINATIONS!P240,SETTINGS!F$12&gt;=DESTINATIONS!Q240,SETTINGS!F$13&gt;=DESTINATIONS!R240,SETTINGS!F$14&gt;=DESTINATIONS!S240,SETTINGS!F$15&gt;=DESTINATIONS!O240)</f>
        <v>0</v>
      </c>
      <c r="AI251" s="5" t="b">
        <f>AND(ISNUMBER(DESTINATIONS!O240),ISBLANK(DESTINATIONS!P240),ISBLANK(DESTINATIONS!Q240),ISBLANK(DESTINATIONS!R240),ISBLANK(DESTINATIONS!S240),SETTINGS!F$15&gt;=DESTINATIONS!O240)</f>
        <v>0</v>
      </c>
      <c r="AJ251" s="1" t="b">
        <f>AND(ISNUMBER(DESTINATIONS!O240),ISBLANK(DESTINATIONS!P240),ISBLANK(DESTINATIONS!Q240),ISNUMBER(DESTINATIONS!R240),ISBLANK(DESTINATIONS!S240),SETTINGS!F$15&gt;=DESTINATIONS!O240,SETTINGS!F$13&gt;=DESTINATIONS!R240)</f>
        <v>0</v>
      </c>
      <c r="AK251" s="5" t="b">
        <f t="shared" si="164"/>
        <v>1</v>
      </c>
      <c r="AL251" s="5" t="b">
        <f>AND(SETTINGS!B$21="IELTS",AF251)</f>
        <v>0</v>
      </c>
      <c r="AM251" s="5" t="b">
        <f>AND(SETTINGS!B$21="TOEFL",AK251)</f>
        <v>0</v>
      </c>
      <c r="AN251" s="5" t="b">
        <f>AND(SETTINGS!B$21="Other",OR(AB251,AG251))</f>
        <v>0</v>
      </c>
      <c r="AO251" s="1" t="b">
        <f>AND(SETTINGS!B$21="NO",_xlfn.IFS(SETTINGS!B$19="English",FALSE,OR(SETTINGS!B$19="Spanish",SETTINGS!B$19="English and Spanish"),DESTINATIONS!F240="Spanish",OR(SETTINGS!B$19="French",SETTINGS!B$19="English and French"),DESTINATIONS!F240="French",OR(SETTINGS!B$19="Portuguese",SETTINGS!B$19="English and Portuguese"),DESTINATIONS!F240="Portuguese",OR(SETTINGS!B$19="German",SETTINGS!B$19="English and German"),DESTINATIONS!F240="German",SETTINGS!B$19="All",OR(DESTINATIONS!F240="Spanish",DESTINATIONS!F240="French",DESTINATIONS!F240="Portuguese",DESTINATIONS!F240="German"),SETTINGS!B$19="",FALSE))</f>
        <v>0</v>
      </c>
      <c r="AP251" s="5" t="b">
        <f t="shared" si="156"/>
        <v>0</v>
      </c>
      <c r="AQ251" s="5" t="b">
        <f>OR(ISBLANK(DESTINATIONS!T240),AND(ISNUMBER(DESTINATIONS!T240),SETTINGS!I$5&gt;=DESTINATIONS!T240))</f>
        <v>1</v>
      </c>
      <c r="AS251" s="45" t="b">
        <f t="shared" si="150"/>
        <v>1</v>
      </c>
      <c r="AT251" s="5" t="b">
        <f t="shared" si="151"/>
        <v>0</v>
      </c>
      <c r="AU251" s="5" t="b">
        <f t="shared" si="152"/>
        <v>0</v>
      </c>
      <c r="AV251" s="5" t="b">
        <f t="shared" si="153"/>
        <v>0</v>
      </c>
      <c r="AW251" s="5" t="b">
        <f t="shared" si="154"/>
        <v>0</v>
      </c>
      <c r="AX251" s="5" t="b">
        <f t="shared" si="155"/>
        <v>0</v>
      </c>
    </row>
    <row r="252" spans="1:50" ht="20" customHeight="1" x14ac:dyDescent="0.35">
      <c r="A252" s="50" t="s">
        <v>550</v>
      </c>
      <c r="B252" s="50" t="s">
        <v>564</v>
      </c>
      <c r="C252" s="50" t="s">
        <v>593</v>
      </c>
      <c r="D252" s="48">
        <v>2</v>
      </c>
      <c r="E252" s="49">
        <v>32.920999999999999</v>
      </c>
      <c r="F252" s="49">
        <v>32.802</v>
      </c>
      <c r="G252" s="43" t="str">
        <f>IF(OR(SETTINGS!I$8=0,F252="X",F252="?"),"N/A",SETTINGS!I$8-F252)</f>
        <v>N/A</v>
      </c>
      <c r="H252" s="46" t="str">
        <f t="shared" si="148"/>
        <v>Course + Language + Score + English + GPA</v>
      </c>
      <c r="J252" s="5" t="b">
        <f>DESTINATIONS!D258="YES"</f>
        <v>0</v>
      </c>
      <c r="K252" s="5" t="b">
        <f>AND(SETTINGS!B$19="English",DESTINATIONS!F258="English")</f>
        <v>0</v>
      </c>
      <c r="L252" s="5" t="b">
        <f>AND(SETTINGS!B$19="Spanish",DESTINATIONS!F258="Spanish")</f>
        <v>0</v>
      </c>
      <c r="M252" s="5" t="b">
        <f>AND(SETTINGS!B$19="French",DESTINATIONS!F258="French")</f>
        <v>0</v>
      </c>
      <c r="N252" s="1" t="b">
        <f>AND(SETTINGS!B$19="Portuguese",DESTINATIONS!F258="Portuguese")</f>
        <v>0</v>
      </c>
      <c r="O252" s="5" t="b">
        <f>AND(SETTINGS!B$19="German",DESTINATIONS!F258="German")</f>
        <v>0</v>
      </c>
      <c r="P252" s="45" t="b">
        <f>AND(SETTINGS!B$19="English and Spanish",OR(DESTINATIONS!F258="English",DESTINATIONS!F258="Spanish"))</f>
        <v>0</v>
      </c>
      <c r="Q252" s="5" t="b">
        <f>AND(SETTINGS!B$19="English and French",OR(DESTINATIONS!F258="English",DESTINATIONS!F258="French"))</f>
        <v>0</v>
      </c>
      <c r="R252" s="5" t="b">
        <f>AND(SETTINGS!B$19="English and Portuguese",OR(DESTINATIONS!F258="English",DESTINATIONS!F258="Portuguese"))</f>
        <v>0</v>
      </c>
      <c r="S252" s="5" t="b">
        <f>AND(SETTINGS!B$19="English and German",OR(DESTINATIONS!F258="English",DESTINATIONS!F258="German"))</f>
        <v>0</v>
      </c>
      <c r="T252" s="5" t="b">
        <f>SETTINGS!B$19="All"</f>
        <v>0</v>
      </c>
      <c r="U252" s="5" t="b">
        <f t="shared" si="161"/>
        <v>0</v>
      </c>
      <c r="V252" s="5" t="b">
        <f>AND(SETTINGS!I$8&lt;F252,NOT(OR(E252="?",F252="?",E252="X",F252="X")))</f>
        <v>1</v>
      </c>
      <c r="W252" s="5" t="b">
        <f>AND(SETTINGS!I$8=F252,NOT(OR(E252="?",F252="?",E252="X",F252="X")))</f>
        <v>0</v>
      </c>
      <c r="X252" s="5" t="b">
        <f>AND(SETTINGS!I$8&gt;F252,SETTINGS!I$8&lt;E252,NOT(OR(E252="?",F252="?",E252="X",F252="X")))</f>
        <v>0</v>
      </c>
      <c r="Y252" s="5" t="b">
        <f>AND(SETTINGS!I$8=E252,NOT(OR(E252="?",F252="?",E252="X",F252="X")))</f>
        <v>0</v>
      </c>
      <c r="Z252" s="5" t="b">
        <f>AND(SETTINGS!I$8&gt;E252,NOT(OR(E252="?",F252="?",E252="X",F252="X")))</f>
        <v>0</v>
      </c>
      <c r="AA252" s="5" t="b">
        <f t="shared" si="162"/>
        <v>0</v>
      </c>
      <c r="AB252" s="5" t="b">
        <f>AND(ISBLANK(DESTINATIONS!J258),ISBLANK(DESTINATIONS!K258),ISBLANK(DESTINATIONS!L258),ISBLANK(DESTINATIONS!M258),ISBLANK(DESTINATIONS!N258))</f>
        <v>1</v>
      </c>
      <c r="AC252" s="5" t="b">
        <f>AND(ISNUMBER(DESTINATIONS!J258),ISNUMBER(DESTINATIONS!K258),ISNUMBER(DESTINATIONS!L258),ISNUMBER(DESTINATIONS!M258),ISNUMBER(DESTINATIONS!N258),SETTINGS!F$3&gt;=DESTINATIONS!K258,SETTINGS!F$4&gt;=DESTINATIONS!L258,SETTINGS!F$5&gt;=DESTINATIONS!M258,SETTINGS!F$6&gt;=DESTINATIONS!N258,SETTINGS!F$7&gt;=DESTINATIONS!J258)</f>
        <v>0</v>
      </c>
      <c r="AD252" s="5" t="b">
        <f>AND(ISNUMBER(DESTINATIONS!J258),ISBLANK(DESTINATIONS!K258),ISBLANK(DESTINATIONS!L258),ISBLANK(DESTINATIONS!M258),ISBLANK(DESTINATIONS!N258),SETTINGS!F$7&gt;=DESTINATIONS!J258)</f>
        <v>0</v>
      </c>
      <c r="AE252" s="1" t="b">
        <f>AND(ISNUMBER(DESTINATIONS!J258),ISBLANK(DESTINATIONS!K258),ISBLANK(DESTINATIONS!L258),ISNUMBER(DESTINATIONS!M258),ISBLANK(DESTINATIONS!N258),SETTINGS!F$7&gt;=DESTINATIONS!J258,SETTINGS!F$5&gt;=DESTINATIONS!M258)</f>
        <v>0</v>
      </c>
      <c r="AF252" s="5" t="b">
        <f t="shared" si="163"/>
        <v>1</v>
      </c>
      <c r="AG252" s="5" t="b">
        <f>AND(ISBLANK(DESTINATIONS!O258),ISBLANK(DESTINATIONS!P258),ISBLANK(DESTINATIONS!Q258),ISBLANK(DESTINATIONS!R258),ISBLANK(DESTINATIONS!S258))</f>
        <v>1</v>
      </c>
      <c r="AH252" s="5" t="b">
        <f>AND(ISNUMBER(DESTINATIONS!O258),ISNUMBER(DESTINATIONS!P258),ISNUMBER(DESTINATIONS!Q258),ISNUMBER(DESTINATIONS!R258),ISNUMBER(DESTINATIONS!S258),SETTINGS!F$11&gt;=DESTINATIONS!P258,SETTINGS!F$12&gt;=DESTINATIONS!Q258,SETTINGS!F$13&gt;=DESTINATIONS!R258,SETTINGS!F$14&gt;=DESTINATIONS!S258,SETTINGS!F$15&gt;=DESTINATIONS!O258)</f>
        <v>0</v>
      </c>
      <c r="AI252" s="5" t="b">
        <f>AND(ISNUMBER(DESTINATIONS!O258),ISBLANK(DESTINATIONS!P258),ISBLANK(DESTINATIONS!Q258),ISBLANK(DESTINATIONS!R258),ISBLANK(DESTINATIONS!S258),SETTINGS!F$15&gt;=DESTINATIONS!O258)</f>
        <v>0</v>
      </c>
      <c r="AJ252" s="1" t="b">
        <f>AND(ISNUMBER(DESTINATIONS!O258),ISBLANK(DESTINATIONS!P258),ISBLANK(DESTINATIONS!Q258),ISNUMBER(DESTINATIONS!R258),ISBLANK(DESTINATIONS!S258),SETTINGS!F$15&gt;=DESTINATIONS!O258,SETTINGS!F$13&gt;=DESTINATIONS!R258)</f>
        <v>0</v>
      </c>
      <c r="AK252" s="5" t="b">
        <f t="shared" si="164"/>
        <v>1</v>
      </c>
      <c r="AL252" s="5" t="b">
        <f>AND(SETTINGS!B$21="IELTS",AF252)</f>
        <v>0</v>
      </c>
      <c r="AM252" s="5" t="b">
        <f>AND(SETTINGS!B$21="TOEFL",AK252)</f>
        <v>0</v>
      </c>
      <c r="AN252" s="5" t="b">
        <f>AND(SETTINGS!B$21="Other",OR(AB252,AG252))</f>
        <v>0</v>
      </c>
      <c r="AO252" s="1" t="b">
        <f>AND(SETTINGS!B$21="NO",_xlfn.IFS(SETTINGS!B$19="English",FALSE,OR(SETTINGS!B$19="Spanish",SETTINGS!B$19="English and Spanish"),DESTINATIONS!F258="Spanish",OR(SETTINGS!B$19="French",SETTINGS!B$19="English and French"),DESTINATIONS!F258="French",OR(SETTINGS!B$19="Portuguese",SETTINGS!B$19="English and Portuguese"),DESTINATIONS!F258="Portuguese",OR(SETTINGS!B$19="German",SETTINGS!B$19="English and German"),DESTINATIONS!F258="German",SETTINGS!B$19="All",OR(DESTINATIONS!F258="Spanish",DESTINATIONS!F258="French",DESTINATIONS!F258="Portuguese",DESTINATIONS!F258="German"),SETTINGS!B$19="",FALSE))</f>
        <v>0</v>
      </c>
      <c r="AP252" s="5" t="b">
        <f t="shared" si="156"/>
        <v>0</v>
      </c>
      <c r="AQ252" s="5" t="b">
        <f>OR(ISBLANK(DESTINATIONS!T258),AND(ISNUMBER(DESTINATIONS!T258),SETTINGS!I$5&gt;=DESTINATIONS!T258))</f>
        <v>0</v>
      </c>
      <c r="AS252" s="45" t="b">
        <f t="shared" si="150"/>
        <v>1</v>
      </c>
      <c r="AT252" s="5" t="b">
        <f t="shared" si="151"/>
        <v>0</v>
      </c>
      <c r="AU252" s="5" t="b">
        <f t="shared" si="152"/>
        <v>0</v>
      </c>
      <c r="AV252" s="5" t="b">
        <f t="shared" si="153"/>
        <v>0</v>
      </c>
      <c r="AW252" s="5" t="b">
        <f t="shared" si="154"/>
        <v>0</v>
      </c>
      <c r="AX252" s="5" t="b">
        <f t="shared" si="155"/>
        <v>0</v>
      </c>
    </row>
    <row r="253" spans="1:50" ht="20" customHeight="1" x14ac:dyDescent="0.35">
      <c r="A253" s="50" t="s">
        <v>550</v>
      </c>
      <c r="B253" s="50" t="s">
        <v>564</v>
      </c>
      <c r="C253" s="50" t="s">
        <v>589</v>
      </c>
      <c r="D253" s="48">
        <v>2</v>
      </c>
      <c r="E253" s="49">
        <v>34.505000000000003</v>
      </c>
      <c r="F253" s="49">
        <v>32.792000000000002</v>
      </c>
      <c r="G253" s="43" t="str">
        <f>IF(OR(SETTINGS!I$8=0,F253="X",F253="?"),"N/A",SETTINGS!I$8-F253)</f>
        <v>N/A</v>
      </c>
      <c r="H253" s="46" t="str">
        <f t="shared" si="148"/>
        <v>Language + Score + English + GPA</v>
      </c>
      <c r="J253" s="5" t="b">
        <f>DESTINATIONS!D259="YES"</f>
        <v>1</v>
      </c>
      <c r="K253" s="5" t="b">
        <f>AND(SETTINGS!B$19="English",DESTINATIONS!F259="English")</f>
        <v>0</v>
      </c>
      <c r="L253" s="5" t="b">
        <f>AND(SETTINGS!B$19="Spanish",DESTINATIONS!F259="Spanish")</f>
        <v>0</v>
      </c>
      <c r="M253" s="5" t="b">
        <f>AND(SETTINGS!B$19="French",DESTINATIONS!F259="French")</f>
        <v>0</v>
      </c>
      <c r="N253" s="1" t="b">
        <f>AND(SETTINGS!B$19="Portuguese",DESTINATIONS!F259="Portuguese")</f>
        <v>0</v>
      </c>
      <c r="O253" s="5" t="b">
        <f>AND(SETTINGS!B$19="German",DESTINATIONS!F259="German")</f>
        <v>0</v>
      </c>
      <c r="P253" s="45" t="b">
        <f>AND(SETTINGS!B$19="English and Spanish",OR(DESTINATIONS!F259="English",DESTINATIONS!F259="Spanish"))</f>
        <v>0</v>
      </c>
      <c r="Q253" s="5" t="b">
        <f>AND(SETTINGS!B$19="English and French",OR(DESTINATIONS!F259="English",DESTINATIONS!F259="French"))</f>
        <v>0</v>
      </c>
      <c r="R253" s="5" t="b">
        <f>AND(SETTINGS!B$19="English and Portuguese",OR(DESTINATIONS!F259="English",DESTINATIONS!F259="Portuguese"))</f>
        <v>0</v>
      </c>
      <c r="S253" s="5" t="b">
        <f>AND(SETTINGS!B$19="English and German",OR(DESTINATIONS!F259="English",DESTINATIONS!F259="German"))</f>
        <v>0</v>
      </c>
      <c r="T253" s="5" t="b">
        <f>SETTINGS!B$19="All"</f>
        <v>0</v>
      </c>
      <c r="U253" s="5" t="b">
        <f t="shared" si="161"/>
        <v>0</v>
      </c>
      <c r="V253" s="5" t="b">
        <f>AND(SETTINGS!I$8&lt;F253,NOT(OR(E253="?",F253="?",E253="X",F253="X")))</f>
        <v>1</v>
      </c>
      <c r="W253" s="5" t="b">
        <f>AND(SETTINGS!I$8=F253,NOT(OR(E253="?",F253="?",E253="X",F253="X")))</f>
        <v>0</v>
      </c>
      <c r="X253" s="5" t="b">
        <f>AND(SETTINGS!I$8&gt;F253,SETTINGS!I$8&lt;E253,NOT(OR(E253="?",F253="?",E253="X",F253="X")))</f>
        <v>0</v>
      </c>
      <c r="Y253" s="5" t="b">
        <f>AND(SETTINGS!I$8=E253,NOT(OR(E253="?",F253="?",E253="X",F253="X")))</f>
        <v>0</v>
      </c>
      <c r="Z253" s="5" t="b">
        <f>AND(SETTINGS!I$8&gt;E253,NOT(OR(E253="?",F253="?",E253="X",F253="X")))</f>
        <v>0</v>
      </c>
      <c r="AA253" s="5" t="b">
        <f t="shared" si="162"/>
        <v>0</v>
      </c>
      <c r="AB253" s="5" t="b">
        <f>AND(ISBLANK(DESTINATIONS!J259),ISBLANK(DESTINATIONS!K259),ISBLANK(DESTINATIONS!L259),ISBLANK(DESTINATIONS!M259),ISBLANK(DESTINATIONS!N259))</f>
        <v>0</v>
      </c>
      <c r="AC253" s="5" t="b">
        <f>AND(ISNUMBER(DESTINATIONS!J259),ISNUMBER(DESTINATIONS!K259),ISNUMBER(DESTINATIONS!L259),ISNUMBER(DESTINATIONS!M259),ISNUMBER(DESTINATIONS!N259),SETTINGS!F$3&gt;=DESTINATIONS!K259,SETTINGS!F$4&gt;=DESTINATIONS!L259,SETTINGS!F$5&gt;=DESTINATIONS!M259,SETTINGS!F$6&gt;=DESTINATIONS!N259,SETTINGS!F$7&gt;=DESTINATIONS!J259)</f>
        <v>0</v>
      </c>
      <c r="AD253" s="5" t="b">
        <f>AND(ISNUMBER(DESTINATIONS!J259),ISBLANK(DESTINATIONS!K259),ISBLANK(DESTINATIONS!L259),ISBLANK(DESTINATIONS!M259),ISBLANK(DESTINATIONS!N259),SETTINGS!F$7&gt;=DESTINATIONS!J259)</f>
        <v>0</v>
      </c>
      <c r="AE253" s="1" t="b">
        <f>AND(ISNUMBER(DESTINATIONS!J259),ISBLANK(DESTINATIONS!K259),ISBLANK(DESTINATIONS!L259),ISNUMBER(DESTINATIONS!M259),ISBLANK(DESTINATIONS!N259),SETTINGS!F$7&gt;=DESTINATIONS!J259,SETTINGS!F$5&gt;=DESTINATIONS!M259)</f>
        <v>0</v>
      </c>
      <c r="AF253" s="5" t="b">
        <f t="shared" si="163"/>
        <v>0</v>
      </c>
      <c r="AG253" s="5" t="b">
        <f>AND(ISBLANK(DESTINATIONS!O259),ISBLANK(DESTINATIONS!P259),ISBLANK(DESTINATIONS!Q259),ISBLANK(DESTINATIONS!R259),ISBLANK(DESTINATIONS!S259))</f>
        <v>0</v>
      </c>
      <c r="AH253" s="5" t="b">
        <f>AND(ISNUMBER(DESTINATIONS!O259),ISNUMBER(DESTINATIONS!P259),ISNUMBER(DESTINATIONS!Q259),ISNUMBER(DESTINATIONS!R259),ISNUMBER(DESTINATIONS!S259),SETTINGS!F$11&gt;=DESTINATIONS!P259,SETTINGS!F$12&gt;=DESTINATIONS!Q259,SETTINGS!F$13&gt;=DESTINATIONS!R259,SETTINGS!F$14&gt;=DESTINATIONS!S259,SETTINGS!F$15&gt;=DESTINATIONS!O259)</f>
        <v>0</v>
      </c>
      <c r="AI253" s="5" t="b">
        <f>AND(ISNUMBER(DESTINATIONS!O259),ISBLANK(DESTINATIONS!P259),ISBLANK(DESTINATIONS!Q259),ISBLANK(DESTINATIONS!R259),ISBLANK(DESTINATIONS!S259),SETTINGS!F$15&gt;=DESTINATIONS!O259)</f>
        <v>0</v>
      </c>
      <c r="AJ253" s="1" t="b">
        <f>AND(ISNUMBER(DESTINATIONS!O259),ISBLANK(DESTINATIONS!P259),ISBLANK(DESTINATIONS!Q259),ISNUMBER(DESTINATIONS!R259),ISBLANK(DESTINATIONS!S259),SETTINGS!F$15&gt;=DESTINATIONS!O259,SETTINGS!F$13&gt;=DESTINATIONS!R259)</f>
        <v>0</v>
      </c>
      <c r="AK253" s="5" t="b">
        <f t="shared" si="164"/>
        <v>0</v>
      </c>
      <c r="AL253" s="5" t="b">
        <f>AND(SETTINGS!B$21="IELTS",AF253)</f>
        <v>0</v>
      </c>
      <c r="AM253" s="5" t="b">
        <f>AND(SETTINGS!B$21="TOEFL",AK253)</f>
        <v>0</v>
      </c>
      <c r="AN253" s="5" t="b">
        <f>AND(SETTINGS!B$21="Other",OR(AB253,AG253))</f>
        <v>0</v>
      </c>
      <c r="AO253" s="1" t="b">
        <f>AND(SETTINGS!B$21="NO",_xlfn.IFS(SETTINGS!B$19="English",FALSE,OR(SETTINGS!B$19="Spanish",SETTINGS!B$19="English and Spanish"),DESTINATIONS!F259="Spanish",OR(SETTINGS!B$19="French",SETTINGS!B$19="English and French"),DESTINATIONS!F259="French",OR(SETTINGS!B$19="Portuguese",SETTINGS!B$19="English and Portuguese"),DESTINATIONS!F259="Portuguese",OR(SETTINGS!B$19="German",SETTINGS!B$19="English and German"),DESTINATIONS!F259="German",SETTINGS!B$19="All",OR(DESTINATIONS!F259="Spanish",DESTINATIONS!F259="French",DESTINATIONS!F259="Portuguese",DESTINATIONS!F259="German"),SETTINGS!B$19="",FALSE))</f>
        <v>0</v>
      </c>
      <c r="AP253" s="5" t="b">
        <f t="shared" si="156"/>
        <v>0</v>
      </c>
      <c r="AQ253" s="5" t="b">
        <f>OR(ISBLANK(DESTINATIONS!T259),AND(ISNUMBER(DESTINATIONS!T259),SETTINGS!I$5&gt;=DESTINATIONS!T259))</f>
        <v>0</v>
      </c>
      <c r="AS253" s="45" t="b">
        <f t="shared" si="150"/>
        <v>1</v>
      </c>
      <c r="AT253" s="5" t="b">
        <f t="shared" si="151"/>
        <v>0</v>
      </c>
      <c r="AU253" s="5" t="b">
        <f t="shared" si="152"/>
        <v>0</v>
      </c>
      <c r="AV253" s="5" t="b">
        <f t="shared" si="153"/>
        <v>0</v>
      </c>
      <c r="AW253" s="5" t="b">
        <f t="shared" si="154"/>
        <v>0</v>
      </c>
      <c r="AX253" s="5" t="b">
        <f t="shared" si="155"/>
        <v>0</v>
      </c>
    </row>
    <row r="254" spans="1:50" ht="20" customHeight="1" x14ac:dyDescent="0.35">
      <c r="A254" s="50" t="s">
        <v>548</v>
      </c>
      <c r="B254" s="50" t="s">
        <v>556</v>
      </c>
      <c r="C254" s="50" t="s">
        <v>570</v>
      </c>
      <c r="D254" s="48" t="s">
        <v>610</v>
      </c>
      <c r="E254" s="49">
        <v>32.823999999999998</v>
      </c>
      <c r="F254" s="49">
        <v>32.765999999999998</v>
      </c>
      <c r="G254" s="43" t="str">
        <f>IF(OR(SETTINGS!I$8=0,F254="X",F254="?"),"N/A",SETTINGS!I$8-F254)</f>
        <v>N/A</v>
      </c>
      <c r="H254" s="46" t="str">
        <f t="shared" si="148"/>
        <v>Language + Score + English</v>
      </c>
      <c r="J254" s="5" t="b">
        <f>DESTINATIONS!D241="YES"</f>
        <v>1</v>
      </c>
      <c r="K254" s="5" t="b">
        <f>AND(SETTINGS!B$19="English",DESTINATIONS!F241="English")</f>
        <v>0</v>
      </c>
      <c r="L254" s="5" t="b">
        <f>AND(SETTINGS!B$19="Spanish",DESTINATIONS!F241="Spanish")</f>
        <v>0</v>
      </c>
      <c r="M254" s="5" t="b">
        <f>AND(SETTINGS!B$19="French",DESTINATIONS!F241="French")</f>
        <v>0</v>
      </c>
      <c r="N254" s="1" t="b">
        <f>AND(SETTINGS!B$19="Portuguese",DESTINATIONS!F241="Portuguese")</f>
        <v>0</v>
      </c>
      <c r="O254" s="5" t="b">
        <f>AND(SETTINGS!B$19="German",DESTINATIONS!F241="German")</f>
        <v>0</v>
      </c>
      <c r="P254" s="45" t="b">
        <f>AND(SETTINGS!B$19="English and Spanish",OR(DESTINATIONS!F241="English",DESTINATIONS!F241="Spanish"))</f>
        <v>0</v>
      </c>
      <c r="Q254" s="5" t="b">
        <f>AND(SETTINGS!B$19="English and French",OR(DESTINATIONS!F241="English",DESTINATIONS!F241="French"))</f>
        <v>0</v>
      </c>
      <c r="R254" s="5" t="b">
        <f>AND(SETTINGS!B$19="English and Portuguese",OR(DESTINATIONS!F241="English",DESTINATIONS!F241="Portuguese"))</f>
        <v>0</v>
      </c>
      <c r="S254" s="5" t="b">
        <f>AND(SETTINGS!B$19="English and German",OR(DESTINATIONS!F241="English",DESTINATIONS!F241="German"))</f>
        <v>0</v>
      </c>
      <c r="T254" s="5" t="b">
        <f>SETTINGS!B$19="All"</f>
        <v>0</v>
      </c>
      <c r="U254" s="5" t="b">
        <f t="shared" si="161"/>
        <v>0</v>
      </c>
      <c r="V254" s="5" t="b">
        <f>AND(SETTINGS!I$8&lt;F254,NOT(OR(E254="?",F254="?",E254="X",F254="X")))</f>
        <v>1</v>
      </c>
      <c r="W254" s="5" t="b">
        <f>AND(SETTINGS!I$8=F254,NOT(OR(E254="?",F254="?",E254="X",F254="X")))</f>
        <v>0</v>
      </c>
      <c r="X254" s="5" t="b">
        <f>AND(SETTINGS!I$8&gt;F254,SETTINGS!I$8&lt;E254,NOT(OR(E254="?",F254="?",E254="X",F254="X")))</f>
        <v>0</v>
      </c>
      <c r="Y254" s="5" t="b">
        <f>AND(SETTINGS!I$8=E254,NOT(OR(E254="?",F254="?",E254="X",F254="X")))</f>
        <v>0</v>
      </c>
      <c r="Z254" s="5" t="b">
        <f>AND(SETTINGS!I$8&gt;E254,NOT(OR(E254="?",F254="?",E254="X",F254="X")))</f>
        <v>0</v>
      </c>
      <c r="AA254" s="5" t="b">
        <f t="shared" si="162"/>
        <v>0</v>
      </c>
      <c r="AB254" s="5" t="b">
        <f>AND(ISBLANK(DESTINATIONS!J241),ISBLANK(DESTINATIONS!K241),ISBLANK(DESTINATIONS!L241),ISBLANK(DESTINATIONS!M241),ISBLANK(DESTINATIONS!N241))</f>
        <v>0</v>
      </c>
      <c r="AC254" s="5" t="b">
        <f>AND(ISNUMBER(DESTINATIONS!J241),ISNUMBER(DESTINATIONS!K241),ISNUMBER(DESTINATIONS!L241),ISNUMBER(DESTINATIONS!M241),ISNUMBER(DESTINATIONS!N241),SETTINGS!F$3&gt;=DESTINATIONS!K241,SETTINGS!F$4&gt;=DESTINATIONS!L241,SETTINGS!F$5&gt;=DESTINATIONS!M241,SETTINGS!F$6&gt;=DESTINATIONS!N241,SETTINGS!F$7&gt;=DESTINATIONS!J241)</f>
        <v>0</v>
      </c>
      <c r="AD254" s="5" t="b">
        <f>AND(ISNUMBER(DESTINATIONS!J241),ISBLANK(DESTINATIONS!K241),ISBLANK(DESTINATIONS!L241),ISBLANK(DESTINATIONS!M241),ISBLANK(DESTINATIONS!N241),SETTINGS!F$7&gt;=DESTINATIONS!J241)</f>
        <v>0</v>
      </c>
      <c r="AE254" s="1" t="b">
        <f>AND(ISNUMBER(DESTINATIONS!J241),ISBLANK(DESTINATIONS!K241),ISBLANK(DESTINATIONS!L241),ISNUMBER(DESTINATIONS!M241),ISBLANK(DESTINATIONS!N241),SETTINGS!F$7&gt;=DESTINATIONS!J241,SETTINGS!F$5&gt;=DESTINATIONS!M241)</f>
        <v>0</v>
      </c>
      <c r="AF254" s="5" t="b">
        <f t="shared" si="163"/>
        <v>0</v>
      </c>
      <c r="AG254" s="5" t="b">
        <f>AND(ISBLANK(DESTINATIONS!O241),ISBLANK(DESTINATIONS!P241),ISBLANK(DESTINATIONS!Q241),ISBLANK(DESTINATIONS!R241),ISBLANK(DESTINATIONS!S241))</f>
        <v>0</v>
      </c>
      <c r="AH254" s="5" t="b">
        <f>AND(ISNUMBER(DESTINATIONS!O241),ISNUMBER(DESTINATIONS!P241),ISNUMBER(DESTINATIONS!Q241),ISNUMBER(DESTINATIONS!R241),ISNUMBER(DESTINATIONS!S241),SETTINGS!F$11&gt;=DESTINATIONS!P241,SETTINGS!F$12&gt;=DESTINATIONS!Q241,SETTINGS!F$13&gt;=DESTINATIONS!R241,SETTINGS!F$14&gt;=DESTINATIONS!S241,SETTINGS!F$15&gt;=DESTINATIONS!O241)</f>
        <v>0</v>
      </c>
      <c r="AI254" s="5" t="b">
        <f>AND(ISNUMBER(DESTINATIONS!O241),ISBLANK(DESTINATIONS!P241),ISBLANK(DESTINATIONS!Q241),ISBLANK(DESTINATIONS!R241),ISBLANK(DESTINATIONS!S241),SETTINGS!F$15&gt;=DESTINATIONS!O241)</f>
        <v>0</v>
      </c>
      <c r="AJ254" s="1" t="b">
        <f>AND(ISNUMBER(DESTINATIONS!O241),ISBLANK(DESTINATIONS!P241),ISBLANK(DESTINATIONS!Q241),ISNUMBER(DESTINATIONS!R241),ISBLANK(DESTINATIONS!S241),SETTINGS!F$15&gt;=DESTINATIONS!O241,SETTINGS!F$13&gt;=DESTINATIONS!R241)</f>
        <v>0</v>
      </c>
      <c r="AK254" s="5" t="b">
        <f t="shared" si="164"/>
        <v>0</v>
      </c>
      <c r="AL254" s="5" t="b">
        <f>AND(SETTINGS!B$21="IELTS",AF254)</f>
        <v>0</v>
      </c>
      <c r="AM254" s="5" t="b">
        <f>AND(SETTINGS!B$21="TOEFL",AK254)</f>
        <v>0</v>
      </c>
      <c r="AN254" s="5" t="b">
        <f>AND(SETTINGS!B$21="Other",OR(AB254,AG254))</f>
        <v>0</v>
      </c>
      <c r="AO254" s="1" t="b">
        <f>AND(SETTINGS!B$21="NO",_xlfn.IFS(SETTINGS!B$19="English",FALSE,OR(SETTINGS!B$19="Spanish",SETTINGS!B$19="English and Spanish"),DESTINATIONS!F241="Spanish",OR(SETTINGS!B$19="French",SETTINGS!B$19="English and French"),DESTINATIONS!F241="French",OR(SETTINGS!B$19="Portuguese",SETTINGS!B$19="English and Portuguese"),DESTINATIONS!F241="Portuguese",OR(SETTINGS!B$19="German",SETTINGS!B$19="English and German"),DESTINATIONS!F241="German",SETTINGS!B$19="All",OR(DESTINATIONS!F241="Spanish",DESTINATIONS!F241="French",DESTINATIONS!F241="Portuguese",DESTINATIONS!F241="German"),SETTINGS!B$19="",FALSE))</f>
        <v>0</v>
      </c>
      <c r="AP254" s="5" t="b">
        <f t="shared" si="156"/>
        <v>0</v>
      </c>
      <c r="AQ254" s="5" t="b">
        <f>OR(ISBLANK(DESTINATIONS!T241),AND(ISNUMBER(DESTINATIONS!T241),SETTINGS!I$5&gt;=DESTINATIONS!T241))</f>
        <v>1</v>
      </c>
      <c r="AS254" s="45" t="b">
        <f t="shared" si="150"/>
        <v>1</v>
      </c>
      <c r="AT254" s="5" t="b">
        <f t="shared" si="151"/>
        <v>0</v>
      </c>
      <c r="AU254" s="5" t="b">
        <f t="shared" si="152"/>
        <v>0</v>
      </c>
      <c r="AV254" s="5" t="b">
        <f t="shared" si="153"/>
        <v>0</v>
      </c>
      <c r="AW254" s="5" t="b">
        <f t="shared" si="154"/>
        <v>0</v>
      </c>
      <c r="AX254" s="5" t="b">
        <f t="shared" si="155"/>
        <v>0</v>
      </c>
    </row>
    <row r="255" spans="1:50" ht="20" customHeight="1" x14ac:dyDescent="0.35">
      <c r="A255" s="50" t="s">
        <v>549</v>
      </c>
      <c r="B255" s="50" t="s">
        <v>562</v>
      </c>
      <c r="C255" s="50" t="s">
        <v>585</v>
      </c>
      <c r="D255" s="48">
        <v>1</v>
      </c>
      <c r="E255" s="49">
        <v>32.762999999999998</v>
      </c>
      <c r="F255" s="49">
        <v>32.762999999999998</v>
      </c>
      <c r="G255" s="43" t="str">
        <f>IF(OR(SETTINGS!I$8=0,F255="X",F255="?"),"N/A",SETTINGS!I$8-F255)</f>
        <v>N/A</v>
      </c>
      <c r="H255" s="46" t="str">
        <f t="shared" si="148"/>
        <v>Language + Score + English</v>
      </c>
      <c r="J255" s="5" t="b">
        <f>DESTINATIONS!D252="YES"</f>
        <v>1</v>
      </c>
      <c r="K255" s="5" t="b">
        <f>AND(SETTINGS!B$19="English",DESTINATIONS!F252="English")</f>
        <v>0</v>
      </c>
      <c r="L255" s="5" t="b">
        <f>AND(SETTINGS!B$19="Spanish",DESTINATIONS!F252="Spanish")</f>
        <v>0</v>
      </c>
      <c r="M255" s="5" t="b">
        <f>AND(SETTINGS!B$19="French",DESTINATIONS!F252="French")</f>
        <v>0</v>
      </c>
      <c r="N255" s="1" t="b">
        <f>AND(SETTINGS!B$19="Portuguese",DESTINATIONS!F252="Portuguese")</f>
        <v>0</v>
      </c>
      <c r="O255" s="5" t="b">
        <f>AND(SETTINGS!B$19="German",DESTINATIONS!F252="German")</f>
        <v>0</v>
      </c>
      <c r="P255" s="45" t="b">
        <f>AND(SETTINGS!B$19="English and Spanish",OR(DESTINATIONS!F252="English",DESTINATIONS!F252="Spanish"))</f>
        <v>0</v>
      </c>
      <c r="Q255" s="5" t="b">
        <f>AND(SETTINGS!B$19="English and French",OR(DESTINATIONS!F252="English",DESTINATIONS!F252="French"))</f>
        <v>0</v>
      </c>
      <c r="R255" s="5" t="b">
        <f>AND(SETTINGS!B$19="English and Portuguese",OR(DESTINATIONS!F252="English",DESTINATIONS!F252="Portuguese"))</f>
        <v>0</v>
      </c>
      <c r="S255" s="5" t="b">
        <f>AND(SETTINGS!B$19="English and German",OR(DESTINATIONS!F252="English",DESTINATIONS!F252="German"))</f>
        <v>0</v>
      </c>
      <c r="T255" s="5" t="b">
        <f>SETTINGS!B$19="All"</f>
        <v>0</v>
      </c>
      <c r="U255" s="5" t="b">
        <f t="shared" si="161"/>
        <v>0</v>
      </c>
      <c r="V255" s="5" t="b">
        <f>AND(SETTINGS!I$8&lt;F255,NOT(OR(E255="?",F255="?",E255="X",F255="X")))</f>
        <v>1</v>
      </c>
      <c r="W255" s="5" t="b">
        <f>AND(SETTINGS!I$8=F255,NOT(OR(E255="?",F255="?",E255="X",F255="X")))</f>
        <v>0</v>
      </c>
      <c r="X255" s="5" t="b">
        <f>AND(SETTINGS!I$8&gt;F255,SETTINGS!I$8&lt;E255,NOT(OR(E255="?",F255="?",E255="X",F255="X")))</f>
        <v>0</v>
      </c>
      <c r="Y255" s="5" t="b">
        <f>AND(SETTINGS!I$8=E255,NOT(OR(E255="?",F255="?",E255="X",F255="X")))</f>
        <v>0</v>
      </c>
      <c r="Z255" s="5" t="b">
        <f>AND(SETTINGS!I$8&gt;E255,NOT(OR(E255="?",F255="?",E255="X",F255="X")))</f>
        <v>0</v>
      </c>
      <c r="AA255" s="5" t="b">
        <f t="shared" si="162"/>
        <v>0</v>
      </c>
      <c r="AB255" s="5" t="b">
        <f>AND(ISBLANK(DESTINATIONS!J252),ISBLANK(DESTINATIONS!K252),ISBLANK(DESTINATIONS!L252),ISBLANK(DESTINATIONS!M252),ISBLANK(DESTINATIONS!N252))</f>
        <v>0</v>
      </c>
      <c r="AC255" s="5" t="b">
        <f>AND(ISNUMBER(DESTINATIONS!J252),ISNUMBER(DESTINATIONS!K252),ISNUMBER(DESTINATIONS!L252),ISNUMBER(DESTINATIONS!M252),ISNUMBER(DESTINATIONS!N252),SETTINGS!F$3&gt;=DESTINATIONS!K252,SETTINGS!F$4&gt;=DESTINATIONS!L252,SETTINGS!F$5&gt;=DESTINATIONS!M252,SETTINGS!F$6&gt;=DESTINATIONS!N252,SETTINGS!F$7&gt;=DESTINATIONS!J252)</f>
        <v>0</v>
      </c>
      <c r="AD255" s="5" t="b">
        <f>AND(ISNUMBER(DESTINATIONS!J252),ISBLANK(DESTINATIONS!K252),ISBLANK(DESTINATIONS!L252),ISBLANK(DESTINATIONS!M252),ISBLANK(DESTINATIONS!N252),SETTINGS!F$7&gt;=DESTINATIONS!J252)</f>
        <v>0</v>
      </c>
      <c r="AE255" s="1" t="b">
        <f>AND(ISNUMBER(DESTINATIONS!J252),ISBLANK(DESTINATIONS!K252),ISBLANK(DESTINATIONS!L252),ISNUMBER(DESTINATIONS!M252),ISBLANK(DESTINATIONS!N252),SETTINGS!F$7&gt;=DESTINATIONS!J252,SETTINGS!F$5&gt;=DESTINATIONS!M252)</f>
        <v>0</v>
      </c>
      <c r="AF255" s="5" t="b">
        <f t="shared" si="163"/>
        <v>0</v>
      </c>
      <c r="AG255" s="5" t="b">
        <f>AND(ISBLANK(DESTINATIONS!O252),ISBLANK(DESTINATIONS!P252),ISBLANK(DESTINATIONS!Q252),ISBLANK(DESTINATIONS!R252),ISBLANK(DESTINATIONS!S252))</f>
        <v>0</v>
      </c>
      <c r="AH255" s="5" t="b">
        <f>AND(ISNUMBER(DESTINATIONS!O252),ISNUMBER(DESTINATIONS!P252),ISNUMBER(DESTINATIONS!Q252),ISNUMBER(DESTINATIONS!R252),ISNUMBER(DESTINATIONS!S252),SETTINGS!F$11&gt;=DESTINATIONS!P252,SETTINGS!F$12&gt;=DESTINATIONS!Q252,SETTINGS!F$13&gt;=DESTINATIONS!R252,SETTINGS!F$14&gt;=DESTINATIONS!S252,SETTINGS!F$15&gt;=DESTINATIONS!O252)</f>
        <v>0</v>
      </c>
      <c r="AI255" s="5" t="b">
        <f>AND(ISNUMBER(DESTINATIONS!O252),ISBLANK(DESTINATIONS!P252),ISBLANK(DESTINATIONS!Q252),ISBLANK(DESTINATIONS!R252),ISBLANK(DESTINATIONS!S252),SETTINGS!F$15&gt;=DESTINATIONS!O252)</f>
        <v>0</v>
      </c>
      <c r="AJ255" s="1" t="b">
        <f>AND(ISNUMBER(DESTINATIONS!O252),ISBLANK(DESTINATIONS!P252),ISBLANK(DESTINATIONS!Q252),ISNUMBER(DESTINATIONS!R252),ISBLANK(DESTINATIONS!S252),SETTINGS!F$15&gt;=DESTINATIONS!O252,SETTINGS!F$13&gt;=DESTINATIONS!R252)</f>
        <v>0</v>
      </c>
      <c r="AK255" s="5" t="b">
        <f t="shared" si="164"/>
        <v>0</v>
      </c>
      <c r="AL255" s="5" t="b">
        <f>AND(SETTINGS!B$21="IELTS",AF255)</f>
        <v>0</v>
      </c>
      <c r="AM255" s="5" t="b">
        <f>AND(SETTINGS!B$21="TOEFL",AK255)</f>
        <v>0</v>
      </c>
      <c r="AN255" s="5" t="b">
        <f>AND(SETTINGS!B$21="Other",OR(AB255,AG255))</f>
        <v>0</v>
      </c>
      <c r="AO255" s="1" t="b">
        <f>AND(SETTINGS!B$21="NO",_xlfn.IFS(SETTINGS!B$19="English",FALSE,OR(SETTINGS!B$19="Spanish",SETTINGS!B$19="English and Spanish"),DESTINATIONS!F252="Spanish",OR(SETTINGS!B$19="French",SETTINGS!B$19="English and French"),DESTINATIONS!F252="French",OR(SETTINGS!B$19="Portuguese",SETTINGS!B$19="English and Portuguese"),DESTINATIONS!F252="Portuguese",OR(SETTINGS!B$19="German",SETTINGS!B$19="English and German"),DESTINATIONS!F252="German",SETTINGS!B$19="All",OR(DESTINATIONS!F252="Spanish",DESTINATIONS!F252="French",DESTINATIONS!F252="Portuguese",DESTINATIONS!F252="German"),SETTINGS!B$19="",FALSE))</f>
        <v>0</v>
      </c>
      <c r="AP255" s="5" t="b">
        <f t="shared" si="156"/>
        <v>0</v>
      </c>
      <c r="AQ255" s="5" t="b">
        <f>OR(ISBLANK(DESTINATIONS!T252),AND(ISNUMBER(DESTINATIONS!T252),SETTINGS!I$5&gt;=DESTINATIONS!T252))</f>
        <v>1</v>
      </c>
      <c r="AS255" s="45" t="b">
        <f t="shared" si="150"/>
        <v>1</v>
      </c>
      <c r="AT255" s="5" t="b">
        <f t="shared" si="151"/>
        <v>0</v>
      </c>
      <c r="AU255" s="5" t="b">
        <f t="shared" si="152"/>
        <v>0</v>
      </c>
      <c r="AV255" s="5" t="b">
        <f t="shared" si="153"/>
        <v>0</v>
      </c>
      <c r="AW255" s="5" t="b">
        <f t="shared" si="154"/>
        <v>0</v>
      </c>
      <c r="AX255" s="5" t="b">
        <f t="shared" si="155"/>
        <v>0</v>
      </c>
    </row>
    <row r="256" spans="1:50" ht="20" customHeight="1" x14ac:dyDescent="0.35">
      <c r="A256" s="50" t="s">
        <v>553</v>
      </c>
      <c r="B256" s="50" t="s">
        <v>568</v>
      </c>
      <c r="C256" s="50" t="s">
        <v>600</v>
      </c>
      <c r="D256" s="48">
        <v>3</v>
      </c>
      <c r="E256" s="49">
        <v>33.515999999999998</v>
      </c>
      <c r="F256" s="49">
        <v>32.707000000000001</v>
      </c>
      <c r="G256" s="43" t="str">
        <f>IF(OR(SETTINGS!I$8=0,F256="X",F256="?"),"N/A",SETTINGS!I$8-F256)</f>
        <v>N/A</v>
      </c>
      <c r="H256" s="46" t="str">
        <f t="shared" si="148"/>
        <v>Language + Score + English</v>
      </c>
      <c r="J256" s="5" t="b">
        <f>DESTINATIONS!D269="YES"</f>
        <v>1</v>
      </c>
      <c r="K256" s="5" t="b">
        <f>AND(SETTINGS!B$19="English",DESTINATIONS!F269="English")</f>
        <v>0</v>
      </c>
      <c r="L256" s="5" t="b">
        <f>AND(SETTINGS!B$19="Spanish",DESTINATIONS!F269="Spanish")</f>
        <v>0</v>
      </c>
      <c r="M256" s="5" t="b">
        <f>AND(SETTINGS!B$19="French",DESTINATIONS!F269="French")</f>
        <v>0</v>
      </c>
      <c r="N256" s="1" t="b">
        <f>AND(SETTINGS!B$19="Portuguese",DESTINATIONS!F269="Portuguese")</f>
        <v>0</v>
      </c>
      <c r="O256" s="5" t="b">
        <f>AND(SETTINGS!B$19="German",DESTINATIONS!F269="German")</f>
        <v>0</v>
      </c>
      <c r="P256" s="45" t="b">
        <f>AND(SETTINGS!B$19="English and Spanish",OR(DESTINATIONS!F269="English",DESTINATIONS!F269="Spanish"))</f>
        <v>0</v>
      </c>
      <c r="Q256" s="5" t="b">
        <f>AND(SETTINGS!B$19="English and French",OR(DESTINATIONS!F269="English",DESTINATIONS!F269="French"))</f>
        <v>0</v>
      </c>
      <c r="R256" s="5" t="b">
        <f>AND(SETTINGS!B$19="English and Portuguese",OR(DESTINATIONS!F269="English",DESTINATIONS!F269="Portuguese"))</f>
        <v>0</v>
      </c>
      <c r="S256" s="5" t="b">
        <f>AND(SETTINGS!B$19="English and German",OR(DESTINATIONS!F269="English",DESTINATIONS!F269="German"))</f>
        <v>0</v>
      </c>
      <c r="T256" s="5" t="b">
        <f>SETTINGS!B$19="All"</f>
        <v>0</v>
      </c>
      <c r="U256" s="5" t="b">
        <f t="shared" si="161"/>
        <v>0</v>
      </c>
      <c r="V256" s="5" t="b">
        <f>AND(SETTINGS!I$8&lt;F256,NOT(OR(E256="?",F256="?",E256="X",F256="X")))</f>
        <v>1</v>
      </c>
      <c r="W256" s="5" t="b">
        <f>AND(SETTINGS!I$8=F256,NOT(OR(E256="?",F256="?",E256="X",F256="X")))</f>
        <v>0</v>
      </c>
      <c r="X256" s="5" t="b">
        <f>AND(SETTINGS!I$8&gt;F256,SETTINGS!I$8&lt;E256,NOT(OR(E256="?",F256="?",E256="X",F256="X")))</f>
        <v>0</v>
      </c>
      <c r="Y256" s="5" t="b">
        <f>AND(SETTINGS!I$8=E256,NOT(OR(E256="?",F256="?",E256="X",F256="X")))</f>
        <v>0</v>
      </c>
      <c r="Z256" s="5" t="b">
        <f>AND(SETTINGS!I$8&gt;E256,NOT(OR(E256="?",F256="?",E256="X",F256="X")))</f>
        <v>0</v>
      </c>
      <c r="AA256" s="5" t="b">
        <f t="shared" si="162"/>
        <v>0</v>
      </c>
      <c r="AB256" s="5" t="b">
        <f>AND(ISBLANK(DESTINATIONS!J269),ISBLANK(DESTINATIONS!K269),ISBLANK(DESTINATIONS!L269),ISBLANK(DESTINATIONS!M269),ISBLANK(DESTINATIONS!N269))</f>
        <v>1</v>
      </c>
      <c r="AC256" s="5" t="b">
        <f>AND(ISNUMBER(DESTINATIONS!J269),ISNUMBER(DESTINATIONS!K269),ISNUMBER(DESTINATIONS!L269),ISNUMBER(DESTINATIONS!M269),ISNUMBER(DESTINATIONS!N269),SETTINGS!F$3&gt;=DESTINATIONS!K269,SETTINGS!F$4&gt;=DESTINATIONS!L269,SETTINGS!F$5&gt;=DESTINATIONS!M269,SETTINGS!F$6&gt;=DESTINATIONS!N269,SETTINGS!F$7&gt;=DESTINATIONS!J269)</f>
        <v>0</v>
      </c>
      <c r="AD256" s="5" t="b">
        <f>AND(ISNUMBER(DESTINATIONS!J269),ISBLANK(DESTINATIONS!K269),ISBLANK(DESTINATIONS!L269),ISBLANK(DESTINATIONS!M269),ISBLANK(DESTINATIONS!N269),SETTINGS!F$7&gt;=DESTINATIONS!J269)</f>
        <v>0</v>
      </c>
      <c r="AE256" s="1" t="b">
        <f>AND(ISNUMBER(DESTINATIONS!J269),ISBLANK(DESTINATIONS!K269),ISBLANK(DESTINATIONS!L269),ISNUMBER(DESTINATIONS!M269),ISBLANK(DESTINATIONS!N269),SETTINGS!F$7&gt;=DESTINATIONS!J269,SETTINGS!F$5&gt;=DESTINATIONS!M269)</f>
        <v>0</v>
      </c>
      <c r="AF256" s="5" t="b">
        <f t="shared" si="163"/>
        <v>1</v>
      </c>
      <c r="AG256" s="5" t="b">
        <f>AND(ISBLANK(DESTINATIONS!O269),ISBLANK(DESTINATIONS!P269),ISBLANK(DESTINATIONS!Q269),ISBLANK(DESTINATIONS!R269),ISBLANK(DESTINATIONS!S269))</f>
        <v>1</v>
      </c>
      <c r="AH256" s="5" t="b">
        <f>AND(ISNUMBER(DESTINATIONS!O269),ISNUMBER(DESTINATIONS!P269),ISNUMBER(DESTINATIONS!Q269),ISNUMBER(DESTINATIONS!R269),ISNUMBER(DESTINATIONS!S269),SETTINGS!F$11&gt;=DESTINATIONS!P269,SETTINGS!F$12&gt;=DESTINATIONS!Q269,SETTINGS!F$13&gt;=DESTINATIONS!R269,SETTINGS!F$14&gt;=DESTINATIONS!S269,SETTINGS!F$15&gt;=DESTINATIONS!O269)</f>
        <v>0</v>
      </c>
      <c r="AI256" s="5" t="b">
        <f>AND(ISNUMBER(DESTINATIONS!O269),ISBLANK(DESTINATIONS!P269),ISBLANK(DESTINATIONS!Q269),ISBLANK(DESTINATIONS!R269),ISBLANK(DESTINATIONS!S269),SETTINGS!F$15&gt;=DESTINATIONS!O269)</f>
        <v>0</v>
      </c>
      <c r="AJ256" s="1" t="b">
        <f>AND(ISNUMBER(DESTINATIONS!O269),ISBLANK(DESTINATIONS!P269),ISBLANK(DESTINATIONS!Q269),ISNUMBER(DESTINATIONS!R269),ISBLANK(DESTINATIONS!S269),SETTINGS!F$15&gt;=DESTINATIONS!O269,SETTINGS!F$13&gt;=DESTINATIONS!R269)</f>
        <v>0</v>
      </c>
      <c r="AK256" s="5" t="b">
        <f t="shared" si="164"/>
        <v>1</v>
      </c>
      <c r="AL256" s="5" t="b">
        <f>AND(SETTINGS!B$21="IELTS",AF256)</f>
        <v>0</v>
      </c>
      <c r="AM256" s="5" t="b">
        <f>AND(SETTINGS!B$21="TOEFL",AK256)</f>
        <v>0</v>
      </c>
      <c r="AN256" s="5" t="b">
        <f>AND(SETTINGS!B$21="Other",OR(AB256,AG256))</f>
        <v>0</v>
      </c>
      <c r="AO256" s="1" t="b">
        <f>AND(SETTINGS!B$21="NO",_xlfn.IFS(SETTINGS!B$19="English",FALSE,OR(SETTINGS!B$19="Spanish",SETTINGS!B$19="English and Spanish"),DESTINATIONS!F269="Spanish",OR(SETTINGS!B$19="French",SETTINGS!B$19="English and French"),DESTINATIONS!F269="French",OR(SETTINGS!B$19="Portuguese",SETTINGS!B$19="English and Portuguese"),DESTINATIONS!F269="Portuguese",OR(SETTINGS!B$19="German",SETTINGS!B$19="English and German"),DESTINATIONS!F269="German",SETTINGS!B$19="All",OR(DESTINATIONS!F269="Spanish",DESTINATIONS!F269="French",DESTINATIONS!F269="Portuguese",DESTINATIONS!F269="German"),SETTINGS!B$19="",FALSE))</f>
        <v>0</v>
      </c>
      <c r="AP256" s="5" t="b">
        <f t="shared" si="156"/>
        <v>0</v>
      </c>
      <c r="AQ256" s="5" t="b">
        <f>OR(ISBLANK(DESTINATIONS!T269),AND(ISNUMBER(DESTINATIONS!T269),SETTINGS!I$5&gt;=DESTINATIONS!T269))</f>
        <v>1</v>
      </c>
      <c r="AS256" s="45" t="b">
        <f t="shared" si="150"/>
        <v>1</v>
      </c>
      <c r="AT256" s="5" t="b">
        <f t="shared" si="151"/>
        <v>0</v>
      </c>
      <c r="AU256" s="5" t="b">
        <f t="shared" si="152"/>
        <v>0</v>
      </c>
      <c r="AV256" s="5" t="b">
        <f t="shared" si="153"/>
        <v>0</v>
      </c>
      <c r="AW256" s="5" t="b">
        <f t="shared" si="154"/>
        <v>0</v>
      </c>
      <c r="AX256" s="5" t="b">
        <f t="shared" si="155"/>
        <v>0</v>
      </c>
    </row>
    <row r="257" spans="1:50" ht="20" customHeight="1" x14ac:dyDescent="0.35">
      <c r="A257" s="50" t="s">
        <v>548</v>
      </c>
      <c r="B257" s="50" t="s">
        <v>557</v>
      </c>
      <c r="C257" s="50" t="s">
        <v>581</v>
      </c>
      <c r="D257" s="48">
        <v>1</v>
      </c>
      <c r="E257" s="49">
        <v>32.572000000000003</v>
      </c>
      <c r="F257" s="49">
        <v>32.572000000000003</v>
      </c>
      <c r="G257" s="43" t="str">
        <f>IF(OR(SETTINGS!I$8=0,F257="X",F257="?"),"N/A",SETTINGS!I$8-F257)</f>
        <v>N/A</v>
      </c>
      <c r="H257" s="46" t="str">
        <f t="shared" si="148"/>
        <v>Language + Score + English</v>
      </c>
      <c r="J257" s="5" t="b">
        <f>DESTINATIONS!D242="YES"</f>
        <v>1</v>
      </c>
      <c r="K257" s="5" t="b">
        <f>AND(SETTINGS!B$19="English",DESTINATIONS!F242="English")</f>
        <v>0</v>
      </c>
      <c r="L257" s="5" t="b">
        <f>AND(SETTINGS!B$19="Spanish",DESTINATIONS!F242="Spanish")</f>
        <v>0</v>
      </c>
      <c r="M257" s="5" t="b">
        <f>AND(SETTINGS!B$19="French",DESTINATIONS!F242="French")</f>
        <v>0</v>
      </c>
      <c r="N257" s="1" t="b">
        <f>AND(SETTINGS!B$19="Portuguese",DESTINATIONS!F242="Portuguese")</f>
        <v>0</v>
      </c>
      <c r="O257" s="5" t="b">
        <f>AND(SETTINGS!B$19="German",DESTINATIONS!F242="German")</f>
        <v>0</v>
      </c>
      <c r="P257" s="45" t="b">
        <f>AND(SETTINGS!B$19="English and Spanish",OR(DESTINATIONS!F242="English",DESTINATIONS!F242="Spanish"))</f>
        <v>0</v>
      </c>
      <c r="Q257" s="5" t="b">
        <f>AND(SETTINGS!B$19="English and French",OR(DESTINATIONS!F242="English",DESTINATIONS!F242="French"))</f>
        <v>0</v>
      </c>
      <c r="R257" s="5" t="b">
        <f>AND(SETTINGS!B$19="English and Portuguese",OR(DESTINATIONS!F242="English",DESTINATIONS!F242="Portuguese"))</f>
        <v>0</v>
      </c>
      <c r="S257" s="5" t="b">
        <f>AND(SETTINGS!B$19="English and German",OR(DESTINATIONS!F242="English",DESTINATIONS!F242="German"))</f>
        <v>0</v>
      </c>
      <c r="T257" s="5" t="b">
        <f>SETTINGS!B$19="All"</f>
        <v>0</v>
      </c>
      <c r="U257" s="5" t="b">
        <f t="shared" si="161"/>
        <v>0</v>
      </c>
      <c r="V257" s="5" t="b">
        <f>AND(SETTINGS!I$8&lt;F257,NOT(OR(E257="?",F257="?",E257="X",F257="X")))</f>
        <v>1</v>
      </c>
      <c r="W257" s="5" t="b">
        <f>AND(SETTINGS!I$8=F257,NOT(OR(E257="?",F257="?",E257="X",F257="X")))</f>
        <v>0</v>
      </c>
      <c r="X257" s="5" t="b">
        <f>AND(SETTINGS!I$8&gt;F257,SETTINGS!I$8&lt;E257,NOT(OR(E257="?",F257="?",E257="X",F257="X")))</f>
        <v>0</v>
      </c>
      <c r="Y257" s="5" t="b">
        <f>AND(SETTINGS!I$8=E257,NOT(OR(E257="?",F257="?",E257="X",F257="X")))</f>
        <v>0</v>
      </c>
      <c r="Z257" s="5" t="b">
        <f>AND(SETTINGS!I$8&gt;E257,NOT(OR(E257="?",F257="?",E257="X",F257="X")))</f>
        <v>0</v>
      </c>
      <c r="AA257" s="5" t="b">
        <f t="shared" si="162"/>
        <v>0</v>
      </c>
      <c r="AB257" s="5" t="b">
        <f>AND(ISBLANK(DESTINATIONS!J242),ISBLANK(DESTINATIONS!K242),ISBLANK(DESTINATIONS!L242),ISBLANK(DESTINATIONS!M242),ISBLANK(DESTINATIONS!N242))</f>
        <v>1</v>
      </c>
      <c r="AC257" s="5" t="b">
        <f>AND(ISNUMBER(DESTINATIONS!J242),ISNUMBER(DESTINATIONS!K242),ISNUMBER(DESTINATIONS!L242),ISNUMBER(DESTINATIONS!M242),ISNUMBER(DESTINATIONS!N242),SETTINGS!F$3&gt;=DESTINATIONS!K242,SETTINGS!F$4&gt;=DESTINATIONS!L242,SETTINGS!F$5&gt;=DESTINATIONS!M242,SETTINGS!F$6&gt;=DESTINATIONS!N242,SETTINGS!F$7&gt;=DESTINATIONS!J242)</f>
        <v>0</v>
      </c>
      <c r="AD257" s="5" t="b">
        <f>AND(ISNUMBER(DESTINATIONS!J242),ISBLANK(DESTINATIONS!K242),ISBLANK(DESTINATIONS!L242),ISBLANK(DESTINATIONS!M242),ISBLANK(DESTINATIONS!N242),SETTINGS!F$7&gt;=DESTINATIONS!J242)</f>
        <v>0</v>
      </c>
      <c r="AE257" s="1" t="b">
        <f>AND(ISNUMBER(DESTINATIONS!J242),ISBLANK(DESTINATIONS!K242),ISBLANK(DESTINATIONS!L242),ISNUMBER(DESTINATIONS!M242),ISBLANK(DESTINATIONS!N242),SETTINGS!F$7&gt;=DESTINATIONS!J242,SETTINGS!F$5&gt;=DESTINATIONS!M242)</f>
        <v>0</v>
      </c>
      <c r="AF257" s="5" t="b">
        <f t="shared" si="163"/>
        <v>1</v>
      </c>
      <c r="AG257" s="5" t="b">
        <f>AND(ISBLANK(DESTINATIONS!O242),ISBLANK(DESTINATIONS!P242),ISBLANK(DESTINATIONS!Q242),ISBLANK(DESTINATIONS!R242),ISBLANK(DESTINATIONS!S242))</f>
        <v>1</v>
      </c>
      <c r="AH257" s="5" t="b">
        <f>AND(ISNUMBER(DESTINATIONS!O242),ISNUMBER(DESTINATIONS!P242),ISNUMBER(DESTINATIONS!Q242),ISNUMBER(DESTINATIONS!R242),ISNUMBER(DESTINATIONS!S242),SETTINGS!F$11&gt;=DESTINATIONS!P242,SETTINGS!F$12&gt;=DESTINATIONS!Q242,SETTINGS!F$13&gt;=DESTINATIONS!R242,SETTINGS!F$14&gt;=DESTINATIONS!S242,SETTINGS!F$15&gt;=DESTINATIONS!O242)</f>
        <v>0</v>
      </c>
      <c r="AI257" s="5" t="b">
        <f>AND(ISNUMBER(DESTINATIONS!O242),ISBLANK(DESTINATIONS!P242),ISBLANK(DESTINATIONS!Q242),ISBLANK(DESTINATIONS!R242),ISBLANK(DESTINATIONS!S242),SETTINGS!F$15&gt;=DESTINATIONS!O242)</f>
        <v>0</v>
      </c>
      <c r="AJ257" s="1" t="b">
        <f>AND(ISNUMBER(DESTINATIONS!O242),ISBLANK(DESTINATIONS!P242),ISBLANK(DESTINATIONS!Q242),ISNUMBER(DESTINATIONS!R242),ISBLANK(DESTINATIONS!S242),SETTINGS!F$15&gt;=DESTINATIONS!O242,SETTINGS!F$13&gt;=DESTINATIONS!R242)</f>
        <v>0</v>
      </c>
      <c r="AK257" s="5" t="b">
        <f t="shared" si="164"/>
        <v>1</v>
      </c>
      <c r="AL257" s="5" t="b">
        <f>AND(SETTINGS!B$21="IELTS",AF257)</f>
        <v>0</v>
      </c>
      <c r="AM257" s="5" t="b">
        <f>AND(SETTINGS!B$21="TOEFL",AK257)</f>
        <v>0</v>
      </c>
      <c r="AN257" s="5" t="b">
        <f>AND(SETTINGS!B$21="Other",OR(AB257,AG257))</f>
        <v>0</v>
      </c>
      <c r="AO257" s="1" t="b">
        <f>AND(SETTINGS!B$21="NO",_xlfn.IFS(SETTINGS!B$19="English",FALSE,OR(SETTINGS!B$19="Spanish",SETTINGS!B$19="English and Spanish"),DESTINATIONS!F242="Spanish",OR(SETTINGS!B$19="French",SETTINGS!B$19="English and French"),DESTINATIONS!F242="French",OR(SETTINGS!B$19="Portuguese",SETTINGS!B$19="English and Portuguese"),DESTINATIONS!F242="Portuguese",OR(SETTINGS!B$19="German",SETTINGS!B$19="English and German"),DESTINATIONS!F242="German",SETTINGS!B$19="All",OR(DESTINATIONS!F242="Spanish",DESTINATIONS!F242="French",DESTINATIONS!F242="Portuguese",DESTINATIONS!F242="German"),SETTINGS!B$19="",FALSE))</f>
        <v>0</v>
      </c>
      <c r="AP257" s="5" t="b">
        <f t="shared" si="156"/>
        <v>0</v>
      </c>
      <c r="AQ257" s="5" t="b">
        <f>OR(ISBLANK(DESTINATIONS!T242),AND(ISNUMBER(DESTINATIONS!T242),SETTINGS!I$5&gt;=DESTINATIONS!T242))</f>
        <v>1</v>
      </c>
      <c r="AS257" s="45" t="b">
        <f t="shared" si="150"/>
        <v>1</v>
      </c>
      <c r="AT257" s="5" t="b">
        <f t="shared" si="151"/>
        <v>0</v>
      </c>
      <c r="AU257" s="5" t="b">
        <f t="shared" si="152"/>
        <v>0</v>
      </c>
      <c r="AV257" s="5" t="b">
        <f t="shared" si="153"/>
        <v>0</v>
      </c>
      <c r="AW257" s="5" t="b">
        <f t="shared" si="154"/>
        <v>0</v>
      </c>
      <c r="AX257" s="5" t="b">
        <f t="shared" si="155"/>
        <v>0</v>
      </c>
    </row>
    <row r="258" spans="1:50" ht="20" customHeight="1" x14ac:dyDescent="0.35">
      <c r="A258" s="50" t="s">
        <v>554</v>
      </c>
      <c r="B258" s="50" t="s">
        <v>569</v>
      </c>
      <c r="C258" s="50" t="s">
        <v>601</v>
      </c>
      <c r="D258" s="48">
        <v>2</v>
      </c>
      <c r="E258" s="49">
        <v>34.072000000000003</v>
      </c>
      <c r="F258" s="49">
        <v>32.539000000000001</v>
      </c>
      <c r="G258" s="43" t="str">
        <f>IF(OR(SETTINGS!I$8=0,F258="X",F258="?"),"N/A",SETTINGS!I$8-F258)</f>
        <v>N/A</v>
      </c>
      <c r="H258" s="46" t="str">
        <f t="shared" si="148"/>
        <v>Language + Score + English</v>
      </c>
      <c r="J258" s="5" t="b">
        <f>DESTINATIONS!D270="YES"</f>
        <v>1</v>
      </c>
      <c r="K258" s="5" t="b">
        <f>AND(SETTINGS!B$19="English",DESTINATIONS!F270="English")</f>
        <v>0</v>
      </c>
      <c r="L258" s="5" t="b">
        <f>AND(SETTINGS!B$19="Spanish",DESTINATIONS!F270="Spanish")</f>
        <v>0</v>
      </c>
      <c r="M258" s="5" t="b">
        <f>AND(SETTINGS!B$19="French",DESTINATIONS!F270="French")</f>
        <v>0</v>
      </c>
      <c r="N258" s="1" t="b">
        <f>AND(SETTINGS!B$19="Portuguese",DESTINATIONS!F270="Portuguese")</f>
        <v>0</v>
      </c>
      <c r="O258" s="5" t="b">
        <f>AND(SETTINGS!B$19="German",DESTINATIONS!F270="German")</f>
        <v>0</v>
      </c>
      <c r="P258" s="45" t="b">
        <f>AND(SETTINGS!B$19="English and Spanish",OR(DESTINATIONS!F270="English",DESTINATIONS!F270="Spanish"))</f>
        <v>0</v>
      </c>
      <c r="Q258" s="5" t="b">
        <f>AND(SETTINGS!B$19="English and French",OR(DESTINATIONS!F270="English",DESTINATIONS!F270="French"))</f>
        <v>0</v>
      </c>
      <c r="R258" s="5" t="b">
        <f>AND(SETTINGS!B$19="English and Portuguese",OR(DESTINATIONS!F270="English",DESTINATIONS!F270="Portuguese"))</f>
        <v>0</v>
      </c>
      <c r="S258" s="5" t="b">
        <f>AND(SETTINGS!B$19="English and German",OR(DESTINATIONS!F270="English",DESTINATIONS!F270="German"))</f>
        <v>0</v>
      </c>
      <c r="T258" s="5" t="b">
        <f>SETTINGS!B$19="All"</f>
        <v>0</v>
      </c>
      <c r="U258" s="5" t="b">
        <f t="shared" si="161"/>
        <v>0</v>
      </c>
      <c r="V258" s="5" t="b">
        <f>AND(SETTINGS!I$8&lt;F258,NOT(OR(E258="?",F258="?",E258="X",F258="X")))</f>
        <v>1</v>
      </c>
      <c r="W258" s="5" t="b">
        <f>AND(SETTINGS!I$8=F258,NOT(OR(E258="?",F258="?",E258="X",F258="X")))</f>
        <v>0</v>
      </c>
      <c r="X258" s="5" t="b">
        <f>AND(SETTINGS!I$8&gt;F258,SETTINGS!I$8&lt;E258,NOT(OR(E258="?",F258="?",E258="X",F258="X")))</f>
        <v>0</v>
      </c>
      <c r="Y258" s="5" t="b">
        <f>AND(SETTINGS!I$8=E258,NOT(OR(E258="?",F258="?",E258="X",F258="X")))</f>
        <v>0</v>
      </c>
      <c r="Z258" s="5" t="b">
        <f>AND(SETTINGS!I$8&gt;E258,NOT(OR(E258="?",F258="?",E258="X",F258="X")))</f>
        <v>0</v>
      </c>
      <c r="AA258" s="5" t="b">
        <f t="shared" si="162"/>
        <v>0</v>
      </c>
      <c r="AB258" s="5" t="b">
        <f>AND(ISBLANK(DESTINATIONS!J270),ISBLANK(DESTINATIONS!K270),ISBLANK(DESTINATIONS!L270),ISBLANK(DESTINATIONS!M270),ISBLANK(DESTINATIONS!N270))</f>
        <v>0</v>
      </c>
      <c r="AC258" s="5" t="b">
        <f>AND(ISNUMBER(DESTINATIONS!J270),ISNUMBER(DESTINATIONS!K270),ISNUMBER(DESTINATIONS!L270),ISNUMBER(DESTINATIONS!M270),ISNUMBER(DESTINATIONS!N270),SETTINGS!F$3&gt;=DESTINATIONS!K270,SETTINGS!F$4&gt;=DESTINATIONS!L270,SETTINGS!F$5&gt;=DESTINATIONS!M270,SETTINGS!F$6&gt;=DESTINATIONS!N270,SETTINGS!F$7&gt;=DESTINATIONS!J270)</f>
        <v>0</v>
      </c>
      <c r="AD258" s="5" t="b">
        <f>AND(ISNUMBER(DESTINATIONS!J270),ISBLANK(DESTINATIONS!K270),ISBLANK(DESTINATIONS!L270),ISBLANK(DESTINATIONS!M270),ISBLANK(DESTINATIONS!N270),SETTINGS!F$7&gt;=DESTINATIONS!J270)</f>
        <v>0</v>
      </c>
      <c r="AE258" s="1" t="b">
        <f>AND(ISNUMBER(DESTINATIONS!J270),ISBLANK(DESTINATIONS!K270),ISBLANK(DESTINATIONS!L270),ISNUMBER(DESTINATIONS!M270),ISBLANK(DESTINATIONS!N270),SETTINGS!F$7&gt;=DESTINATIONS!J270,SETTINGS!F$5&gt;=DESTINATIONS!M270)</f>
        <v>0</v>
      </c>
      <c r="AF258" s="5" t="b">
        <f t="shared" si="163"/>
        <v>0</v>
      </c>
      <c r="AG258" s="5" t="b">
        <f>AND(ISBLANK(DESTINATIONS!O270),ISBLANK(DESTINATIONS!P270),ISBLANK(DESTINATIONS!Q270),ISBLANK(DESTINATIONS!R270),ISBLANK(DESTINATIONS!S270))</f>
        <v>0</v>
      </c>
      <c r="AH258" s="5" t="b">
        <f>AND(ISNUMBER(DESTINATIONS!O270),ISNUMBER(DESTINATIONS!P270),ISNUMBER(DESTINATIONS!Q270),ISNUMBER(DESTINATIONS!R270),ISNUMBER(DESTINATIONS!S270),SETTINGS!F$11&gt;=DESTINATIONS!P270,SETTINGS!F$12&gt;=DESTINATIONS!Q270,SETTINGS!F$13&gt;=DESTINATIONS!R270,SETTINGS!F$14&gt;=DESTINATIONS!S270,SETTINGS!F$15&gt;=DESTINATIONS!O270)</f>
        <v>0</v>
      </c>
      <c r="AI258" s="5" t="b">
        <f>AND(ISNUMBER(DESTINATIONS!O270),ISBLANK(DESTINATIONS!P270),ISBLANK(DESTINATIONS!Q270),ISBLANK(DESTINATIONS!R270),ISBLANK(DESTINATIONS!S270),SETTINGS!F$15&gt;=DESTINATIONS!O270)</f>
        <v>0</v>
      </c>
      <c r="AJ258" s="1" t="b">
        <f>AND(ISNUMBER(DESTINATIONS!O270),ISBLANK(DESTINATIONS!P270),ISBLANK(DESTINATIONS!Q270),ISNUMBER(DESTINATIONS!R270),ISBLANK(DESTINATIONS!S270),SETTINGS!F$15&gt;=DESTINATIONS!O270,SETTINGS!F$13&gt;=DESTINATIONS!R270)</f>
        <v>0</v>
      </c>
      <c r="AK258" s="5" t="b">
        <f t="shared" si="164"/>
        <v>0</v>
      </c>
      <c r="AL258" s="5" t="b">
        <f>AND(SETTINGS!B$21="IELTS",AF258)</f>
        <v>0</v>
      </c>
      <c r="AM258" s="5" t="b">
        <f>AND(SETTINGS!B$21="TOEFL",AK258)</f>
        <v>0</v>
      </c>
      <c r="AN258" s="5" t="b">
        <f>AND(SETTINGS!B$21="Other",OR(AB258,AG258))</f>
        <v>0</v>
      </c>
      <c r="AO258" s="1" t="b">
        <f>AND(SETTINGS!B$21="NO",_xlfn.IFS(SETTINGS!B$19="English",FALSE,OR(SETTINGS!B$19="Spanish",SETTINGS!B$19="English and Spanish"),DESTINATIONS!F270="Spanish",OR(SETTINGS!B$19="French",SETTINGS!B$19="English and French"),DESTINATIONS!F270="French",OR(SETTINGS!B$19="Portuguese",SETTINGS!B$19="English and Portuguese"),DESTINATIONS!F270="Portuguese",OR(SETTINGS!B$19="German",SETTINGS!B$19="English and German"),DESTINATIONS!F270="German",SETTINGS!B$19="All",OR(DESTINATIONS!F270="Spanish",DESTINATIONS!F270="French",DESTINATIONS!F270="Portuguese",DESTINATIONS!F270="German"),SETTINGS!B$19="",FALSE))</f>
        <v>0</v>
      </c>
      <c r="AP258" s="5" t="b">
        <f t="shared" si="156"/>
        <v>0</v>
      </c>
      <c r="AQ258" s="5" t="b">
        <f>OR(ISBLANK(DESTINATIONS!T270),AND(ISNUMBER(DESTINATIONS!T270),SETTINGS!I$5&gt;=DESTINATIONS!T270))</f>
        <v>1</v>
      </c>
      <c r="AS258" s="45" t="b">
        <f t="shared" si="150"/>
        <v>1</v>
      </c>
      <c r="AT258" s="5" t="b">
        <f t="shared" si="151"/>
        <v>0</v>
      </c>
      <c r="AU258" s="5" t="b">
        <f t="shared" si="152"/>
        <v>0</v>
      </c>
      <c r="AV258" s="5" t="b">
        <f t="shared" si="153"/>
        <v>0</v>
      </c>
      <c r="AW258" s="5" t="b">
        <f t="shared" si="154"/>
        <v>0</v>
      </c>
      <c r="AX258" s="5" t="b">
        <f t="shared" si="155"/>
        <v>0</v>
      </c>
    </row>
    <row r="259" spans="1:50" ht="20" customHeight="1" x14ac:dyDescent="0.35">
      <c r="A259" s="50" t="s">
        <v>554</v>
      </c>
      <c r="B259" s="50" t="s">
        <v>569</v>
      </c>
      <c r="C259" s="50" t="s">
        <v>603</v>
      </c>
      <c r="D259" s="48">
        <v>1</v>
      </c>
      <c r="E259" s="49">
        <v>32.472999999999999</v>
      </c>
      <c r="F259" s="49">
        <v>32.472999999999999</v>
      </c>
      <c r="G259" s="43" t="str">
        <f>IF(OR(SETTINGS!I$8=0,F259="X",F259="?"),"N/A",SETTINGS!I$8-F259)</f>
        <v>N/A</v>
      </c>
      <c r="H259" s="46" t="str">
        <f t="shared" si="148"/>
        <v>Language + Score + English</v>
      </c>
      <c r="J259" s="5" t="b">
        <f>DESTINATIONS!D271="YES"</f>
        <v>1</v>
      </c>
      <c r="K259" s="5" t="b">
        <f>AND(SETTINGS!B$19="English",DESTINATIONS!F271="English")</f>
        <v>0</v>
      </c>
      <c r="L259" s="5" t="b">
        <f>AND(SETTINGS!B$19="Spanish",DESTINATIONS!F271="Spanish")</f>
        <v>0</v>
      </c>
      <c r="M259" s="5" t="b">
        <f>AND(SETTINGS!B$19="French",DESTINATIONS!F271="French")</f>
        <v>0</v>
      </c>
      <c r="N259" s="1" t="b">
        <f>AND(SETTINGS!B$19="Portuguese",DESTINATIONS!F271="Portuguese")</f>
        <v>0</v>
      </c>
      <c r="O259" s="5" t="b">
        <f>AND(SETTINGS!B$19="German",DESTINATIONS!F271="German")</f>
        <v>0</v>
      </c>
      <c r="P259" s="45" t="b">
        <f>AND(SETTINGS!B$19="English and Spanish",OR(DESTINATIONS!F271="English",DESTINATIONS!F271="Spanish"))</f>
        <v>0</v>
      </c>
      <c r="Q259" s="5" t="b">
        <f>AND(SETTINGS!B$19="English and French",OR(DESTINATIONS!F271="English",DESTINATIONS!F271="French"))</f>
        <v>0</v>
      </c>
      <c r="R259" s="5" t="b">
        <f>AND(SETTINGS!B$19="English and Portuguese",OR(DESTINATIONS!F271="English",DESTINATIONS!F271="Portuguese"))</f>
        <v>0</v>
      </c>
      <c r="S259" s="5" t="b">
        <f>AND(SETTINGS!B$19="English and German",OR(DESTINATIONS!F271="English",DESTINATIONS!F271="German"))</f>
        <v>0</v>
      </c>
      <c r="T259" s="5" t="b">
        <f>SETTINGS!B$19="All"</f>
        <v>0</v>
      </c>
      <c r="U259" s="5" t="b">
        <f t="shared" si="161"/>
        <v>0</v>
      </c>
      <c r="V259" s="5" t="b">
        <f>AND(SETTINGS!I$8&lt;F259,NOT(OR(E259="?",F259="?",E259="X",F259="X")))</f>
        <v>1</v>
      </c>
      <c r="W259" s="5" t="b">
        <f>AND(SETTINGS!I$8=F259,NOT(OR(E259="?",F259="?",E259="X",F259="X")))</f>
        <v>0</v>
      </c>
      <c r="X259" s="5" t="b">
        <f>AND(SETTINGS!I$8&gt;F259,SETTINGS!I$8&lt;E259,NOT(OR(E259="?",F259="?",E259="X",F259="X")))</f>
        <v>0</v>
      </c>
      <c r="Y259" s="5" t="b">
        <f>AND(SETTINGS!I$8=E259,NOT(OR(E259="?",F259="?",E259="X",F259="X")))</f>
        <v>0</v>
      </c>
      <c r="Z259" s="5" t="b">
        <f>AND(SETTINGS!I$8&gt;E259,NOT(OR(E259="?",F259="?",E259="X",F259="X")))</f>
        <v>0</v>
      </c>
      <c r="AA259" s="5" t="b">
        <f t="shared" si="162"/>
        <v>0</v>
      </c>
      <c r="AB259" s="5" t="b">
        <f>AND(ISBLANK(DESTINATIONS!J271),ISBLANK(DESTINATIONS!K271),ISBLANK(DESTINATIONS!L271),ISBLANK(DESTINATIONS!M271),ISBLANK(DESTINATIONS!N271))</f>
        <v>1</v>
      </c>
      <c r="AC259" s="5" t="b">
        <f>AND(ISNUMBER(DESTINATIONS!J271),ISNUMBER(DESTINATIONS!K271),ISNUMBER(DESTINATIONS!L271),ISNUMBER(DESTINATIONS!M271),ISNUMBER(DESTINATIONS!N271),SETTINGS!F$3&gt;=DESTINATIONS!K271,SETTINGS!F$4&gt;=DESTINATIONS!L271,SETTINGS!F$5&gt;=DESTINATIONS!M271,SETTINGS!F$6&gt;=DESTINATIONS!N271,SETTINGS!F$7&gt;=DESTINATIONS!J271)</f>
        <v>0</v>
      </c>
      <c r="AD259" s="5" t="b">
        <f>AND(ISNUMBER(DESTINATIONS!J271),ISBLANK(DESTINATIONS!K271),ISBLANK(DESTINATIONS!L271),ISBLANK(DESTINATIONS!M271),ISBLANK(DESTINATIONS!N271),SETTINGS!F$7&gt;=DESTINATIONS!J271)</f>
        <v>0</v>
      </c>
      <c r="AE259" s="1" t="b">
        <f>AND(ISNUMBER(DESTINATIONS!J271),ISBLANK(DESTINATIONS!K271),ISBLANK(DESTINATIONS!L271),ISNUMBER(DESTINATIONS!M271),ISBLANK(DESTINATIONS!N271),SETTINGS!F$7&gt;=DESTINATIONS!J271,SETTINGS!F$5&gt;=DESTINATIONS!M271)</f>
        <v>0</v>
      </c>
      <c r="AF259" s="5" t="b">
        <f t="shared" si="163"/>
        <v>1</v>
      </c>
      <c r="AG259" s="5" t="b">
        <f>AND(ISBLANK(DESTINATIONS!O271),ISBLANK(DESTINATIONS!P271),ISBLANK(DESTINATIONS!Q271),ISBLANK(DESTINATIONS!R271),ISBLANK(DESTINATIONS!S271))</f>
        <v>1</v>
      </c>
      <c r="AH259" s="5" t="b">
        <f>AND(ISNUMBER(DESTINATIONS!O271),ISNUMBER(DESTINATIONS!P271),ISNUMBER(DESTINATIONS!Q271),ISNUMBER(DESTINATIONS!R271),ISNUMBER(DESTINATIONS!S271),SETTINGS!F$11&gt;=DESTINATIONS!P271,SETTINGS!F$12&gt;=DESTINATIONS!Q271,SETTINGS!F$13&gt;=DESTINATIONS!R271,SETTINGS!F$14&gt;=DESTINATIONS!S271,SETTINGS!F$15&gt;=DESTINATIONS!O271)</f>
        <v>0</v>
      </c>
      <c r="AI259" s="5" t="b">
        <f>AND(ISNUMBER(DESTINATIONS!O271),ISBLANK(DESTINATIONS!P271),ISBLANK(DESTINATIONS!Q271),ISBLANK(DESTINATIONS!R271),ISBLANK(DESTINATIONS!S271),SETTINGS!F$15&gt;=DESTINATIONS!O271)</f>
        <v>0</v>
      </c>
      <c r="AJ259" s="1" t="b">
        <f>AND(ISNUMBER(DESTINATIONS!O271),ISBLANK(DESTINATIONS!P271),ISBLANK(DESTINATIONS!Q271),ISNUMBER(DESTINATIONS!R271),ISBLANK(DESTINATIONS!S271),SETTINGS!F$15&gt;=DESTINATIONS!O271,SETTINGS!F$13&gt;=DESTINATIONS!R271)</f>
        <v>0</v>
      </c>
      <c r="AK259" s="5" t="b">
        <f t="shared" si="164"/>
        <v>1</v>
      </c>
      <c r="AL259" s="5" t="b">
        <f>AND(SETTINGS!B$21="IELTS",AF259)</f>
        <v>0</v>
      </c>
      <c r="AM259" s="5" t="b">
        <f>AND(SETTINGS!B$21="TOEFL",AK259)</f>
        <v>0</v>
      </c>
      <c r="AN259" s="5" t="b">
        <f>AND(SETTINGS!B$21="Other",OR(AB259,AG259))</f>
        <v>0</v>
      </c>
      <c r="AO259" s="1" t="b">
        <f>AND(SETTINGS!B$21="NO",_xlfn.IFS(SETTINGS!B$19="English",FALSE,OR(SETTINGS!B$19="Spanish",SETTINGS!B$19="English and Spanish"),DESTINATIONS!F271="Spanish",OR(SETTINGS!B$19="French",SETTINGS!B$19="English and French"),DESTINATIONS!F271="French",OR(SETTINGS!B$19="Portuguese",SETTINGS!B$19="English and Portuguese"),DESTINATIONS!F271="Portuguese",OR(SETTINGS!B$19="German",SETTINGS!B$19="English and German"),DESTINATIONS!F271="German",SETTINGS!B$19="All",OR(DESTINATIONS!F271="Spanish",DESTINATIONS!F271="French",DESTINATIONS!F271="Portuguese",DESTINATIONS!F271="German"),SETTINGS!B$19="",FALSE))</f>
        <v>0</v>
      </c>
      <c r="AP259" s="5" t="b">
        <f t="shared" si="156"/>
        <v>0</v>
      </c>
      <c r="AQ259" s="5" t="b">
        <f>OR(ISBLANK(DESTINATIONS!T271),AND(ISNUMBER(DESTINATIONS!T271),SETTINGS!I$5&gt;=DESTINATIONS!T271))</f>
        <v>1</v>
      </c>
      <c r="AS259" s="45" t="b">
        <f t="shared" si="150"/>
        <v>1</v>
      </c>
      <c r="AT259" s="5" t="b">
        <f t="shared" si="151"/>
        <v>0</v>
      </c>
      <c r="AU259" s="5" t="b">
        <f t="shared" si="152"/>
        <v>0</v>
      </c>
      <c r="AV259" s="5" t="b">
        <f t="shared" si="153"/>
        <v>0</v>
      </c>
      <c r="AW259" s="5" t="b">
        <f t="shared" si="154"/>
        <v>0</v>
      </c>
      <c r="AX259" s="5" t="b">
        <f t="shared" si="155"/>
        <v>0</v>
      </c>
    </row>
    <row r="260" spans="1:50" ht="20" customHeight="1" x14ac:dyDescent="0.35">
      <c r="A260" s="50" t="s">
        <v>548</v>
      </c>
      <c r="B260" s="50" t="s">
        <v>557</v>
      </c>
      <c r="C260" s="50" t="s">
        <v>577</v>
      </c>
      <c r="D260" s="48">
        <v>2</v>
      </c>
      <c r="E260" s="49">
        <v>32.561</v>
      </c>
      <c r="F260" s="49">
        <v>32.472000000000001</v>
      </c>
      <c r="G260" s="43" t="str">
        <f>IF(OR(SETTINGS!I$8=0,F260="X",F260="?"),"N/A",SETTINGS!I$8-F260)</f>
        <v>N/A</v>
      </c>
      <c r="H260" s="46" t="str">
        <f t="shared" si="148"/>
        <v>Language + Score + English</v>
      </c>
      <c r="J260" s="5" t="b">
        <f>DESTINATIONS!D243="YES"</f>
        <v>1</v>
      </c>
      <c r="K260" s="5" t="b">
        <f>AND(SETTINGS!B$19="English",DESTINATIONS!F243="English")</f>
        <v>0</v>
      </c>
      <c r="L260" s="5" t="b">
        <f>AND(SETTINGS!B$19="Spanish",DESTINATIONS!F243="Spanish")</f>
        <v>0</v>
      </c>
      <c r="M260" s="5" t="b">
        <f>AND(SETTINGS!B$19="French",DESTINATIONS!F243="French")</f>
        <v>0</v>
      </c>
      <c r="N260" s="1" t="b">
        <f>AND(SETTINGS!B$19="Portuguese",DESTINATIONS!F243="Portuguese")</f>
        <v>0</v>
      </c>
      <c r="O260" s="5" t="b">
        <f>AND(SETTINGS!B$19="German",DESTINATIONS!F243="German")</f>
        <v>0</v>
      </c>
      <c r="P260" s="45" t="b">
        <f>AND(SETTINGS!B$19="English and Spanish",OR(DESTINATIONS!F243="English",DESTINATIONS!F243="Spanish"))</f>
        <v>0</v>
      </c>
      <c r="Q260" s="5" t="b">
        <f>AND(SETTINGS!B$19="English and French",OR(DESTINATIONS!F243="English",DESTINATIONS!F243="French"))</f>
        <v>0</v>
      </c>
      <c r="R260" s="5" t="b">
        <f>AND(SETTINGS!B$19="English and Portuguese",OR(DESTINATIONS!F243="English",DESTINATIONS!F243="Portuguese"))</f>
        <v>0</v>
      </c>
      <c r="S260" s="5" t="b">
        <f>AND(SETTINGS!B$19="English and German",OR(DESTINATIONS!F243="English",DESTINATIONS!F243="German"))</f>
        <v>0</v>
      </c>
      <c r="T260" s="5" t="b">
        <f>SETTINGS!B$19="All"</f>
        <v>0</v>
      </c>
      <c r="U260" s="5" t="b">
        <f t="shared" si="161"/>
        <v>0</v>
      </c>
      <c r="V260" s="5" t="b">
        <f>AND(SETTINGS!I$8&lt;F260,NOT(OR(E260="?",F260="?",E260="X",F260="X")))</f>
        <v>1</v>
      </c>
      <c r="W260" s="5" t="b">
        <f>AND(SETTINGS!I$8=F260,NOT(OR(E260="?",F260="?",E260="X",F260="X")))</f>
        <v>0</v>
      </c>
      <c r="X260" s="5" t="b">
        <f>AND(SETTINGS!I$8&gt;F260,SETTINGS!I$8&lt;E260,NOT(OR(E260="?",F260="?",E260="X",F260="X")))</f>
        <v>0</v>
      </c>
      <c r="Y260" s="5" t="b">
        <f>AND(SETTINGS!I$8=E260,NOT(OR(E260="?",F260="?",E260="X",F260="X")))</f>
        <v>0</v>
      </c>
      <c r="Z260" s="5" t="b">
        <f>AND(SETTINGS!I$8&gt;E260,NOT(OR(E260="?",F260="?",E260="X",F260="X")))</f>
        <v>0</v>
      </c>
      <c r="AA260" s="5" t="b">
        <f t="shared" si="162"/>
        <v>0</v>
      </c>
      <c r="AB260" s="5" t="b">
        <f>AND(ISBLANK(DESTINATIONS!J243),ISBLANK(DESTINATIONS!K243),ISBLANK(DESTINATIONS!L243),ISBLANK(DESTINATIONS!M243),ISBLANK(DESTINATIONS!N243))</f>
        <v>1</v>
      </c>
      <c r="AC260" s="5" t="b">
        <f>AND(ISNUMBER(DESTINATIONS!J243),ISNUMBER(DESTINATIONS!K243),ISNUMBER(DESTINATIONS!L243),ISNUMBER(DESTINATIONS!M243),ISNUMBER(DESTINATIONS!N243),SETTINGS!F$3&gt;=DESTINATIONS!K243,SETTINGS!F$4&gt;=DESTINATIONS!L243,SETTINGS!F$5&gt;=DESTINATIONS!M243,SETTINGS!F$6&gt;=DESTINATIONS!N243,SETTINGS!F$7&gt;=DESTINATIONS!J243)</f>
        <v>0</v>
      </c>
      <c r="AD260" s="5" t="b">
        <f>AND(ISNUMBER(DESTINATIONS!J243),ISBLANK(DESTINATIONS!K243),ISBLANK(DESTINATIONS!L243),ISBLANK(DESTINATIONS!M243),ISBLANK(DESTINATIONS!N243),SETTINGS!F$7&gt;=DESTINATIONS!J243)</f>
        <v>0</v>
      </c>
      <c r="AE260" s="1" t="b">
        <f>AND(ISNUMBER(DESTINATIONS!J243),ISBLANK(DESTINATIONS!K243),ISBLANK(DESTINATIONS!L243),ISNUMBER(DESTINATIONS!M243),ISBLANK(DESTINATIONS!N243),SETTINGS!F$7&gt;=DESTINATIONS!J243,SETTINGS!F$5&gt;=DESTINATIONS!M243)</f>
        <v>0</v>
      </c>
      <c r="AF260" s="5" t="b">
        <f t="shared" si="163"/>
        <v>1</v>
      </c>
      <c r="AG260" s="5" t="b">
        <f>AND(ISBLANK(DESTINATIONS!O243),ISBLANK(DESTINATIONS!P243),ISBLANK(DESTINATIONS!Q243),ISBLANK(DESTINATIONS!R243),ISBLANK(DESTINATIONS!S243))</f>
        <v>1</v>
      </c>
      <c r="AH260" s="5" t="b">
        <f>AND(ISNUMBER(DESTINATIONS!O243),ISNUMBER(DESTINATIONS!P243),ISNUMBER(DESTINATIONS!Q243),ISNUMBER(DESTINATIONS!R243),ISNUMBER(DESTINATIONS!S243),SETTINGS!F$11&gt;=DESTINATIONS!P243,SETTINGS!F$12&gt;=DESTINATIONS!Q243,SETTINGS!F$13&gt;=DESTINATIONS!R243,SETTINGS!F$14&gt;=DESTINATIONS!S243,SETTINGS!F$15&gt;=DESTINATIONS!O243)</f>
        <v>0</v>
      </c>
      <c r="AI260" s="5" t="b">
        <f>AND(ISNUMBER(DESTINATIONS!O243),ISBLANK(DESTINATIONS!P243),ISBLANK(DESTINATIONS!Q243),ISBLANK(DESTINATIONS!R243),ISBLANK(DESTINATIONS!S243),SETTINGS!F$15&gt;=DESTINATIONS!O243)</f>
        <v>0</v>
      </c>
      <c r="AJ260" s="1" t="b">
        <f>AND(ISNUMBER(DESTINATIONS!O243),ISBLANK(DESTINATIONS!P243),ISBLANK(DESTINATIONS!Q243),ISNUMBER(DESTINATIONS!R243),ISBLANK(DESTINATIONS!S243),SETTINGS!F$15&gt;=DESTINATIONS!O243,SETTINGS!F$13&gt;=DESTINATIONS!R243)</f>
        <v>0</v>
      </c>
      <c r="AK260" s="5" t="b">
        <f t="shared" si="164"/>
        <v>1</v>
      </c>
      <c r="AL260" s="5" t="b">
        <f>AND(SETTINGS!B$21="IELTS",AF260)</f>
        <v>0</v>
      </c>
      <c r="AM260" s="5" t="b">
        <f>AND(SETTINGS!B$21="TOEFL",AK260)</f>
        <v>0</v>
      </c>
      <c r="AN260" s="5" t="b">
        <f>AND(SETTINGS!B$21="Other",OR(AB260,AG260))</f>
        <v>0</v>
      </c>
      <c r="AO260" s="1" t="b">
        <f>AND(SETTINGS!B$21="NO",_xlfn.IFS(SETTINGS!B$19="English",FALSE,OR(SETTINGS!B$19="Spanish",SETTINGS!B$19="English and Spanish"),DESTINATIONS!F243="Spanish",OR(SETTINGS!B$19="French",SETTINGS!B$19="English and French"),DESTINATIONS!F243="French",OR(SETTINGS!B$19="Portuguese",SETTINGS!B$19="English and Portuguese"),DESTINATIONS!F243="Portuguese",OR(SETTINGS!B$19="German",SETTINGS!B$19="English and German"),DESTINATIONS!F243="German",SETTINGS!B$19="All",OR(DESTINATIONS!F243="Spanish",DESTINATIONS!F243="French",DESTINATIONS!F243="Portuguese",DESTINATIONS!F243="German"),SETTINGS!B$19="",FALSE))</f>
        <v>0</v>
      </c>
      <c r="AP260" s="5" t="b">
        <f t="shared" si="156"/>
        <v>0</v>
      </c>
      <c r="AQ260" s="5" t="b">
        <f>OR(ISBLANK(DESTINATIONS!T243),AND(ISNUMBER(DESTINATIONS!T243),SETTINGS!I$5&gt;=DESTINATIONS!T243))</f>
        <v>1</v>
      </c>
      <c r="AS260" s="45" t="b">
        <f t="shared" si="150"/>
        <v>1</v>
      </c>
      <c r="AT260" s="5" t="b">
        <f t="shared" si="151"/>
        <v>0</v>
      </c>
      <c r="AU260" s="5" t="b">
        <f t="shared" si="152"/>
        <v>0</v>
      </c>
      <c r="AV260" s="5" t="b">
        <f t="shared" si="153"/>
        <v>0</v>
      </c>
      <c r="AW260" s="5" t="b">
        <f t="shared" si="154"/>
        <v>0</v>
      </c>
      <c r="AX260" s="5" t="b">
        <f t="shared" si="155"/>
        <v>0</v>
      </c>
    </row>
    <row r="261" spans="1:50" ht="20" customHeight="1" x14ac:dyDescent="0.35">
      <c r="A261" s="50" t="s">
        <v>549</v>
      </c>
      <c r="B261" s="50" t="s">
        <v>563</v>
      </c>
      <c r="C261" s="50" t="s">
        <v>586</v>
      </c>
      <c r="D261" s="48">
        <v>1</v>
      </c>
      <c r="E261" s="49">
        <v>32.426000000000002</v>
      </c>
      <c r="F261" s="49">
        <v>32.426000000000002</v>
      </c>
      <c r="G261" s="43" t="str">
        <f>IF(OR(SETTINGS!I$8=0,F261="X",F261="?"),"N/A",SETTINGS!I$8-F261)</f>
        <v>N/A</v>
      </c>
      <c r="H261" s="46" t="str">
        <f t="shared" si="148"/>
        <v>Language + Score + English</v>
      </c>
      <c r="J261" s="5" t="b">
        <f>DESTINATIONS!D253="YES"</f>
        <v>1</v>
      </c>
      <c r="K261" s="5" t="b">
        <f>AND(SETTINGS!B$19="English",DESTINATIONS!F253="English")</f>
        <v>0</v>
      </c>
      <c r="L261" s="5" t="b">
        <f>AND(SETTINGS!B$19="Spanish",DESTINATIONS!F253="Spanish")</f>
        <v>0</v>
      </c>
      <c r="M261" s="5" t="b">
        <f>AND(SETTINGS!B$19="French",DESTINATIONS!F253="French")</f>
        <v>0</v>
      </c>
      <c r="N261" s="1" t="b">
        <f>AND(SETTINGS!B$19="Portuguese",DESTINATIONS!F253="Portuguese")</f>
        <v>0</v>
      </c>
      <c r="O261" s="5" t="b">
        <f>AND(SETTINGS!B$19="German",DESTINATIONS!F253="German")</f>
        <v>0</v>
      </c>
      <c r="P261" s="45" t="b">
        <f>AND(SETTINGS!B$19="English and Spanish",OR(DESTINATIONS!F253="English",DESTINATIONS!F253="Spanish"))</f>
        <v>0</v>
      </c>
      <c r="Q261" s="5" t="b">
        <f>AND(SETTINGS!B$19="English and French",OR(DESTINATIONS!F253="English",DESTINATIONS!F253="French"))</f>
        <v>0</v>
      </c>
      <c r="R261" s="5" t="b">
        <f>AND(SETTINGS!B$19="English and Portuguese",OR(DESTINATIONS!F253="English",DESTINATIONS!F253="Portuguese"))</f>
        <v>0</v>
      </c>
      <c r="S261" s="5" t="b">
        <f>AND(SETTINGS!B$19="English and German",OR(DESTINATIONS!F253="English",DESTINATIONS!F253="German"))</f>
        <v>0</v>
      </c>
      <c r="T261" s="5" t="b">
        <f>SETTINGS!B$19="All"</f>
        <v>0</v>
      </c>
      <c r="U261" s="5" t="b">
        <f t="shared" si="161"/>
        <v>0</v>
      </c>
      <c r="V261" s="5" t="b">
        <f>AND(SETTINGS!I$8&lt;F261,NOT(OR(E261="?",F261="?",E261="X",F261="X")))</f>
        <v>1</v>
      </c>
      <c r="W261" s="5" t="b">
        <f>AND(SETTINGS!I$8=F261,NOT(OR(E261="?",F261="?",E261="X",F261="X")))</f>
        <v>0</v>
      </c>
      <c r="X261" s="5" t="b">
        <f>AND(SETTINGS!I$8&gt;F261,SETTINGS!I$8&lt;E261,NOT(OR(E261="?",F261="?",E261="X",F261="X")))</f>
        <v>0</v>
      </c>
      <c r="Y261" s="5" t="b">
        <f>AND(SETTINGS!I$8=E261,NOT(OR(E261="?",F261="?",E261="X",F261="X")))</f>
        <v>0</v>
      </c>
      <c r="Z261" s="5" t="b">
        <f>AND(SETTINGS!I$8&gt;E261,NOT(OR(E261="?",F261="?",E261="X",F261="X")))</f>
        <v>0</v>
      </c>
      <c r="AA261" s="5" t="b">
        <f t="shared" si="162"/>
        <v>0</v>
      </c>
      <c r="AB261" s="5" t="b">
        <f>AND(ISBLANK(DESTINATIONS!J253),ISBLANK(DESTINATIONS!K253),ISBLANK(DESTINATIONS!L253),ISBLANK(DESTINATIONS!M253),ISBLANK(DESTINATIONS!N253))</f>
        <v>0</v>
      </c>
      <c r="AC261" s="5" t="b">
        <f>AND(ISNUMBER(DESTINATIONS!J253),ISNUMBER(DESTINATIONS!K253),ISNUMBER(DESTINATIONS!L253),ISNUMBER(DESTINATIONS!M253),ISNUMBER(DESTINATIONS!N253),SETTINGS!F$3&gt;=DESTINATIONS!K253,SETTINGS!F$4&gt;=DESTINATIONS!L253,SETTINGS!F$5&gt;=DESTINATIONS!M253,SETTINGS!F$6&gt;=DESTINATIONS!N253,SETTINGS!F$7&gt;=DESTINATIONS!J253)</f>
        <v>0</v>
      </c>
      <c r="AD261" s="5" t="b">
        <f>AND(ISNUMBER(DESTINATIONS!J253),ISBLANK(DESTINATIONS!K253),ISBLANK(DESTINATIONS!L253),ISBLANK(DESTINATIONS!M253),ISBLANK(DESTINATIONS!N253),SETTINGS!F$7&gt;=DESTINATIONS!J253)</f>
        <v>0</v>
      </c>
      <c r="AE261" s="1" t="b">
        <f>AND(ISNUMBER(DESTINATIONS!J253),ISBLANK(DESTINATIONS!K253),ISBLANK(DESTINATIONS!L253),ISNUMBER(DESTINATIONS!M253),ISBLANK(DESTINATIONS!N253),SETTINGS!F$7&gt;=DESTINATIONS!J253,SETTINGS!F$5&gt;=DESTINATIONS!M253)</f>
        <v>0</v>
      </c>
      <c r="AF261" s="5" t="b">
        <f t="shared" si="163"/>
        <v>0</v>
      </c>
      <c r="AG261" s="5" t="b">
        <f>AND(ISBLANK(DESTINATIONS!O253),ISBLANK(DESTINATIONS!P253),ISBLANK(DESTINATIONS!Q253),ISBLANK(DESTINATIONS!R253),ISBLANK(DESTINATIONS!S253))</f>
        <v>0</v>
      </c>
      <c r="AH261" s="5" t="b">
        <f>AND(ISNUMBER(DESTINATIONS!O253),ISNUMBER(DESTINATIONS!P253),ISNUMBER(DESTINATIONS!Q253),ISNUMBER(DESTINATIONS!R253),ISNUMBER(DESTINATIONS!S253),SETTINGS!F$11&gt;=DESTINATIONS!P253,SETTINGS!F$12&gt;=DESTINATIONS!Q253,SETTINGS!F$13&gt;=DESTINATIONS!R253,SETTINGS!F$14&gt;=DESTINATIONS!S253,SETTINGS!F$15&gt;=DESTINATIONS!O253)</f>
        <v>0</v>
      </c>
      <c r="AI261" s="5" t="b">
        <f>AND(ISNUMBER(DESTINATIONS!O253),ISBLANK(DESTINATIONS!P253),ISBLANK(DESTINATIONS!Q253),ISBLANK(DESTINATIONS!R253),ISBLANK(DESTINATIONS!S253),SETTINGS!F$15&gt;=DESTINATIONS!O253)</f>
        <v>0</v>
      </c>
      <c r="AJ261" s="1" t="b">
        <f>AND(ISNUMBER(DESTINATIONS!O253),ISBLANK(DESTINATIONS!P253),ISBLANK(DESTINATIONS!Q253),ISNUMBER(DESTINATIONS!R253),ISBLANK(DESTINATIONS!S253),SETTINGS!F$15&gt;=DESTINATIONS!O253,SETTINGS!F$13&gt;=DESTINATIONS!R253)</f>
        <v>0</v>
      </c>
      <c r="AK261" s="5" t="b">
        <f t="shared" si="164"/>
        <v>0</v>
      </c>
      <c r="AL261" s="5" t="b">
        <f>AND(SETTINGS!B$21="IELTS",AF261)</f>
        <v>0</v>
      </c>
      <c r="AM261" s="5" t="b">
        <f>AND(SETTINGS!B$21="TOEFL",AK261)</f>
        <v>0</v>
      </c>
      <c r="AN261" s="5" t="b">
        <f>AND(SETTINGS!B$21="Other",OR(AB261,AG261))</f>
        <v>0</v>
      </c>
      <c r="AO261" s="1" t="b">
        <f>AND(SETTINGS!B$21="NO",_xlfn.IFS(SETTINGS!B$19="English",FALSE,OR(SETTINGS!B$19="Spanish",SETTINGS!B$19="English and Spanish"),DESTINATIONS!F253="Spanish",OR(SETTINGS!B$19="French",SETTINGS!B$19="English and French"),DESTINATIONS!F253="French",OR(SETTINGS!B$19="Portuguese",SETTINGS!B$19="English and Portuguese"),DESTINATIONS!F253="Portuguese",OR(SETTINGS!B$19="German",SETTINGS!B$19="English and German"),DESTINATIONS!F253="German",SETTINGS!B$19="All",OR(DESTINATIONS!F253="Spanish",DESTINATIONS!F253="French",DESTINATIONS!F253="Portuguese",DESTINATIONS!F253="German"),SETTINGS!B$19="",FALSE))</f>
        <v>0</v>
      </c>
      <c r="AP261" s="5" t="b">
        <f t="shared" si="156"/>
        <v>0</v>
      </c>
      <c r="AQ261" s="5" t="b">
        <f>OR(ISBLANK(DESTINATIONS!T253),AND(ISNUMBER(DESTINATIONS!T253),SETTINGS!I$5&gt;=DESTINATIONS!T253))</f>
        <v>1</v>
      </c>
      <c r="AS261" s="45" t="b">
        <f t="shared" si="150"/>
        <v>1</v>
      </c>
      <c r="AT261" s="5" t="b">
        <f t="shared" si="151"/>
        <v>0</v>
      </c>
      <c r="AU261" s="5" t="b">
        <f t="shared" si="152"/>
        <v>0</v>
      </c>
      <c r="AV261" s="5" t="b">
        <f t="shared" si="153"/>
        <v>0</v>
      </c>
      <c r="AW261" s="5" t="b">
        <f t="shared" si="154"/>
        <v>0</v>
      </c>
      <c r="AX261" s="5" t="b">
        <f t="shared" si="155"/>
        <v>0</v>
      </c>
    </row>
    <row r="262" spans="1:50" ht="20" customHeight="1" x14ac:dyDescent="0.35">
      <c r="A262" s="50" t="s">
        <v>548</v>
      </c>
      <c r="B262" s="50" t="s">
        <v>555</v>
      </c>
      <c r="C262" s="50" t="s">
        <v>578</v>
      </c>
      <c r="D262" s="48">
        <v>2</v>
      </c>
      <c r="E262" s="49">
        <v>31.954000000000001</v>
      </c>
      <c r="F262" s="49">
        <v>31.797000000000001</v>
      </c>
      <c r="G262" s="43" t="str">
        <f>IF(OR(SETTINGS!I$8=0,F262="X",F262="?"),"N/A",SETTINGS!I$8-F262)</f>
        <v>N/A</v>
      </c>
      <c r="H262" s="46" t="str">
        <f t="shared" si="148"/>
        <v>Language + Score + English</v>
      </c>
      <c r="J262" s="5" t="b">
        <f>DESTINATIONS!D244="YES"</f>
        <v>1</v>
      </c>
      <c r="K262" s="5" t="b">
        <f>AND(SETTINGS!B$19="English",DESTINATIONS!F244="English")</f>
        <v>0</v>
      </c>
      <c r="L262" s="5" t="b">
        <f>AND(SETTINGS!B$19="Spanish",DESTINATIONS!F244="Spanish")</f>
        <v>0</v>
      </c>
      <c r="M262" s="5" t="b">
        <f>AND(SETTINGS!B$19="French",DESTINATIONS!F244="French")</f>
        <v>0</v>
      </c>
      <c r="N262" s="1" t="b">
        <f>AND(SETTINGS!B$19="Portuguese",DESTINATIONS!F244="Portuguese")</f>
        <v>0</v>
      </c>
      <c r="O262" s="5" t="b">
        <f>AND(SETTINGS!B$19="German",DESTINATIONS!F244="German")</f>
        <v>0</v>
      </c>
      <c r="P262" s="45" t="b">
        <f>AND(SETTINGS!B$19="English and Spanish",OR(DESTINATIONS!F244="English",DESTINATIONS!F244="Spanish"))</f>
        <v>0</v>
      </c>
      <c r="Q262" s="5" t="b">
        <f>AND(SETTINGS!B$19="English and French",OR(DESTINATIONS!F244="English",DESTINATIONS!F244="French"))</f>
        <v>0</v>
      </c>
      <c r="R262" s="5" t="b">
        <f>AND(SETTINGS!B$19="English and Portuguese",OR(DESTINATIONS!F244="English",DESTINATIONS!F244="Portuguese"))</f>
        <v>0</v>
      </c>
      <c r="S262" s="5" t="b">
        <f>AND(SETTINGS!B$19="English and German",OR(DESTINATIONS!F244="English",DESTINATIONS!F244="German"))</f>
        <v>0</v>
      </c>
      <c r="T262" s="5" t="b">
        <f>SETTINGS!B$19="All"</f>
        <v>0</v>
      </c>
      <c r="U262" s="5" t="b">
        <f t="shared" si="161"/>
        <v>0</v>
      </c>
      <c r="V262" s="5" t="b">
        <f>AND(SETTINGS!I$8&lt;F262,NOT(OR(E262="?",F262="?",E262="X",F262="X")))</f>
        <v>1</v>
      </c>
      <c r="W262" s="5" t="b">
        <f>AND(SETTINGS!I$8=F262,NOT(OR(E262="?",F262="?",E262="X",F262="X")))</f>
        <v>0</v>
      </c>
      <c r="X262" s="5" t="b">
        <f>AND(SETTINGS!I$8&gt;F262,SETTINGS!I$8&lt;E262,NOT(OR(E262="?",F262="?",E262="X",F262="X")))</f>
        <v>0</v>
      </c>
      <c r="Y262" s="5" t="b">
        <f>AND(SETTINGS!I$8=E262,NOT(OR(E262="?",F262="?",E262="X",F262="X")))</f>
        <v>0</v>
      </c>
      <c r="Z262" s="5" t="b">
        <f>AND(SETTINGS!I$8&gt;E262,NOT(OR(E262="?",F262="?",E262="X",F262="X")))</f>
        <v>0</v>
      </c>
      <c r="AA262" s="5" t="b">
        <f t="shared" si="162"/>
        <v>0</v>
      </c>
      <c r="AB262" s="5" t="b">
        <f>AND(ISBLANK(DESTINATIONS!J244),ISBLANK(DESTINATIONS!K244),ISBLANK(DESTINATIONS!L244),ISBLANK(DESTINATIONS!M244),ISBLANK(DESTINATIONS!N244))</f>
        <v>0</v>
      </c>
      <c r="AC262" s="5" t="b">
        <f>AND(ISNUMBER(DESTINATIONS!J244),ISNUMBER(DESTINATIONS!K244),ISNUMBER(DESTINATIONS!L244),ISNUMBER(DESTINATIONS!M244),ISNUMBER(DESTINATIONS!N244),SETTINGS!F$3&gt;=DESTINATIONS!K244,SETTINGS!F$4&gt;=DESTINATIONS!L244,SETTINGS!F$5&gt;=DESTINATIONS!M244,SETTINGS!F$6&gt;=DESTINATIONS!N244,SETTINGS!F$7&gt;=DESTINATIONS!J244)</f>
        <v>0</v>
      </c>
      <c r="AD262" s="5" t="b">
        <f>AND(ISNUMBER(DESTINATIONS!J244),ISBLANK(DESTINATIONS!K244),ISBLANK(DESTINATIONS!L244),ISBLANK(DESTINATIONS!M244),ISBLANK(DESTINATIONS!N244),SETTINGS!F$7&gt;=DESTINATIONS!J244)</f>
        <v>0</v>
      </c>
      <c r="AE262" s="1" t="b">
        <f>AND(ISNUMBER(DESTINATIONS!J244),ISBLANK(DESTINATIONS!K244),ISBLANK(DESTINATIONS!L244),ISNUMBER(DESTINATIONS!M244),ISBLANK(DESTINATIONS!N244),SETTINGS!F$7&gt;=DESTINATIONS!J244,SETTINGS!F$5&gt;=DESTINATIONS!M244)</f>
        <v>0</v>
      </c>
      <c r="AF262" s="5" t="b">
        <f t="shared" si="163"/>
        <v>0</v>
      </c>
      <c r="AG262" s="5" t="b">
        <f>AND(ISBLANK(DESTINATIONS!O244),ISBLANK(DESTINATIONS!P244),ISBLANK(DESTINATIONS!Q244),ISBLANK(DESTINATIONS!R244),ISBLANK(DESTINATIONS!S244))</f>
        <v>0</v>
      </c>
      <c r="AH262" s="5" t="b">
        <f>AND(ISNUMBER(DESTINATIONS!O244),ISNUMBER(DESTINATIONS!P244),ISNUMBER(DESTINATIONS!Q244),ISNUMBER(DESTINATIONS!R244),ISNUMBER(DESTINATIONS!S244),SETTINGS!F$11&gt;=DESTINATIONS!P244,SETTINGS!F$12&gt;=DESTINATIONS!Q244,SETTINGS!F$13&gt;=DESTINATIONS!R244,SETTINGS!F$14&gt;=DESTINATIONS!S244,SETTINGS!F$15&gt;=DESTINATIONS!O244)</f>
        <v>0</v>
      </c>
      <c r="AI262" s="5" t="b">
        <f>AND(ISNUMBER(DESTINATIONS!O244),ISBLANK(DESTINATIONS!P244),ISBLANK(DESTINATIONS!Q244),ISBLANK(DESTINATIONS!R244),ISBLANK(DESTINATIONS!S244),SETTINGS!F$15&gt;=DESTINATIONS!O244)</f>
        <v>0</v>
      </c>
      <c r="AJ262" s="1" t="b">
        <f>AND(ISNUMBER(DESTINATIONS!O244),ISBLANK(DESTINATIONS!P244),ISBLANK(DESTINATIONS!Q244),ISNUMBER(DESTINATIONS!R244),ISBLANK(DESTINATIONS!S244),SETTINGS!F$15&gt;=DESTINATIONS!O244,SETTINGS!F$13&gt;=DESTINATIONS!R244)</f>
        <v>0</v>
      </c>
      <c r="AK262" s="5" t="b">
        <f t="shared" si="164"/>
        <v>0</v>
      </c>
      <c r="AL262" s="5" t="b">
        <f>AND(SETTINGS!B$21="IELTS",AF262)</f>
        <v>0</v>
      </c>
      <c r="AM262" s="5" t="b">
        <f>AND(SETTINGS!B$21="TOEFL",AK262)</f>
        <v>0</v>
      </c>
      <c r="AN262" s="5" t="b">
        <f>AND(SETTINGS!B$21="Other",OR(AB262,AG262))</f>
        <v>0</v>
      </c>
      <c r="AO262" s="1" t="b">
        <f>AND(SETTINGS!B$21="NO",_xlfn.IFS(SETTINGS!B$19="English",FALSE,OR(SETTINGS!B$19="Spanish",SETTINGS!B$19="English and Spanish"),DESTINATIONS!F244="Spanish",OR(SETTINGS!B$19="French",SETTINGS!B$19="English and French"),DESTINATIONS!F244="French",OR(SETTINGS!B$19="Portuguese",SETTINGS!B$19="English and Portuguese"),DESTINATIONS!F244="Portuguese",OR(SETTINGS!B$19="German",SETTINGS!B$19="English and German"),DESTINATIONS!F244="German",SETTINGS!B$19="All",OR(DESTINATIONS!F244="Spanish",DESTINATIONS!F244="French",DESTINATIONS!F244="Portuguese",DESTINATIONS!F244="German"),SETTINGS!B$19="",FALSE))</f>
        <v>0</v>
      </c>
      <c r="AP262" s="5" t="b">
        <f t="shared" si="156"/>
        <v>0</v>
      </c>
      <c r="AQ262" s="5" t="b">
        <f>OR(ISBLANK(DESTINATIONS!T244),AND(ISNUMBER(DESTINATIONS!T244),SETTINGS!I$5&gt;=DESTINATIONS!T244))</f>
        <v>1</v>
      </c>
      <c r="AS262" s="45" t="b">
        <f t="shared" si="150"/>
        <v>1</v>
      </c>
      <c r="AT262" s="5" t="b">
        <f t="shared" si="151"/>
        <v>0</v>
      </c>
      <c r="AU262" s="5" t="b">
        <f t="shared" si="152"/>
        <v>0</v>
      </c>
      <c r="AV262" s="5" t="b">
        <f t="shared" si="153"/>
        <v>0</v>
      </c>
      <c r="AW262" s="5" t="b">
        <f t="shared" si="154"/>
        <v>0</v>
      </c>
      <c r="AX262" s="5" t="b">
        <f t="shared" si="155"/>
        <v>0</v>
      </c>
    </row>
    <row r="263" spans="1:50" ht="20" customHeight="1" x14ac:dyDescent="0.35">
      <c r="A263" s="50" t="s">
        <v>548</v>
      </c>
      <c r="B263" s="50" t="s">
        <v>558</v>
      </c>
      <c r="C263" s="50" t="s">
        <v>580</v>
      </c>
      <c r="D263" s="48">
        <v>1</v>
      </c>
      <c r="E263" s="49">
        <v>31.707000000000001</v>
      </c>
      <c r="F263" s="49">
        <v>31.707000000000001</v>
      </c>
      <c r="G263" s="43" t="str">
        <f>IF(OR(SETTINGS!I$8=0,F263="X",F263="?"),"N/A",SETTINGS!I$8-F263)</f>
        <v>N/A</v>
      </c>
      <c r="H263" s="46" t="str">
        <f t="shared" si="148"/>
        <v>Language + Score + English + GPA</v>
      </c>
      <c r="J263" s="5" t="b">
        <f>DESTINATIONS!D245="YES"</f>
        <v>1</v>
      </c>
      <c r="K263" s="5" t="b">
        <f>AND(SETTINGS!B$19="English",DESTINATIONS!F245="English")</f>
        <v>0</v>
      </c>
      <c r="L263" s="5" t="b">
        <f>AND(SETTINGS!B$19="Spanish",DESTINATIONS!F245="Spanish")</f>
        <v>0</v>
      </c>
      <c r="M263" s="5" t="b">
        <f>AND(SETTINGS!B$19="French",DESTINATIONS!F245="French")</f>
        <v>0</v>
      </c>
      <c r="N263" s="1" t="b">
        <f>AND(SETTINGS!B$19="Portuguese",DESTINATIONS!F245="Portuguese")</f>
        <v>0</v>
      </c>
      <c r="O263" s="5" t="b">
        <f>AND(SETTINGS!B$19="German",DESTINATIONS!F245="German")</f>
        <v>0</v>
      </c>
      <c r="P263" s="45" t="b">
        <f>AND(SETTINGS!B$19="English and Spanish",OR(DESTINATIONS!F245="English",DESTINATIONS!F245="Spanish"))</f>
        <v>0</v>
      </c>
      <c r="Q263" s="5" t="b">
        <f>AND(SETTINGS!B$19="English and French",OR(DESTINATIONS!F245="English",DESTINATIONS!F245="French"))</f>
        <v>0</v>
      </c>
      <c r="R263" s="5" t="b">
        <f>AND(SETTINGS!B$19="English and Portuguese",OR(DESTINATIONS!F245="English",DESTINATIONS!F245="Portuguese"))</f>
        <v>0</v>
      </c>
      <c r="S263" s="5" t="b">
        <f>AND(SETTINGS!B$19="English and German",OR(DESTINATIONS!F245="English",DESTINATIONS!F245="German"))</f>
        <v>0</v>
      </c>
      <c r="T263" s="5" t="b">
        <f>SETTINGS!B$19="All"</f>
        <v>0</v>
      </c>
      <c r="U263" s="5" t="b">
        <f t="shared" si="161"/>
        <v>0</v>
      </c>
      <c r="V263" s="5" t="b">
        <f>AND(SETTINGS!I$8&lt;F263,NOT(OR(E263="?",F263="?",E263="X",F263="X")))</f>
        <v>1</v>
      </c>
      <c r="W263" s="5" t="b">
        <f>AND(SETTINGS!I$8=F263,NOT(OR(E263="?",F263="?",E263="X",F263="X")))</f>
        <v>0</v>
      </c>
      <c r="X263" s="5" t="b">
        <f>AND(SETTINGS!I$8&gt;F263,SETTINGS!I$8&lt;E263,NOT(OR(E263="?",F263="?",E263="X",F263="X")))</f>
        <v>0</v>
      </c>
      <c r="Y263" s="5" t="b">
        <f>AND(SETTINGS!I$8=E263,NOT(OR(E263="?",F263="?",E263="X",F263="X")))</f>
        <v>0</v>
      </c>
      <c r="Z263" s="5" t="b">
        <f>AND(SETTINGS!I$8&gt;E263,NOT(OR(E263="?",F263="?",E263="X",F263="X")))</f>
        <v>0</v>
      </c>
      <c r="AA263" s="5" t="b">
        <f t="shared" si="162"/>
        <v>0</v>
      </c>
      <c r="AB263" s="5" t="b">
        <f>AND(ISBLANK(DESTINATIONS!J245),ISBLANK(DESTINATIONS!K245),ISBLANK(DESTINATIONS!L245),ISBLANK(DESTINATIONS!M245),ISBLANK(DESTINATIONS!N245))</f>
        <v>1</v>
      </c>
      <c r="AC263" s="5" t="b">
        <f>AND(ISNUMBER(DESTINATIONS!J245),ISNUMBER(DESTINATIONS!K245),ISNUMBER(DESTINATIONS!L245),ISNUMBER(DESTINATIONS!M245),ISNUMBER(DESTINATIONS!N245),SETTINGS!F$3&gt;=DESTINATIONS!K245,SETTINGS!F$4&gt;=DESTINATIONS!L245,SETTINGS!F$5&gt;=DESTINATIONS!M245,SETTINGS!F$6&gt;=DESTINATIONS!N245,SETTINGS!F$7&gt;=DESTINATIONS!J245)</f>
        <v>0</v>
      </c>
      <c r="AD263" s="5" t="b">
        <f>AND(ISNUMBER(DESTINATIONS!J245),ISBLANK(DESTINATIONS!K245),ISBLANK(DESTINATIONS!L245),ISBLANK(DESTINATIONS!M245),ISBLANK(DESTINATIONS!N245),SETTINGS!F$7&gt;=DESTINATIONS!J245)</f>
        <v>0</v>
      </c>
      <c r="AE263" s="1" t="b">
        <f>AND(ISNUMBER(DESTINATIONS!J245),ISBLANK(DESTINATIONS!K245),ISBLANK(DESTINATIONS!L245),ISNUMBER(DESTINATIONS!M245),ISBLANK(DESTINATIONS!N245),SETTINGS!F$7&gt;=DESTINATIONS!J245,SETTINGS!F$5&gt;=DESTINATIONS!M245)</f>
        <v>0</v>
      </c>
      <c r="AF263" s="5" t="b">
        <f t="shared" si="163"/>
        <v>1</v>
      </c>
      <c r="AG263" s="5" t="b">
        <f>AND(ISBLANK(DESTINATIONS!O245),ISBLANK(DESTINATIONS!P245),ISBLANK(DESTINATIONS!Q245),ISBLANK(DESTINATIONS!R245),ISBLANK(DESTINATIONS!S245))</f>
        <v>1</v>
      </c>
      <c r="AH263" s="5" t="b">
        <f>AND(ISNUMBER(DESTINATIONS!O245),ISNUMBER(DESTINATIONS!P245),ISNUMBER(DESTINATIONS!Q245),ISNUMBER(DESTINATIONS!R245),ISNUMBER(DESTINATIONS!S245),SETTINGS!F$11&gt;=DESTINATIONS!P245,SETTINGS!F$12&gt;=DESTINATIONS!Q245,SETTINGS!F$13&gt;=DESTINATIONS!R245,SETTINGS!F$14&gt;=DESTINATIONS!S245,SETTINGS!F$15&gt;=DESTINATIONS!O245)</f>
        <v>0</v>
      </c>
      <c r="AI263" s="5" t="b">
        <f>AND(ISNUMBER(DESTINATIONS!O245),ISBLANK(DESTINATIONS!P245),ISBLANK(DESTINATIONS!Q245),ISBLANK(DESTINATIONS!R245),ISBLANK(DESTINATIONS!S245),SETTINGS!F$15&gt;=DESTINATIONS!O245)</f>
        <v>0</v>
      </c>
      <c r="AJ263" s="1" t="b">
        <f>AND(ISNUMBER(DESTINATIONS!O245),ISBLANK(DESTINATIONS!P245),ISBLANK(DESTINATIONS!Q245),ISNUMBER(DESTINATIONS!R245),ISBLANK(DESTINATIONS!S245),SETTINGS!F$15&gt;=DESTINATIONS!O245,SETTINGS!F$13&gt;=DESTINATIONS!R245)</f>
        <v>0</v>
      </c>
      <c r="AK263" s="5" t="b">
        <f t="shared" si="164"/>
        <v>1</v>
      </c>
      <c r="AL263" s="5" t="b">
        <f>AND(SETTINGS!B$21="IELTS",AF263)</f>
        <v>0</v>
      </c>
      <c r="AM263" s="5" t="b">
        <f>AND(SETTINGS!B$21="TOEFL",AK263)</f>
        <v>0</v>
      </c>
      <c r="AN263" s="5" t="b">
        <f>AND(SETTINGS!B$21="Other",OR(AB263,AG263))</f>
        <v>0</v>
      </c>
      <c r="AO263" s="1" t="b">
        <f>AND(SETTINGS!B$21="NO",_xlfn.IFS(SETTINGS!B$19="English",FALSE,OR(SETTINGS!B$19="Spanish",SETTINGS!B$19="English and Spanish"),DESTINATIONS!F245="Spanish",OR(SETTINGS!B$19="French",SETTINGS!B$19="English and French"),DESTINATIONS!F245="French",OR(SETTINGS!B$19="Portuguese",SETTINGS!B$19="English and Portuguese"),DESTINATIONS!F245="Portuguese",OR(SETTINGS!B$19="German",SETTINGS!B$19="English and German"),DESTINATIONS!F245="German",SETTINGS!B$19="All",OR(DESTINATIONS!F245="Spanish",DESTINATIONS!F245="French",DESTINATIONS!F245="Portuguese",DESTINATIONS!F245="German"),SETTINGS!B$19="",FALSE))</f>
        <v>0</v>
      </c>
      <c r="AP263" s="5" t="b">
        <f t="shared" si="156"/>
        <v>0</v>
      </c>
      <c r="AQ263" s="5" t="b">
        <f>OR(ISBLANK(DESTINATIONS!T245),AND(ISNUMBER(DESTINATIONS!T245),SETTINGS!I$5&gt;=DESTINATIONS!T245))</f>
        <v>0</v>
      </c>
      <c r="AS263" s="45" t="b">
        <f t="shared" si="150"/>
        <v>1</v>
      </c>
      <c r="AT263" s="5" t="b">
        <f t="shared" si="151"/>
        <v>0</v>
      </c>
      <c r="AU263" s="5" t="b">
        <f t="shared" si="152"/>
        <v>0</v>
      </c>
      <c r="AV263" s="5" t="b">
        <f t="shared" si="153"/>
        <v>0</v>
      </c>
      <c r="AW263" s="5" t="b">
        <f t="shared" si="154"/>
        <v>0</v>
      </c>
      <c r="AX263" s="5" t="b">
        <f t="shared" si="155"/>
        <v>0</v>
      </c>
    </row>
    <row r="264" spans="1:50" ht="20" customHeight="1" x14ac:dyDescent="0.35">
      <c r="A264" s="50" t="s">
        <v>548</v>
      </c>
      <c r="B264" s="50" t="s">
        <v>559</v>
      </c>
      <c r="C264" s="50" t="s">
        <v>623</v>
      </c>
      <c r="D264" s="48">
        <v>2</v>
      </c>
      <c r="E264" s="49">
        <v>31.74</v>
      </c>
      <c r="F264" s="49">
        <v>31.510999999999999</v>
      </c>
      <c r="G264" s="43" t="str">
        <f>IF(OR(SETTINGS!I$8=0,F264="X",F264="?"),"N/A",SETTINGS!I$8-F264)</f>
        <v>N/A</v>
      </c>
      <c r="H264" s="46" t="str">
        <f t="shared" si="148"/>
        <v>Language + Score + English</v>
      </c>
      <c r="J264" s="5" t="b">
        <f>DESTINATIONS!D246="YES"</f>
        <v>1</v>
      </c>
      <c r="K264" s="5" t="b">
        <f>AND(SETTINGS!B$19="English",DESTINATIONS!F246="English")</f>
        <v>0</v>
      </c>
      <c r="L264" s="5" t="b">
        <f>AND(SETTINGS!B$19="Spanish",DESTINATIONS!F246="Spanish")</f>
        <v>0</v>
      </c>
      <c r="M264" s="5" t="b">
        <f>AND(SETTINGS!B$19="French",DESTINATIONS!F246="French")</f>
        <v>0</v>
      </c>
      <c r="N264" s="1" t="b">
        <f>AND(SETTINGS!B$19="Portuguese",DESTINATIONS!F246="Portuguese")</f>
        <v>0</v>
      </c>
      <c r="O264" s="5" t="b">
        <f>AND(SETTINGS!B$19="German",DESTINATIONS!F246="German")</f>
        <v>0</v>
      </c>
      <c r="P264" s="45" t="b">
        <f>AND(SETTINGS!B$19="English and Spanish",OR(DESTINATIONS!F246="English",DESTINATIONS!F246="Spanish"))</f>
        <v>0</v>
      </c>
      <c r="Q264" s="5" t="b">
        <f>AND(SETTINGS!B$19="English and French",OR(DESTINATIONS!F246="English",DESTINATIONS!F246="French"))</f>
        <v>0</v>
      </c>
      <c r="R264" s="5" t="b">
        <f>AND(SETTINGS!B$19="English and Portuguese",OR(DESTINATIONS!F246="English",DESTINATIONS!F246="Portuguese"))</f>
        <v>0</v>
      </c>
      <c r="S264" s="5" t="b">
        <f>AND(SETTINGS!B$19="English and German",OR(DESTINATIONS!F246="English",DESTINATIONS!F246="German"))</f>
        <v>0</v>
      </c>
      <c r="T264" s="5" t="b">
        <f>SETTINGS!B$19="All"</f>
        <v>0</v>
      </c>
      <c r="U264" s="5" t="b">
        <f t="shared" si="161"/>
        <v>0</v>
      </c>
      <c r="V264" s="5" t="b">
        <f>AND(SETTINGS!I$8&lt;F264,NOT(OR(E264="?",F264="?",E264="X",F264="X")))</f>
        <v>1</v>
      </c>
      <c r="W264" s="5" t="b">
        <f>AND(SETTINGS!I$8=F264,NOT(OR(E264="?",F264="?",E264="X",F264="X")))</f>
        <v>0</v>
      </c>
      <c r="X264" s="5" t="b">
        <f>AND(SETTINGS!I$8&gt;F264,SETTINGS!I$8&lt;E264,NOT(OR(E264="?",F264="?",E264="X",F264="X")))</f>
        <v>0</v>
      </c>
      <c r="Y264" s="5" t="b">
        <f>AND(SETTINGS!I$8=E264,NOT(OR(E264="?",F264="?",E264="X",F264="X")))</f>
        <v>0</v>
      </c>
      <c r="Z264" s="5" t="b">
        <f>AND(SETTINGS!I$8&gt;E264,NOT(OR(E264="?",F264="?",E264="X",F264="X")))</f>
        <v>0</v>
      </c>
      <c r="AA264" s="5" t="b">
        <f t="shared" si="162"/>
        <v>0</v>
      </c>
      <c r="AB264" s="5" t="b">
        <f>AND(ISBLANK(DESTINATIONS!J246),ISBLANK(DESTINATIONS!K246),ISBLANK(DESTINATIONS!L246),ISBLANK(DESTINATIONS!M246),ISBLANK(DESTINATIONS!N246))</f>
        <v>1</v>
      </c>
      <c r="AC264" s="5" t="b">
        <f>AND(ISNUMBER(DESTINATIONS!J246),ISNUMBER(DESTINATIONS!K246),ISNUMBER(DESTINATIONS!L246),ISNUMBER(DESTINATIONS!M246),ISNUMBER(DESTINATIONS!N246),SETTINGS!F$3&gt;=DESTINATIONS!K246,SETTINGS!F$4&gt;=DESTINATIONS!L246,SETTINGS!F$5&gt;=DESTINATIONS!M246,SETTINGS!F$6&gt;=DESTINATIONS!N246,SETTINGS!F$7&gt;=DESTINATIONS!J246)</f>
        <v>0</v>
      </c>
      <c r="AD264" s="5" t="b">
        <f>AND(ISNUMBER(DESTINATIONS!J246),ISBLANK(DESTINATIONS!K246),ISBLANK(DESTINATIONS!L246),ISBLANK(DESTINATIONS!M246),ISBLANK(DESTINATIONS!N246),SETTINGS!F$7&gt;=DESTINATIONS!J246)</f>
        <v>0</v>
      </c>
      <c r="AE264" s="1" t="b">
        <f>AND(ISNUMBER(DESTINATIONS!J246),ISBLANK(DESTINATIONS!K246),ISBLANK(DESTINATIONS!L246),ISNUMBER(DESTINATIONS!M246),ISBLANK(DESTINATIONS!N246),SETTINGS!F$7&gt;=DESTINATIONS!J246,SETTINGS!F$5&gt;=DESTINATIONS!M246)</f>
        <v>0</v>
      </c>
      <c r="AF264" s="5" t="b">
        <f t="shared" si="163"/>
        <v>1</v>
      </c>
      <c r="AG264" s="5" t="b">
        <f>AND(ISBLANK(DESTINATIONS!O246),ISBLANK(DESTINATIONS!P246),ISBLANK(DESTINATIONS!Q246),ISBLANK(DESTINATIONS!R246),ISBLANK(DESTINATIONS!S246))</f>
        <v>1</v>
      </c>
      <c r="AH264" s="5" t="b">
        <f>AND(ISNUMBER(DESTINATIONS!O246),ISNUMBER(DESTINATIONS!P246),ISNUMBER(DESTINATIONS!Q246),ISNUMBER(DESTINATIONS!R246),ISNUMBER(DESTINATIONS!S246),SETTINGS!F$11&gt;=DESTINATIONS!P246,SETTINGS!F$12&gt;=DESTINATIONS!Q246,SETTINGS!F$13&gt;=DESTINATIONS!R246,SETTINGS!F$14&gt;=DESTINATIONS!S246,SETTINGS!F$15&gt;=DESTINATIONS!O246)</f>
        <v>0</v>
      </c>
      <c r="AI264" s="5" t="b">
        <f>AND(ISNUMBER(DESTINATIONS!O246),ISBLANK(DESTINATIONS!P246),ISBLANK(DESTINATIONS!Q246),ISBLANK(DESTINATIONS!R246),ISBLANK(DESTINATIONS!S246),SETTINGS!F$15&gt;=DESTINATIONS!O246)</f>
        <v>0</v>
      </c>
      <c r="AJ264" s="1" t="b">
        <f>AND(ISNUMBER(DESTINATIONS!O246),ISBLANK(DESTINATIONS!P246),ISBLANK(DESTINATIONS!Q246),ISNUMBER(DESTINATIONS!R246),ISBLANK(DESTINATIONS!S246),SETTINGS!F$15&gt;=DESTINATIONS!O246,SETTINGS!F$13&gt;=DESTINATIONS!R246)</f>
        <v>0</v>
      </c>
      <c r="AK264" s="5" t="b">
        <f t="shared" si="164"/>
        <v>1</v>
      </c>
      <c r="AL264" s="5" t="b">
        <f>AND(SETTINGS!B$21="IELTS",AF264)</f>
        <v>0</v>
      </c>
      <c r="AM264" s="5" t="b">
        <f>AND(SETTINGS!B$21="TOEFL",AK264)</f>
        <v>0</v>
      </c>
      <c r="AN264" s="5" t="b">
        <f>AND(SETTINGS!B$21="Other",OR(AB264,AG264))</f>
        <v>0</v>
      </c>
      <c r="AO264" s="1" t="b">
        <f>AND(SETTINGS!B$21="NO",_xlfn.IFS(SETTINGS!B$19="English",FALSE,OR(SETTINGS!B$19="Spanish",SETTINGS!B$19="English and Spanish"),DESTINATIONS!F246="Spanish",OR(SETTINGS!B$19="French",SETTINGS!B$19="English and French"),DESTINATIONS!F246="French",OR(SETTINGS!B$19="Portuguese",SETTINGS!B$19="English and Portuguese"),DESTINATIONS!F246="Portuguese",OR(SETTINGS!B$19="German",SETTINGS!B$19="English and German"),DESTINATIONS!F246="German",SETTINGS!B$19="All",OR(DESTINATIONS!F246="Spanish",DESTINATIONS!F246="French",DESTINATIONS!F246="Portuguese",DESTINATIONS!F246="German"),SETTINGS!B$19="",FALSE))</f>
        <v>0</v>
      </c>
      <c r="AP264" s="5" t="b">
        <f t="shared" si="156"/>
        <v>0</v>
      </c>
      <c r="AQ264" s="5" t="b">
        <f>OR(ISBLANK(DESTINATIONS!T246),AND(ISNUMBER(DESTINATIONS!T246),SETTINGS!I$5&gt;=DESTINATIONS!T246))</f>
        <v>1</v>
      </c>
      <c r="AS264" s="45" t="b">
        <f t="shared" si="150"/>
        <v>1</v>
      </c>
      <c r="AT264" s="5" t="b">
        <f t="shared" si="151"/>
        <v>0</v>
      </c>
      <c r="AU264" s="5" t="b">
        <f t="shared" si="152"/>
        <v>0</v>
      </c>
      <c r="AV264" s="5" t="b">
        <f t="shared" si="153"/>
        <v>0</v>
      </c>
      <c r="AW264" s="5" t="b">
        <f t="shared" si="154"/>
        <v>0</v>
      </c>
      <c r="AX264" s="5" t="b">
        <f t="shared" si="155"/>
        <v>0</v>
      </c>
    </row>
    <row r="265" spans="1:50" ht="20" customHeight="1" x14ac:dyDescent="0.35">
      <c r="A265" s="50" t="s">
        <v>549</v>
      </c>
      <c r="B265" s="50" t="s">
        <v>561</v>
      </c>
      <c r="C265" s="50" t="s">
        <v>583</v>
      </c>
      <c r="D265" s="48">
        <v>2</v>
      </c>
      <c r="E265" s="49">
        <v>33.600999999999999</v>
      </c>
      <c r="F265" s="49">
        <v>31.491</v>
      </c>
      <c r="G265" s="43" t="str">
        <f>IF(OR(SETTINGS!I$8=0,F265="X",F265="?"),"N/A",SETTINGS!I$8-F265)</f>
        <v>N/A</v>
      </c>
      <c r="H265" s="46" t="str">
        <f t="shared" si="148"/>
        <v>Course + Language + Score + English + GPA</v>
      </c>
      <c r="J265" s="5" t="b">
        <f>DESTINATIONS!D254="YES"</f>
        <v>0</v>
      </c>
      <c r="K265" s="5" t="b">
        <f>AND(SETTINGS!B$19="English",DESTINATIONS!F254="English")</f>
        <v>0</v>
      </c>
      <c r="L265" s="5" t="b">
        <f>AND(SETTINGS!B$19="Spanish",DESTINATIONS!F254="Spanish")</f>
        <v>0</v>
      </c>
      <c r="M265" s="5" t="b">
        <f>AND(SETTINGS!B$19="French",DESTINATIONS!F254="French")</f>
        <v>0</v>
      </c>
      <c r="N265" s="1" t="b">
        <f>AND(SETTINGS!B$19="Portuguese",DESTINATIONS!F254="Portuguese")</f>
        <v>0</v>
      </c>
      <c r="O265" s="5" t="b">
        <f>AND(SETTINGS!B$19="German",DESTINATIONS!F254="German")</f>
        <v>0</v>
      </c>
      <c r="P265" s="45" t="b">
        <f>AND(SETTINGS!B$19="English and Spanish",OR(DESTINATIONS!F254="English",DESTINATIONS!F254="Spanish"))</f>
        <v>0</v>
      </c>
      <c r="Q265" s="5" t="b">
        <f>AND(SETTINGS!B$19="English and French",OR(DESTINATIONS!F254="English",DESTINATIONS!F254="French"))</f>
        <v>0</v>
      </c>
      <c r="R265" s="5" t="b">
        <f>AND(SETTINGS!B$19="English and Portuguese",OR(DESTINATIONS!F254="English",DESTINATIONS!F254="Portuguese"))</f>
        <v>0</v>
      </c>
      <c r="S265" s="5" t="b">
        <f>AND(SETTINGS!B$19="English and German",OR(DESTINATIONS!F254="English",DESTINATIONS!F254="German"))</f>
        <v>0</v>
      </c>
      <c r="T265" s="5" t="b">
        <f>SETTINGS!B$19="All"</f>
        <v>0</v>
      </c>
      <c r="U265" s="5" t="b">
        <f t="shared" si="161"/>
        <v>0</v>
      </c>
      <c r="V265" s="5" t="b">
        <f>AND(SETTINGS!I$8&lt;F265,NOT(OR(E265="?",F265="?",E265="X",F265="X")))</f>
        <v>1</v>
      </c>
      <c r="W265" s="5" t="b">
        <f>AND(SETTINGS!I$8=F265,NOT(OR(E265="?",F265="?",E265="X",F265="X")))</f>
        <v>0</v>
      </c>
      <c r="X265" s="5" t="b">
        <f>AND(SETTINGS!I$8&gt;F265,SETTINGS!I$8&lt;E265,NOT(OR(E265="?",F265="?",E265="X",F265="X")))</f>
        <v>0</v>
      </c>
      <c r="Y265" s="5" t="b">
        <f>AND(SETTINGS!I$8=E265,NOT(OR(E265="?",F265="?",E265="X",F265="X")))</f>
        <v>0</v>
      </c>
      <c r="Z265" s="5" t="b">
        <f>AND(SETTINGS!I$8&gt;E265,NOT(OR(E265="?",F265="?",E265="X",F265="X")))</f>
        <v>0</v>
      </c>
      <c r="AA265" s="5" t="b">
        <f t="shared" si="162"/>
        <v>0</v>
      </c>
      <c r="AB265" s="5" t="b">
        <f>AND(ISBLANK(DESTINATIONS!J254),ISBLANK(DESTINATIONS!K254),ISBLANK(DESTINATIONS!L254),ISBLANK(DESTINATIONS!M254),ISBLANK(DESTINATIONS!N254))</f>
        <v>1</v>
      </c>
      <c r="AC265" s="5" t="b">
        <f>AND(ISNUMBER(DESTINATIONS!J254),ISNUMBER(DESTINATIONS!K254),ISNUMBER(DESTINATIONS!L254),ISNUMBER(DESTINATIONS!M254),ISNUMBER(DESTINATIONS!N254),SETTINGS!F$3&gt;=DESTINATIONS!K254,SETTINGS!F$4&gt;=DESTINATIONS!L254,SETTINGS!F$5&gt;=DESTINATIONS!M254,SETTINGS!F$6&gt;=DESTINATIONS!N254,SETTINGS!F$7&gt;=DESTINATIONS!J254)</f>
        <v>0</v>
      </c>
      <c r="AD265" s="5" t="b">
        <f>AND(ISNUMBER(DESTINATIONS!J254),ISBLANK(DESTINATIONS!K254),ISBLANK(DESTINATIONS!L254),ISBLANK(DESTINATIONS!M254),ISBLANK(DESTINATIONS!N254),SETTINGS!F$7&gt;=DESTINATIONS!J254)</f>
        <v>0</v>
      </c>
      <c r="AE265" s="1" t="b">
        <f>AND(ISNUMBER(DESTINATIONS!J254),ISBLANK(DESTINATIONS!K254),ISBLANK(DESTINATIONS!L254),ISNUMBER(DESTINATIONS!M254),ISBLANK(DESTINATIONS!N254),SETTINGS!F$7&gt;=DESTINATIONS!J254,SETTINGS!F$5&gt;=DESTINATIONS!M254)</f>
        <v>0</v>
      </c>
      <c r="AF265" s="5" t="b">
        <f t="shared" si="163"/>
        <v>1</v>
      </c>
      <c r="AG265" s="5" t="b">
        <f>AND(ISBLANK(DESTINATIONS!O254),ISBLANK(DESTINATIONS!P254),ISBLANK(DESTINATIONS!Q254),ISBLANK(DESTINATIONS!R254),ISBLANK(DESTINATIONS!S254))</f>
        <v>1</v>
      </c>
      <c r="AH265" s="5" t="b">
        <f>AND(ISNUMBER(DESTINATIONS!O254),ISNUMBER(DESTINATIONS!P254),ISNUMBER(DESTINATIONS!Q254),ISNUMBER(DESTINATIONS!R254),ISNUMBER(DESTINATIONS!S254),SETTINGS!F$11&gt;=DESTINATIONS!P254,SETTINGS!F$12&gt;=DESTINATIONS!Q254,SETTINGS!F$13&gt;=DESTINATIONS!R254,SETTINGS!F$14&gt;=DESTINATIONS!S254,SETTINGS!F$15&gt;=DESTINATIONS!O254)</f>
        <v>0</v>
      </c>
      <c r="AI265" s="5" t="b">
        <f>AND(ISNUMBER(DESTINATIONS!O254),ISBLANK(DESTINATIONS!P254),ISBLANK(DESTINATIONS!Q254),ISBLANK(DESTINATIONS!R254),ISBLANK(DESTINATIONS!S254),SETTINGS!F$15&gt;=DESTINATIONS!O254)</f>
        <v>0</v>
      </c>
      <c r="AJ265" s="1" t="b">
        <f>AND(ISNUMBER(DESTINATIONS!O254),ISBLANK(DESTINATIONS!P254),ISBLANK(DESTINATIONS!Q254),ISNUMBER(DESTINATIONS!R254),ISBLANK(DESTINATIONS!S254),SETTINGS!F$15&gt;=DESTINATIONS!O254,SETTINGS!F$13&gt;=DESTINATIONS!R254)</f>
        <v>0</v>
      </c>
      <c r="AK265" s="5" t="b">
        <f t="shared" si="164"/>
        <v>1</v>
      </c>
      <c r="AL265" s="5" t="b">
        <f>AND(SETTINGS!B$21="IELTS",AF265)</f>
        <v>0</v>
      </c>
      <c r="AM265" s="5" t="b">
        <f>AND(SETTINGS!B$21="TOEFL",AK265)</f>
        <v>0</v>
      </c>
      <c r="AN265" s="5" t="b">
        <f>AND(SETTINGS!B$21="Other",OR(AB265,AG265))</f>
        <v>0</v>
      </c>
      <c r="AO265" s="1" t="b">
        <f>AND(SETTINGS!B$21="NO",_xlfn.IFS(SETTINGS!B$19="English",FALSE,OR(SETTINGS!B$19="Spanish",SETTINGS!B$19="English and Spanish"),DESTINATIONS!F254="Spanish",OR(SETTINGS!B$19="French",SETTINGS!B$19="English and French"),DESTINATIONS!F254="French",OR(SETTINGS!B$19="Portuguese",SETTINGS!B$19="English and Portuguese"),DESTINATIONS!F254="Portuguese",OR(SETTINGS!B$19="German",SETTINGS!B$19="English and German"),DESTINATIONS!F254="German",SETTINGS!B$19="All",OR(DESTINATIONS!F254="Spanish",DESTINATIONS!F254="French",DESTINATIONS!F254="Portuguese",DESTINATIONS!F254="German"),SETTINGS!B$19="",FALSE))</f>
        <v>0</v>
      </c>
      <c r="AP265" s="5" t="b">
        <f t="shared" si="156"/>
        <v>0</v>
      </c>
      <c r="AQ265" s="5" t="b">
        <f>OR(ISBLANK(DESTINATIONS!T254),AND(ISNUMBER(DESTINATIONS!T254),SETTINGS!I$5&gt;=DESTINATIONS!T254))</f>
        <v>0</v>
      </c>
      <c r="AS265" s="45" t="b">
        <f t="shared" si="150"/>
        <v>1</v>
      </c>
      <c r="AT265" s="5" t="b">
        <f t="shared" si="151"/>
        <v>0</v>
      </c>
      <c r="AU265" s="5" t="b">
        <f t="shared" si="152"/>
        <v>0</v>
      </c>
      <c r="AV265" s="5" t="b">
        <f t="shared" si="153"/>
        <v>0</v>
      </c>
      <c r="AW265" s="5" t="b">
        <f t="shared" si="154"/>
        <v>0</v>
      </c>
      <c r="AX265" s="5" t="b">
        <f t="shared" si="155"/>
        <v>0</v>
      </c>
    </row>
    <row r="266" spans="1:50" ht="20" customHeight="1" x14ac:dyDescent="0.35">
      <c r="A266" s="50" t="s">
        <v>548</v>
      </c>
      <c r="B266" s="50" t="s">
        <v>558</v>
      </c>
      <c r="C266" s="50" t="s">
        <v>576</v>
      </c>
      <c r="D266" s="48">
        <v>2</v>
      </c>
      <c r="E266" s="49">
        <v>32.729999999999997</v>
      </c>
      <c r="F266" s="49">
        <v>31.46</v>
      </c>
      <c r="G266" s="43" t="str">
        <f>IF(OR(SETTINGS!I$8=0,F266="X",F266="?"),"N/A",SETTINGS!I$8-F266)</f>
        <v>N/A</v>
      </c>
      <c r="H266" s="46" t="str">
        <f t="shared" si="148"/>
        <v>Language + Score + English</v>
      </c>
      <c r="J266" s="5" t="b">
        <f>DESTINATIONS!D247="YES"</f>
        <v>1</v>
      </c>
      <c r="K266" s="5" t="b">
        <f>AND(SETTINGS!B$19="English",DESTINATIONS!F247="English")</f>
        <v>0</v>
      </c>
      <c r="L266" s="5" t="b">
        <f>AND(SETTINGS!B$19="Spanish",DESTINATIONS!F247="Spanish")</f>
        <v>0</v>
      </c>
      <c r="M266" s="5" t="b">
        <f>AND(SETTINGS!B$19="French",DESTINATIONS!F247="French")</f>
        <v>0</v>
      </c>
      <c r="N266" s="1" t="b">
        <f>AND(SETTINGS!B$19="Portuguese",DESTINATIONS!F247="Portuguese")</f>
        <v>0</v>
      </c>
      <c r="O266" s="5" t="b">
        <f>AND(SETTINGS!B$19="German",DESTINATIONS!F247="German")</f>
        <v>0</v>
      </c>
      <c r="P266" s="45" t="b">
        <f>AND(SETTINGS!B$19="English and Spanish",OR(DESTINATIONS!F247="English",DESTINATIONS!F247="Spanish"))</f>
        <v>0</v>
      </c>
      <c r="Q266" s="5" t="b">
        <f>AND(SETTINGS!B$19="English and French",OR(DESTINATIONS!F247="English",DESTINATIONS!F247="French"))</f>
        <v>0</v>
      </c>
      <c r="R266" s="5" t="b">
        <f>AND(SETTINGS!B$19="English and Portuguese",OR(DESTINATIONS!F247="English",DESTINATIONS!F247="Portuguese"))</f>
        <v>0</v>
      </c>
      <c r="S266" s="5" t="b">
        <f>AND(SETTINGS!B$19="English and German",OR(DESTINATIONS!F247="English",DESTINATIONS!F247="German"))</f>
        <v>0</v>
      </c>
      <c r="T266" s="5" t="b">
        <f>SETTINGS!B$19="All"</f>
        <v>0</v>
      </c>
      <c r="U266" s="5" t="b">
        <f t="shared" si="161"/>
        <v>0</v>
      </c>
      <c r="V266" s="5" t="b">
        <f>AND(SETTINGS!I$8&lt;F266,NOT(OR(E266="?",F266="?",E266="X",F266="X")))</f>
        <v>1</v>
      </c>
      <c r="W266" s="5" t="b">
        <f>AND(SETTINGS!I$8=F266,NOT(OR(E266="?",F266="?",E266="X",F266="X")))</f>
        <v>0</v>
      </c>
      <c r="X266" s="5" t="b">
        <f>AND(SETTINGS!I$8&gt;F266,SETTINGS!I$8&lt;E266,NOT(OR(E266="?",F266="?",E266="X",F266="X")))</f>
        <v>0</v>
      </c>
      <c r="Y266" s="5" t="b">
        <f>AND(SETTINGS!I$8=E266,NOT(OR(E266="?",F266="?",E266="X",F266="X")))</f>
        <v>0</v>
      </c>
      <c r="Z266" s="5" t="b">
        <f>AND(SETTINGS!I$8&gt;E266,NOT(OR(E266="?",F266="?",E266="X",F266="X")))</f>
        <v>0</v>
      </c>
      <c r="AA266" s="5" t="b">
        <f t="shared" si="162"/>
        <v>0</v>
      </c>
      <c r="AB266" s="5" t="b">
        <f>AND(ISBLANK(DESTINATIONS!J247),ISBLANK(DESTINATIONS!K247),ISBLANK(DESTINATIONS!L247),ISBLANK(DESTINATIONS!M247),ISBLANK(DESTINATIONS!N247))</f>
        <v>1</v>
      </c>
      <c r="AC266" s="5" t="b">
        <f>AND(ISNUMBER(DESTINATIONS!J247),ISNUMBER(DESTINATIONS!K247),ISNUMBER(DESTINATIONS!L247),ISNUMBER(DESTINATIONS!M247),ISNUMBER(DESTINATIONS!N247),SETTINGS!F$3&gt;=DESTINATIONS!K247,SETTINGS!F$4&gt;=DESTINATIONS!L247,SETTINGS!F$5&gt;=DESTINATIONS!M247,SETTINGS!F$6&gt;=DESTINATIONS!N247,SETTINGS!F$7&gt;=DESTINATIONS!J247)</f>
        <v>0</v>
      </c>
      <c r="AD266" s="5" t="b">
        <f>AND(ISNUMBER(DESTINATIONS!J247),ISBLANK(DESTINATIONS!K247),ISBLANK(DESTINATIONS!L247),ISBLANK(DESTINATIONS!M247),ISBLANK(DESTINATIONS!N247),SETTINGS!F$7&gt;=DESTINATIONS!J247)</f>
        <v>0</v>
      </c>
      <c r="AE266" s="1" t="b">
        <f>AND(ISNUMBER(DESTINATIONS!J247),ISBLANK(DESTINATIONS!K247),ISBLANK(DESTINATIONS!L247),ISNUMBER(DESTINATIONS!M247),ISBLANK(DESTINATIONS!N247),SETTINGS!F$7&gt;=DESTINATIONS!J247,SETTINGS!F$5&gt;=DESTINATIONS!M247)</f>
        <v>0</v>
      </c>
      <c r="AF266" s="5" t="b">
        <f t="shared" si="163"/>
        <v>1</v>
      </c>
      <c r="AG266" s="5" t="b">
        <f>AND(ISBLANK(DESTINATIONS!O247),ISBLANK(DESTINATIONS!P247),ISBLANK(DESTINATIONS!Q247),ISBLANK(DESTINATIONS!R247),ISBLANK(DESTINATIONS!S247))</f>
        <v>1</v>
      </c>
      <c r="AH266" s="5" t="b">
        <f>AND(ISNUMBER(DESTINATIONS!O247),ISNUMBER(DESTINATIONS!P247),ISNUMBER(DESTINATIONS!Q247),ISNUMBER(DESTINATIONS!R247),ISNUMBER(DESTINATIONS!S247),SETTINGS!F$11&gt;=DESTINATIONS!P247,SETTINGS!F$12&gt;=DESTINATIONS!Q247,SETTINGS!F$13&gt;=DESTINATIONS!R247,SETTINGS!F$14&gt;=DESTINATIONS!S247,SETTINGS!F$15&gt;=DESTINATIONS!O247)</f>
        <v>0</v>
      </c>
      <c r="AI266" s="5" t="b">
        <f>AND(ISNUMBER(DESTINATIONS!O247),ISBLANK(DESTINATIONS!P247),ISBLANK(DESTINATIONS!Q247),ISBLANK(DESTINATIONS!R247),ISBLANK(DESTINATIONS!S247),SETTINGS!F$15&gt;=DESTINATIONS!O247)</f>
        <v>0</v>
      </c>
      <c r="AJ266" s="1" t="b">
        <f>AND(ISNUMBER(DESTINATIONS!O247),ISBLANK(DESTINATIONS!P247),ISBLANK(DESTINATIONS!Q247),ISNUMBER(DESTINATIONS!R247),ISBLANK(DESTINATIONS!S247),SETTINGS!F$15&gt;=DESTINATIONS!O247,SETTINGS!F$13&gt;=DESTINATIONS!R247)</f>
        <v>0</v>
      </c>
      <c r="AK266" s="5" t="b">
        <f t="shared" si="164"/>
        <v>1</v>
      </c>
      <c r="AL266" s="5" t="b">
        <f>AND(SETTINGS!B$21="IELTS",AF266)</f>
        <v>0</v>
      </c>
      <c r="AM266" s="5" t="b">
        <f>AND(SETTINGS!B$21="TOEFL",AK266)</f>
        <v>0</v>
      </c>
      <c r="AN266" s="5" t="b">
        <f>AND(SETTINGS!B$21="Other",OR(AB266,AG266))</f>
        <v>0</v>
      </c>
      <c r="AO266" s="1" t="b">
        <f>AND(SETTINGS!B$21="NO",_xlfn.IFS(SETTINGS!B$19="English",FALSE,OR(SETTINGS!B$19="Spanish",SETTINGS!B$19="English and Spanish"),DESTINATIONS!F247="Spanish",OR(SETTINGS!B$19="French",SETTINGS!B$19="English and French"),DESTINATIONS!F247="French",OR(SETTINGS!B$19="Portuguese",SETTINGS!B$19="English and Portuguese"),DESTINATIONS!F247="Portuguese",OR(SETTINGS!B$19="German",SETTINGS!B$19="English and German"),DESTINATIONS!F247="German",SETTINGS!B$19="All",OR(DESTINATIONS!F247="Spanish",DESTINATIONS!F247="French",DESTINATIONS!F247="Portuguese",DESTINATIONS!F247="German"),SETTINGS!B$19="",FALSE))</f>
        <v>0</v>
      </c>
      <c r="AP266" s="5" t="b">
        <f t="shared" si="156"/>
        <v>0</v>
      </c>
      <c r="AQ266" s="5" t="b">
        <f>OR(ISBLANK(DESTINATIONS!T247),AND(ISNUMBER(DESTINATIONS!T247),SETTINGS!I$5&gt;=DESTINATIONS!T247))</f>
        <v>1</v>
      </c>
      <c r="AS266" s="45" t="b">
        <f t="shared" si="150"/>
        <v>1</v>
      </c>
      <c r="AT266" s="5" t="b">
        <f t="shared" si="151"/>
        <v>0</v>
      </c>
      <c r="AU266" s="5" t="b">
        <f t="shared" si="152"/>
        <v>0</v>
      </c>
      <c r="AV266" s="5" t="b">
        <f t="shared" si="153"/>
        <v>0</v>
      </c>
      <c r="AW266" s="5" t="b">
        <f t="shared" si="154"/>
        <v>0</v>
      </c>
      <c r="AX266" s="5" t="b">
        <f t="shared" si="155"/>
        <v>0</v>
      </c>
    </row>
    <row r="267" spans="1:50" ht="20" customHeight="1" x14ac:dyDescent="0.35">
      <c r="A267" s="50" t="s">
        <v>554</v>
      </c>
      <c r="B267" s="50" t="s">
        <v>569</v>
      </c>
      <c r="C267" s="50" t="s">
        <v>604</v>
      </c>
      <c r="D267" s="48">
        <v>4</v>
      </c>
      <c r="E267" s="49">
        <v>32.718000000000004</v>
      </c>
      <c r="F267" s="49">
        <v>31.303000000000001</v>
      </c>
      <c r="G267" s="43" t="str">
        <f>IF(OR(SETTINGS!I$8=0,F267="X",F267="?"),"N/A",SETTINGS!I$8-F267)</f>
        <v>N/A</v>
      </c>
      <c r="H267" s="46" t="str">
        <f t="shared" si="148"/>
        <v>Language + Score + English</v>
      </c>
      <c r="J267" s="5" t="b">
        <f>DESTINATIONS!D272="YES"</f>
        <v>1</v>
      </c>
      <c r="K267" s="5" t="b">
        <f>AND(SETTINGS!B$19="English",DESTINATIONS!F272="English")</f>
        <v>0</v>
      </c>
      <c r="L267" s="5" t="b">
        <f>AND(SETTINGS!B$19="Spanish",DESTINATIONS!F272="Spanish")</f>
        <v>0</v>
      </c>
      <c r="M267" s="5" t="b">
        <f>AND(SETTINGS!B$19="French",DESTINATIONS!F272="French")</f>
        <v>0</v>
      </c>
      <c r="N267" s="1" t="b">
        <f>AND(SETTINGS!B$19="Portuguese",DESTINATIONS!F272="Portuguese")</f>
        <v>0</v>
      </c>
      <c r="O267" s="5" t="b">
        <f>AND(SETTINGS!B$19="German",DESTINATIONS!F272="German")</f>
        <v>0</v>
      </c>
      <c r="P267" s="45" t="b">
        <f>AND(SETTINGS!B$19="English and Spanish",OR(DESTINATIONS!F272="English",DESTINATIONS!F272="Spanish"))</f>
        <v>0</v>
      </c>
      <c r="Q267" s="5" t="b">
        <f>AND(SETTINGS!B$19="English and French",OR(DESTINATIONS!F272="English",DESTINATIONS!F272="French"))</f>
        <v>0</v>
      </c>
      <c r="R267" s="5" t="b">
        <f>AND(SETTINGS!B$19="English and Portuguese",OR(DESTINATIONS!F272="English",DESTINATIONS!F272="Portuguese"))</f>
        <v>0</v>
      </c>
      <c r="S267" s="5" t="b">
        <f>AND(SETTINGS!B$19="English and German",OR(DESTINATIONS!F272="English",DESTINATIONS!F272="German"))</f>
        <v>0</v>
      </c>
      <c r="T267" s="5" t="b">
        <f>SETTINGS!B$19="All"</f>
        <v>0</v>
      </c>
      <c r="U267" s="5" t="b">
        <f t="shared" si="161"/>
        <v>0</v>
      </c>
      <c r="V267" s="5" t="b">
        <f>AND(SETTINGS!I$8&lt;F267,NOT(OR(E267="?",F267="?",E267="X",F267="X")))</f>
        <v>1</v>
      </c>
      <c r="W267" s="5" t="b">
        <f>AND(SETTINGS!I$8=F267,NOT(OR(E267="?",F267="?",E267="X",F267="X")))</f>
        <v>0</v>
      </c>
      <c r="X267" s="5" t="b">
        <f>AND(SETTINGS!I$8&gt;F267,SETTINGS!I$8&lt;E267,NOT(OR(E267="?",F267="?",E267="X",F267="X")))</f>
        <v>0</v>
      </c>
      <c r="Y267" s="5" t="b">
        <f>AND(SETTINGS!I$8=E267,NOT(OR(E267="?",F267="?",E267="X",F267="X")))</f>
        <v>0</v>
      </c>
      <c r="Z267" s="5" t="b">
        <f>AND(SETTINGS!I$8&gt;E267,NOT(OR(E267="?",F267="?",E267="X",F267="X")))</f>
        <v>0</v>
      </c>
      <c r="AA267" s="5" t="b">
        <f t="shared" si="162"/>
        <v>0</v>
      </c>
      <c r="AB267" s="5" t="b">
        <f>AND(ISBLANK(DESTINATIONS!J272),ISBLANK(DESTINATIONS!K272),ISBLANK(DESTINATIONS!L272),ISBLANK(DESTINATIONS!M272),ISBLANK(DESTINATIONS!N272))</f>
        <v>0</v>
      </c>
      <c r="AC267" s="5" t="b">
        <f>AND(ISNUMBER(DESTINATIONS!J272),ISNUMBER(DESTINATIONS!K272),ISNUMBER(DESTINATIONS!L272),ISNUMBER(DESTINATIONS!M272),ISNUMBER(DESTINATIONS!N272),SETTINGS!F$3&gt;=DESTINATIONS!K272,SETTINGS!F$4&gt;=DESTINATIONS!L272,SETTINGS!F$5&gt;=DESTINATIONS!M272,SETTINGS!F$6&gt;=DESTINATIONS!N272,SETTINGS!F$7&gt;=DESTINATIONS!J272)</f>
        <v>0</v>
      </c>
      <c r="AD267" s="5" t="b">
        <f>AND(ISNUMBER(DESTINATIONS!J272),ISBLANK(DESTINATIONS!K272),ISBLANK(DESTINATIONS!L272),ISBLANK(DESTINATIONS!M272),ISBLANK(DESTINATIONS!N272),SETTINGS!F$7&gt;=DESTINATIONS!J272)</f>
        <v>0</v>
      </c>
      <c r="AE267" s="1" t="b">
        <f>AND(ISNUMBER(DESTINATIONS!J272),ISBLANK(DESTINATIONS!K272),ISBLANK(DESTINATIONS!L272),ISNUMBER(DESTINATIONS!M272),ISBLANK(DESTINATIONS!N272),SETTINGS!F$7&gt;=DESTINATIONS!J272,SETTINGS!F$5&gt;=DESTINATIONS!M272)</f>
        <v>0</v>
      </c>
      <c r="AF267" s="5" t="b">
        <f t="shared" si="163"/>
        <v>0</v>
      </c>
      <c r="AG267" s="5" t="b">
        <f>AND(ISBLANK(DESTINATIONS!O272),ISBLANK(DESTINATIONS!P272),ISBLANK(DESTINATIONS!Q272),ISBLANK(DESTINATIONS!R272),ISBLANK(DESTINATIONS!S272))</f>
        <v>0</v>
      </c>
      <c r="AH267" s="5" t="b">
        <f>AND(ISNUMBER(DESTINATIONS!O272),ISNUMBER(DESTINATIONS!P272),ISNUMBER(DESTINATIONS!Q272),ISNUMBER(DESTINATIONS!R272),ISNUMBER(DESTINATIONS!S272),SETTINGS!F$11&gt;=DESTINATIONS!P272,SETTINGS!F$12&gt;=DESTINATIONS!Q272,SETTINGS!F$13&gt;=DESTINATIONS!R272,SETTINGS!F$14&gt;=DESTINATIONS!S272,SETTINGS!F$15&gt;=DESTINATIONS!O272)</f>
        <v>0</v>
      </c>
      <c r="AI267" s="5" t="b">
        <f>AND(ISNUMBER(DESTINATIONS!O272),ISBLANK(DESTINATIONS!P272),ISBLANK(DESTINATIONS!Q272),ISBLANK(DESTINATIONS!R272),ISBLANK(DESTINATIONS!S272),SETTINGS!F$15&gt;=DESTINATIONS!O272)</f>
        <v>0</v>
      </c>
      <c r="AJ267" s="1" t="b">
        <f>AND(ISNUMBER(DESTINATIONS!O272),ISBLANK(DESTINATIONS!P272),ISBLANK(DESTINATIONS!Q272),ISNUMBER(DESTINATIONS!R272),ISBLANK(DESTINATIONS!S272),SETTINGS!F$15&gt;=DESTINATIONS!O272,SETTINGS!F$13&gt;=DESTINATIONS!R272)</f>
        <v>0</v>
      </c>
      <c r="AK267" s="5" t="b">
        <f t="shared" si="164"/>
        <v>0</v>
      </c>
      <c r="AL267" s="5" t="b">
        <f>AND(SETTINGS!B$21="IELTS",AF267)</f>
        <v>0</v>
      </c>
      <c r="AM267" s="5" t="b">
        <f>AND(SETTINGS!B$21="TOEFL",AK267)</f>
        <v>0</v>
      </c>
      <c r="AN267" s="5" t="b">
        <f>AND(SETTINGS!B$21="Other",OR(AB267,AG267))</f>
        <v>0</v>
      </c>
      <c r="AO267" s="1" t="b">
        <f>AND(SETTINGS!B$21="NO",_xlfn.IFS(SETTINGS!B$19="English",FALSE,OR(SETTINGS!B$19="Spanish",SETTINGS!B$19="English and Spanish"),DESTINATIONS!F272="Spanish",OR(SETTINGS!B$19="French",SETTINGS!B$19="English and French"),DESTINATIONS!F272="French",OR(SETTINGS!B$19="Portuguese",SETTINGS!B$19="English and Portuguese"),DESTINATIONS!F272="Portuguese",OR(SETTINGS!B$19="German",SETTINGS!B$19="English and German"),DESTINATIONS!F272="German",SETTINGS!B$19="All",OR(DESTINATIONS!F272="Spanish",DESTINATIONS!F272="French",DESTINATIONS!F272="Portuguese",DESTINATIONS!F272="German"),SETTINGS!B$19="",FALSE))</f>
        <v>0</v>
      </c>
      <c r="AP267" s="5" t="b">
        <f t="shared" si="156"/>
        <v>0</v>
      </c>
      <c r="AQ267" s="5" t="b">
        <f>OR(ISBLANK(DESTINATIONS!T272),AND(ISNUMBER(DESTINATIONS!T272),SETTINGS!I$5&gt;=DESTINATIONS!T272))</f>
        <v>1</v>
      </c>
      <c r="AS267" s="45" t="b">
        <f t="shared" si="150"/>
        <v>1</v>
      </c>
      <c r="AT267" s="5" t="b">
        <f t="shared" si="151"/>
        <v>0</v>
      </c>
      <c r="AU267" s="5" t="b">
        <f t="shared" si="152"/>
        <v>0</v>
      </c>
      <c r="AV267" s="5" t="b">
        <f t="shared" si="153"/>
        <v>0</v>
      </c>
      <c r="AW267" s="5" t="b">
        <f t="shared" si="154"/>
        <v>0</v>
      </c>
      <c r="AX267" s="5" t="b">
        <f t="shared" si="155"/>
        <v>0</v>
      </c>
    </row>
    <row r="268" spans="1:50" ht="20" customHeight="1" x14ac:dyDescent="0.35">
      <c r="A268" s="50" t="s">
        <v>550</v>
      </c>
      <c r="B268" s="50" t="s">
        <v>564</v>
      </c>
      <c r="C268" s="50" t="s">
        <v>591</v>
      </c>
      <c r="D268" s="48">
        <v>2</v>
      </c>
      <c r="E268" s="49">
        <v>31.4</v>
      </c>
      <c r="F268" s="49">
        <v>31.234999999999999</v>
      </c>
      <c r="G268" s="43" t="str">
        <f>IF(OR(SETTINGS!I$8=0,F268="X",F268="?"),"N/A",SETTINGS!I$8-F268)</f>
        <v>N/A</v>
      </c>
      <c r="H268" s="46" t="str">
        <f t="shared" si="148"/>
        <v>Course + Language + Score + English</v>
      </c>
      <c r="J268" s="5" t="b">
        <f>DESTINATIONS!D260="YES"</f>
        <v>0</v>
      </c>
      <c r="K268" s="5" t="b">
        <f>AND(SETTINGS!B$19="English",DESTINATIONS!F260="English")</f>
        <v>0</v>
      </c>
      <c r="L268" s="5" t="b">
        <f>AND(SETTINGS!B$19="Spanish",DESTINATIONS!F260="Spanish")</f>
        <v>0</v>
      </c>
      <c r="M268" s="5" t="b">
        <f>AND(SETTINGS!B$19="French",DESTINATIONS!F260="French")</f>
        <v>0</v>
      </c>
      <c r="N268" s="1" t="b">
        <f>AND(SETTINGS!B$19="Portuguese",DESTINATIONS!F260="Portuguese")</f>
        <v>0</v>
      </c>
      <c r="O268" s="5" t="b">
        <f>AND(SETTINGS!B$19="German",DESTINATIONS!F260="German")</f>
        <v>0</v>
      </c>
      <c r="P268" s="45" t="b">
        <f>AND(SETTINGS!B$19="English and Spanish",OR(DESTINATIONS!F260="English",DESTINATIONS!F260="Spanish"))</f>
        <v>0</v>
      </c>
      <c r="Q268" s="5" t="b">
        <f>AND(SETTINGS!B$19="English and French",OR(DESTINATIONS!F260="English",DESTINATIONS!F260="French"))</f>
        <v>0</v>
      </c>
      <c r="R268" s="5" t="b">
        <f>AND(SETTINGS!B$19="English and Portuguese",OR(DESTINATIONS!F260="English",DESTINATIONS!F260="Portuguese"))</f>
        <v>0</v>
      </c>
      <c r="S268" s="5" t="b">
        <f>AND(SETTINGS!B$19="English and German",OR(DESTINATIONS!F260="English",DESTINATIONS!F260="German"))</f>
        <v>0</v>
      </c>
      <c r="T268" s="5" t="b">
        <f>SETTINGS!B$19="All"</f>
        <v>0</v>
      </c>
      <c r="U268" s="5" t="b">
        <f t="shared" ref="U268" si="165">OR(K268,L268,M268,N268,O268,P268,Q268,R268,S268,T268)</f>
        <v>0</v>
      </c>
      <c r="V268" s="5" t="b">
        <f>AND(SETTINGS!I$8&lt;F268,NOT(OR(E268="?",F268="?",E268="X",F268="X")))</f>
        <v>1</v>
      </c>
      <c r="W268" s="5" t="b">
        <f>AND(SETTINGS!I$8=F268,NOT(OR(E268="?",F268="?",E268="X",F268="X")))</f>
        <v>0</v>
      </c>
      <c r="X268" s="5" t="b">
        <f>AND(SETTINGS!I$8&gt;F268,SETTINGS!I$8&lt;E268,NOT(OR(E268="?",F268="?",E268="X",F268="X")))</f>
        <v>0</v>
      </c>
      <c r="Y268" s="5" t="b">
        <f>AND(SETTINGS!I$8=E268,NOT(OR(E268="?",F268="?",E268="X",F268="X")))</f>
        <v>0</v>
      </c>
      <c r="Z268" s="5" t="b">
        <f>AND(SETTINGS!I$8&gt;E268,NOT(OR(E268="?",F268="?",E268="X",F268="X")))</f>
        <v>0</v>
      </c>
      <c r="AA268" s="5" t="b">
        <f t="shared" ref="AA268" si="166">OR(E268="?",F268="?",E268="X",F268="X")</f>
        <v>0</v>
      </c>
      <c r="AB268" s="5" t="b">
        <f>AND(ISBLANK(DESTINATIONS!J260),ISBLANK(DESTINATIONS!K260),ISBLANK(DESTINATIONS!L260),ISBLANK(DESTINATIONS!M260),ISBLANK(DESTINATIONS!N260))</f>
        <v>1</v>
      </c>
      <c r="AC268" s="5" t="b">
        <f>AND(ISNUMBER(DESTINATIONS!J260),ISNUMBER(DESTINATIONS!K260),ISNUMBER(DESTINATIONS!L260),ISNUMBER(DESTINATIONS!M260),ISNUMBER(DESTINATIONS!N260),SETTINGS!F$3&gt;=DESTINATIONS!K260,SETTINGS!F$4&gt;=DESTINATIONS!L260,SETTINGS!F$5&gt;=DESTINATIONS!M260,SETTINGS!F$6&gt;=DESTINATIONS!N260,SETTINGS!F$7&gt;=DESTINATIONS!J260)</f>
        <v>0</v>
      </c>
      <c r="AD268" s="5" t="b">
        <f>AND(ISNUMBER(DESTINATIONS!J260),ISBLANK(DESTINATIONS!K260),ISBLANK(DESTINATIONS!L260),ISBLANK(DESTINATIONS!M260),ISBLANK(DESTINATIONS!N260),SETTINGS!F$7&gt;=DESTINATIONS!J260)</f>
        <v>0</v>
      </c>
      <c r="AE268" s="1" t="b">
        <f>AND(ISNUMBER(DESTINATIONS!J260),ISBLANK(DESTINATIONS!K260),ISBLANK(DESTINATIONS!L260),ISNUMBER(DESTINATIONS!M260),ISBLANK(DESTINATIONS!N260),SETTINGS!F$7&gt;=DESTINATIONS!J260,SETTINGS!F$5&gt;=DESTINATIONS!M260)</f>
        <v>0</v>
      </c>
      <c r="AF268" s="5" t="b">
        <f t="shared" ref="AF268" si="167">OR(AB268,AC268,AD268,AE268)</f>
        <v>1</v>
      </c>
      <c r="AG268" s="5" t="b">
        <f>AND(ISBLANK(DESTINATIONS!O260),ISBLANK(DESTINATIONS!P260),ISBLANK(DESTINATIONS!Q260),ISBLANK(DESTINATIONS!R260),ISBLANK(DESTINATIONS!S260))</f>
        <v>1</v>
      </c>
      <c r="AH268" s="5" t="b">
        <f>AND(ISNUMBER(DESTINATIONS!O260),ISNUMBER(DESTINATIONS!P260),ISNUMBER(DESTINATIONS!Q260),ISNUMBER(DESTINATIONS!R260),ISNUMBER(DESTINATIONS!S260),SETTINGS!F$11&gt;=DESTINATIONS!P260,SETTINGS!F$12&gt;=DESTINATIONS!Q260,SETTINGS!F$13&gt;=DESTINATIONS!R260,SETTINGS!F$14&gt;=DESTINATIONS!S260,SETTINGS!F$15&gt;=DESTINATIONS!O260)</f>
        <v>0</v>
      </c>
      <c r="AI268" s="5" t="b">
        <f>AND(ISNUMBER(DESTINATIONS!O260),ISBLANK(DESTINATIONS!P260),ISBLANK(DESTINATIONS!Q260),ISBLANK(DESTINATIONS!R260),ISBLANK(DESTINATIONS!S260),SETTINGS!F$15&gt;=DESTINATIONS!O260)</f>
        <v>0</v>
      </c>
      <c r="AJ268" s="1" t="b">
        <f>AND(ISNUMBER(DESTINATIONS!O260),ISBLANK(DESTINATIONS!P260),ISBLANK(DESTINATIONS!Q260),ISNUMBER(DESTINATIONS!R260),ISBLANK(DESTINATIONS!S260),SETTINGS!F$15&gt;=DESTINATIONS!O260,SETTINGS!F$13&gt;=DESTINATIONS!R260)</f>
        <v>0</v>
      </c>
      <c r="AK268" s="5" t="b">
        <f t="shared" ref="AK268" si="168">OR(AG268,AH268,AI268,AJ268)</f>
        <v>1</v>
      </c>
      <c r="AL268" s="5" t="b">
        <f>AND(SETTINGS!B$21="IELTS",AF268)</f>
        <v>0</v>
      </c>
      <c r="AM268" s="5" t="b">
        <f>AND(SETTINGS!B$21="TOEFL",AK268)</f>
        <v>0</v>
      </c>
      <c r="AN268" s="5" t="b">
        <f>AND(SETTINGS!B$21="Other",OR(AB268,AG268))</f>
        <v>0</v>
      </c>
      <c r="AO268" s="1" t="b">
        <f>AND(SETTINGS!B$21="NO",_xlfn.IFS(SETTINGS!B$19="English",FALSE,OR(SETTINGS!B$19="Spanish",SETTINGS!B$19="English and Spanish"),DESTINATIONS!F260="Spanish",OR(SETTINGS!B$19="French",SETTINGS!B$19="English and French"),DESTINATIONS!F260="French",OR(SETTINGS!B$19="Portuguese",SETTINGS!B$19="English and Portuguese"),DESTINATIONS!F260="Portuguese",OR(SETTINGS!B$19="German",SETTINGS!B$19="English and German"),DESTINATIONS!F260="German",SETTINGS!B$19="All",OR(DESTINATIONS!F260="Spanish",DESTINATIONS!F260="French",DESTINATIONS!F260="Portuguese",DESTINATIONS!F260="German"),SETTINGS!B$19="",FALSE))</f>
        <v>0</v>
      </c>
      <c r="AP268" s="5" t="b">
        <f t="shared" si="156"/>
        <v>0</v>
      </c>
      <c r="AQ268" s="5" t="b">
        <f>OR(ISBLANK(DESTINATIONS!T260),AND(ISNUMBER(DESTINATIONS!T260),SETTINGS!I$5&gt;=DESTINATIONS!T260))</f>
        <v>1</v>
      </c>
      <c r="AS268" s="45" t="b">
        <f t="shared" si="150"/>
        <v>1</v>
      </c>
      <c r="AT268" s="5" t="b">
        <f t="shared" si="151"/>
        <v>0</v>
      </c>
      <c r="AU268" s="5" t="b">
        <f t="shared" si="152"/>
        <v>0</v>
      </c>
      <c r="AV268" s="5" t="b">
        <f t="shared" si="153"/>
        <v>0</v>
      </c>
      <c r="AW268" s="5" t="b">
        <f t="shared" si="154"/>
        <v>0</v>
      </c>
      <c r="AX268" s="5" t="b">
        <f t="shared" si="155"/>
        <v>0</v>
      </c>
    </row>
    <row r="269" spans="1:50" ht="20" customHeight="1" x14ac:dyDescent="0.35">
      <c r="A269" s="50" t="s">
        <v>554</v>
      </c>
      <c r="B269" s="50" t="s">
        <v>569</v>
      </c>
      <c r="C269" s="50" t="s">
        <v>602</v>
      </c>
      <c r="D269" s="48">
        <v>1</v>
      </c>
      <c r="E269" s="49">
        <v>31.158000000000001</v>
      </c>
      <c r="F269" s="49">
        <v>31.158000000000001</v>
      </c>
      <c r="G269" s="43" t="str">
        <f>IF(OR(SETTINGS!I$8=0,F269="X",F269="?"),"N/A",SETTINGS!I$8-F269)</f>
        <v>N/A</v>
      </c>
      <c r="H269" s="46" t="str">
        <f t="shared" si="148"/>
        <v>Course + Language + Score + English</v>
      </c>
      <c r="J269" s="5" t="b">
        <f>DESTINATIONS!D273="YES"</f>
        <v>0</v>
      </c>
      <c r="K269" s="5" t="b">
        <f>AND(SETTINGS!B$19="English",DESTINATIONS!F273="English")</f>
        <v>0</v>
      </c>
      <c r="L269" s="5" t="b">
        <f>AND(SETTINGS!B$19="Spanish",DESTINATIONS!F273="Spanish")</f>
        <v>0</v>
      </c>
      <c r="M269" s="5" t="b">
        <f>AND(SETTINGS!B$19="French",DESTINATIONS!F273="French")</f>
        <v>0</v>
      </c>
      <c r="N269" s="1" t="b">
        <f>AND(SETTINGS!B$19="Portuguese",DESTINATIONS!F273="Portuguese")</f>
        <v>0</v>
      </c>
      <c r="O269" s="5" t="b">
        <f>AND(SETTINGS!B$19="German",DESTINATIONS!F273="German")</f>
        <v>0</v>
      </c>
      <c r="P269" s="45" t="b">
        <f>AND(SETTINGS!B$19="English and Spanish",OR(DESTINATIONS!F273="English",DESTINATIONS!F273="Spanish"))</f>
        <v>0</v>
      </c>
      <c r="Q269" s="5" t="b">
        <f>AND(SETTINGS!B$19="English and French",OR(DESTINATIONS!F273="English",DESTINATIONS!F273="French"))</f>
        <v>0</v>
      </c>
      <c r="R269" s="5" t="b">
        <f>AND(SETTINGS!B$19="English and Portuguese",OR(DESTINATIONS!F273="English",DESTINATIONS!F273="Portuguese"))</f>
        <v>0</v>
      </c>
      <c r="S269" s="5" t="b">
        <f>AND(SETTINGS!B$19="English and German",OR(DESTINATIONS!F273="English",DESTINATIONS!F273="German"))</f>
        <v>0</v>
      </c>
      <c r="T269" s="5" t="b">
        <f>SETTINGS!B$19="All"</f>
        <v>0</v>
      </c>
      <c r="U269" s="5" t="b">
        <f>OR(K269,L269,M269,N269,O269,P269,Q269,R269,S269,T269)</f>
        <v>0</v>
      </c>
      <c r="V269" s="5" t="b">
        <f>AND(SETTINGS!I$8&lt;F269,NOT(OR(E269="?",F269="?",E269="X",F269="X")))</f>
        <v>1</v>
      </c>
      <c r="W269" s="5" t="b">
        <f>AND(SETTINGS!I$8=F269,NOT(OR(E269="?",F269="?",E269="X",F269="X")))</f>
        <v>0</v>
      </c>
      <c r="X269" s="5" t="b">
        <f>AND(SETTINGS!I$8&gt;F269,SETTINGS!I$8&lt;E269,NOT(OR(E269="?",F269="?",E269="X",F269="X")))</f>
        <v>0</v>
      </c>
      <c r="Y269" s="5" t="b">
        <f>AND(SETTINGS!I$8=E269,NOT(OR(E269="?",F269="?",E269="X",F269="X")))</f>
        <v>0</v>
      </c>
      <c r="Z269" s="5" t="b">
        <f>AND(SETTINGS!I$8&gt;E269,NOT(OR(E269="?",F269="?",E269="X",F269="X")))</f>
        <v>0</v>
      </c>
      <c r="AA269" s="5" t="b">
        <f>OR(E269="?",F269="?",E269="X",F269="X")</f>
        <v>0</v>
      </c>
      <c r="AB269" s="5" t="b">
        <f>AND(ISBLANK(DESTINATIONS!J273),ISBLANK(DESTINATIONS!K273),ISBLANK(DESTINATIONS!L273),ISBLANK(DESTINATIONS!M273),ISBLANK(DESTINATIONS!N273))</f>
        <v>1</v>
      </c>
      <c r="AC269" s="5" t="b">
        <f>AND(ISNUMBER(DESTINATIONS!J273),ISNUMBER(DESTINATIONS!K273),ISNUMBER(DESTINATIONS!L273),ISNUMBER(DESTINATIONS!M273),ISNUMBER(DESTINATIONS!N273),SETTINGS!F$3&gt;=DESTINATIONS!K273,SETTINGS!F$4&gt;=DESTINATIONS!L273,SETTINGS!F$5&gt;=DESTINATIONS!M273,SETTINGS!F$6&gt;=DESTINATIONS!N273,SETTINGS!F$7&gt;=DESTINATIONS!J273)</f>
        <v>0</v>
      </c>
      <c r="AD269" s="5" t="b">
        <f>AND(ISNUMBER(DESTINATIONS!J273),ISBLANK(DESTINATIONS!K273),ISBLANK(DESTINATIONS!L273),ISBLANK(DESTINATIONS!M273),ISBLANK(DESTINATIONS!N273),SETTINGS!F$7&gt;=DESTINATIONS!J273)</f>
        <v>0</v>
      </c>
      <c r="AE269" s="1" t="b">
        <f>AND(ISNUMBER(DESTINATIONS!J273),ISBLANK(DESTINATIONS!K273),ISBLANK(DESTINATIONS!L273),ISNUMBER(DESTINATIONS!M273),ISBLANK(DESTINATIONS!N273),SETTINGS!F$7&gt;=DESTINATIONS!J273,SETTINGS!F$5&gt;=DESTINATIONS!M273)</f>
        <v>0</v>
      </c>
      <c r="AF269" s="5" t="b">
        <f>OR(AB269,AC269,AD269,AE269)</f>
        <v>1</v>
      </c>
      <c r="AG269" s="5" t="b">
        <f>AND(ISBLANK(DESTINATIONS!O273),ISBLANK(DESTINATIONS!P273),ISBLANK(DESTINATIONS!Q273),ISBLANK(DESTINATIONS!R273),ISBLANK(DESTINATIONS!S273))</f>
        <v>1</v>
      </c>
      <c r="AH269" s="5" t="b">
        <f>AND(ISNUMBER(DESTINATIONS!O273),ISNUMBER(DESTINATIONS!P273),ISNUMBER(DESTINATIONS!Q273),ISNUMBER(DESTINATIONS!R273),ISNUMBER(DESTINATIONS!S273),SETTINGS!F$11&gt;=DESTINATIONS!P273,SETTINGS!F$12&gt;=DESTINATIONS!Q273,SETTINGS!F$13&gt;=DESTINATIONS!R273,SETTINGS!F$14&gt;=DESTINATIONS!S273,SETTINGS!F$15&gt;=DESTINATIONS!O273)</f>
        <v>0</v>
      </c>
      <c r="AI269" s="5" t="b">
        <f>AND(ISNUMBER(DESTINATIONS!O273),ISBLANK(DESTINATIONS!P273),ISBLANK(DESTINATIONS!Q273),ISBLANK(DESTINATIONS!R273),ISBLANK(DESTINATIONS!S273),SETTINGS!F$15&gt;=DESTINATIONS!O273)</f>
        <v>0</v>
      </c>
      <c r="AJ269" s="1" t="b">
        <f>AND(ISNUMBER(DESTINATIONS!O273),ISBLANK(DESTINATIONS!P273),ISBLANK(DESTINATIONS!Q273),ISNUMBER(DESTINATIONS!R273),ISBLANK(DESTINATIONS!S273),SETTINGS!F$15&gt;=DESTINATIONS!O273,SETTINGS!F$13&gt;=DESTINATIONS!R273)</f>
        <v>0</v>
      </c>
      <c r="AK269" s="5" t="b">
        <f>OR(AG269,AH269,AI269,AJ269)</f>
        <v>1</v>
      </c>
      <c r="AL269" s="5" t="b">
        <f>AND(SETTINGS!B$21="IELTS",AF269)</f>
        <v>0</v>
      </c>
      <c r="AM269" s="5" t="b">
        <f>AND(SETTINGS!B$21="TOEFL",AK269)</f>
        <v>0</v>
      </c>
      <c r="AN269" s="5" t="b">
        <f>AND(SETTINGS!B$21="Other",OR(AB269,AG269))</f>
        <v>0</v>
      </c>
      <c r="AO269" s="1" t="b">
        <f>AND(SETTINGS!B$21="NO",_xlfn.IFS(SETTINGS!B$19="English",FALSE,OR(SETTINGS!B$19="Spanish",SETTINGS!B$19="English and Spanish"),DESTINATIONS!F273="Spanish",OR(SETTINGS!B$19="French",SETTINGS!B$19="English and French"),DESTINATIONS!F273="French",OR(SETTINGS!B$19="Portuguese",SETTINGS!B$19="English and Portuguese"),DESTINATIONS!F273="Portuguese",OR(SETTINGS!B$19="German",SETTINGS!B$19="English and German"),DESTINATIONS!F273="German",SETTINGS!B$19="All",OR(DESTINATIONS!F273="Spanish",DESTINATIONS!F273="French",DESTINATIONS!F273="Portuguese",DESTINATIONS!F273="German"),SETTINGS!B$19="",FALSE))</f>
        <v>0</v>
      </c>
      <c r="AP269" s="5" t="b">
        <f t="shared" si="156"/>
        <v>0</v>
      </c>
      <c r="AQ269" s="5" t="b">
        <f>OR(ISBLANK(DESTINATIONS!T273),AND(ISNUMBER(DESTINATIONS!T273),SETTINGS!I$5&gt;=DESTINATIONS!T273))</f>
        <v>1</v>
      </c>
      <c r="AS269" s="45" t="b">
        <f t="shared" si="150"/>
        <v>1</v>
      </c>
      <c r="AT269" s="5" t="b">
        <f t="shared" si="151"/>
        <v>0</v>
      </c>
      <c r="AU269" s="5" t="b">
        <f t="shared" si="152"/>
        <v>0</v>
      </c>
      <c r="AV269" s="5" t="b">
        <f t="shared" si="153"/>
        <v>0</v>
      </c>
      <c r="AW269" s="5" t="b">
        <f t="shared" si="154"/>
        <v>0</v>
      </c>
      <c r="AX269" s="5" t="b">
        <f t="shared" si="155"/>
        <v>0</v>
      </c>
    </row>
    <row r="270" spans="1:50" ht="20" customHeight="1" x14ac:dyDescent="0.35">
      <c r="A270" s="50" t="s">
        <v>551</v>
      </c>
      <c r="B270" s="50" t="s">
        <v>566</v>
      </c>
      <c r="C270" s="50" t="s">
        <v>622</v>
      </c>
      <c r="D270" s="48">
        <v>2</v>
      </c>
      <c r="E270" s="49">
        <v>31.539000000000001</v>
      </c>
      <c r="F270" s="49">
        <v>30.82</v>
      </c>
      <c r="G270" s="43" t="str">
        <f>IF(OR(SETTINGS!I$8=0,F270="X",F270="?"),"N/A",SETTINGS!I$8-F270)</f>
        <v>N/A</v>
      </c>
      <c r="H270" s="46" t="str">
        <f t="shared" si="148"/>
        <v>Language + Score + English</v>
      </c>
      <c r="J270" s="5" t="b">
        <f>DESTINATIONS!D261="YES"</f>
        <v>1</v>
      </c>
      <c r="K270" s="5" t="b">
        <f>AND(SETTINGS!B$19="English",DESTINATIONS!F261="English")</f>
        <v>0</v>
      </c>
      <c r="L270" s="5" t="b">
        <f>AND(SETTINGS!B$19="Spanish",DESTINATIONS!F261="Spanish")</f>
        <v>0</v>
      </c>
      <c r="M270" s="5" t="b">
        <f>AND(SETTINGS!B$19="French",DESTINATIONS!F261="French")</f>
        <v>0</v>
      </c>
      <c r="N270" s="1" t="b">
        <f>AND(SETTINGS!B$19="Portuguese",DESTINATIONS!F261="Portuguese")</f>
        <v>0</v>
      </c>
      <c r="O270" s="5" t="b">
        <f>AND(SETTINGS!B$19="German",DESTINATIONS!F261="German")</f>
        <v>0</v>
      </c>
      <c r="P270" s="45" t="b">
        <f>AND(SETTINGS!B$19="English and Spanish",OR(DESTINATIONS!F261="English",DESTINATIONS!F261="Spanish"))</f>
        <v>0</v>
      </c>
      <c r="Q270" s="5" t="b">
        <f>AND(SETTINGS!B$19="English and French",OR(DESTINATIONS!F261="English",DESTINATIONS!F261="French"))</f>
        <v>0</v>
      </c>
      <c r="R270" s="5" t="b">
        <f>AND(SETTINGS!B$19="English and Portuguese",OR(DESTINATIONS!F261="English",DESTINATIONS!F261="Portuguese"))</f>
        <v>0</v>
      </c>
      <c r="S270" s="5" t="b">
        <f>AND(SETTINGS!B$19="English and German",OR(DESTINATIONS!F261="English",DESTINATIONS!F261="German"))</f>
        <v>0</v>
      </c>
      <c r="T270" s="5" t="b">
        <f>SETTINGS!B$19="All"</f>
        <v>0</v>
      </c>
      <c r="U270" s="5" t="b">
        <f>OR(K270,L270,M270,N270,O270,P270,Q270,R270,S270,T270)</f>
        <v>0</v>
      </c>
      <c r="V270" s="5" t="b">
        <f>AND(SETTINGS!I$8&lt;F270,NOT(OR(E270="?",F270="?",E270="X",F270="X")))</f>
        <v>1</v>
      </c>
      <c r="W270" s="5" t="b">
        <f>AND(SETTINGS!I$8=F270,NOT(OR(E270="?",F270="?",E270="X",F270="X")))</f>
        <v>0</v>
      </c>
      <c r="X270" s="5" t="b">
        <f>AND(SETTINGS!I$8&gt;F270,SETTINGS!I$8&lt;E270,NOT(OR(E270="?",F270="?",E270="X",F270="X")))</f>
        <v>0</v>
      </c>
      <c r="Y270" s="5" t="b">
        <f>AND(SETTINGS!I$8=E270,NOT(OR(E270="?",F270="?",E270="X",F270="X")))</f>
        <v>0</v>
      </c>
      <c r="Z270" s="5" t="b">
        <f>AND(SETTINGS!I$8&gt;E270,NOT(OR(E270="?",F270="?",E270="X",F270="X")))</f>
        <v>0</v>
      </c>
      <c r="AA270" s="5" t="b">
        <f>OR(E270="?",F270="?",E270="X",F270="X")</f>
        <v>0</v>
      </c>
      <c r="AB270" s="5" t="b">
        <f>AND(ISBLANK(DESTINATIONS!J261),ISBLANK(DESTINATIONS!K261),ISBLANK(DESTINATIONS!L261),ISBLANK(DESTINATIONS!M261),ISBLANK(DESTINATIONS!N261))</f>
        <v>1</v>
      </c>
      <c r="AC270" s="5" t="b">
        <f>AND(ISNUMBER(DESTINATIONS!J261),ISNUMBER(DESTINATIONS!K261),ISNUMBER(DESTINATIONS!L261),ISNUMBER(DESTINATIONS!M261),ISNUMBER(DESTINATIONS!N261),SETTINGS!F$3&gt;=DESTINATIONS!K261,SETTINGS!F$4&gt;=DESTINATIONS!L261,SETTINGS!F$5&gt;=DESTINATIONS!M261,SETTINGS!F$6&gt;=DESTINATIONS!N261,SETTINGS!F$7&gt;=DESTINATIONS!J261)</f>
        <v>0</v>
      </c>
      <c r="AD270" s="5" t="b">
        <f>AND(ISNUMBER(DESTINATIONS!J261),ISBLANK(DESTINATIONS!K261),ISBLANK(DESTINATIONS!L261),ISBLANK(DESTINATIONS!M261),ISBLANK(DESTINATIONS!N261),SETTINGS!F$7&gt;=DESTINATIONS!J261)</f>
        <v>0</v>
      </c>
      <c r="AE270" s="1" t="b">
        <f>AND(ISNUMBER(DESTINATIONS!J261),ISBLANK(DESTINATIONS!K261),ISBLANK(DESTINATIONS!L261),ISNUMBER(DESTINATIONS!M261),ISBLANK(DESTINATIONS!N261),SETTINGS!F$7&gt;=DESTINATIONS!J261,SETTINGS!F$5&gt;=DESTINATIONS!M261)</f>
        <v>0</v>
      </c>
      <c r="AF270" s="5" t="b">
        <f>OR(AB270,AC270,AD270,AE270)</f>
        <v>1</v>
      </c>
      <c r="AG270" s="5" t="b">
        <f>AND(ISBLANK(DESTINATIONS!O261),ISBLANK(DESTINATIONS!P261),ISBLANK(DESTINATIONS!Q261),ISBLANK(DESTINATIONS!R261),ISBLANK(DESTINATIONS!S261))</f>
        <v>1</v>
      </c>
      <c r="AH270" s="5" t="b">
        <f>AND(ISNUMBER(DESTINATIONS!O261),ISNUMBER(DESTINATIONS!P261),ISNUMBER(DESTINATIONS!Q261),ISNUMBER(DESTINATIONS!R261),ISNUMBER(DESTINATIONS!S261),SETTINGS!F$11&gt;=DESTINATIONS!P261,SETTINGS!F$12&gt;=DESTINATIONS!Q261,SETTINGS!F$13&gt;=DESTINATIONS!R261,SETTINGS!F$14&gt;=DESTINATIONS!S261,SETTINGS!F$15&gt;=DESTINATIONS!O261)</f>
        <v>0</v>
      </c>
      <c r="AI270" s="5" t="b">
        <f>AND(ISNUMBER(DESTINATIONS!O261),ISBLANK(DESTINATIONS!P261),ISBLANK(DESTINATIONS!Q261),ISBLANK(DESTINATIONS!R261),ISBLANK(DESTINATIONS!S261),SETTINGS!F$15&gt;=DESTINATIONS!O261)</f>
        <v>0</v>
      </c>
      <c r="AJ270" s="1" t="b">
        <f>AND(ISNUMBER(DESTINATIONS!O261),ISBLANK(DESTINATIONS!P261),ISBLANK(DESTINATIONS!Q261),ISNUMBER(DESTINATIONS!R261),ISBLANK(DESTINATIONS!S261),SETTINGS!F$15&gt;=DESTINATIONS!O261,SETTINGS!F$13&gt;=DESTINATIONS!R261)</f>
        <v>0</v>
      </c>
      <c r="AK270" s="5" t="b">
        <f>OR(AG270,AH270,AI270,AJ270)</f>
        <v>1</v>
      </c>
      <c r="AL270" s="5" t="b">
        <f>AND(SETTINGS!B$21="IELTS",AF270)</f>
        <v>0</v>
      </c>
      <c r="AM270" s="5" t="b">
        <f>AND(SETTINGS!B$21="TOEFL",AK270)</f>
        <v>0</v>
      </c>
      <c r="AN270" s="5" t="b">
        <f>AND(SETTINGS!B$21="Other",OR(AB270,AG270))</f>
        <v>0</v>
      </c>
      <c r="AO270" s="1" t="b">
        <f>AND(SETTINGS!B$21="NO",_xlfn.IFS(SETTINGS!B$19="English",FALSE,OR(SETTINGS!B$19="Spanish",SETTINGS!B$19="English and Spanish"),DESTINATIONS!F261="Spanish",OR(SETTINGS!B$19="French",SETTINGS!B$19="English and French"),DESTINATIONS!F261="French",OR(SETTINGS!B$19="Portuguese",SETTINGS!B$19="English and Portuguese"),DESTINATIONS!F261="Portuguese",OR(SETTINGS!B$19="German",SETTINGS!B$19="English and German"),DESTINATIONS!F261="German",SETTINGS!B$19="All",OR(DESTINATIONS!F261="Spanish",DESTINATIONS!F261="French",DESTINATIONS!F261="Portuguese",DESTINATIONS!F261="German"),SETTINGS!B$19="",FALSE))</f>
        <v>0</v>
      </c>
      <c r="AP270" s="5" t="b">
        <f t="shared" si="156"/>
        <v>0</v>
      </c>
      <c r="AQ270" s="5" t="b">
        <f>OR(ISBLANK(DESTINATIONS!T261),AND(ISNUMBER(DESTINATIONS!T261),SETTINGS!I$5&gt;=DESTINATIONS!T261))</f>
        <v>1</v>
      </c>
      <c r="AS270" s="45" t="b">
        <f t="shared" si="150"/>
        <v>1</v>
      </c>
      <c r="AT270" s="5" t="b">
        <f t="shared" si="151"/>
        <v>0</v>
      </c>
      <c r="AU270" s="5" t="b">
        <f t="shared" si="152"/>
        <v>0</v>
      </c>
      <c r="AV270" s="5" t="b">
        <f t="shared" si="153"/>
        <v>0</v>
      </c>
      <c r="AW270" s="5" t="b">
        <f t="shared" si="154"/>
        <v>0</v>
      </c>
      <c r="AX270" s="5" t="b">
        <f t="shared" si="155"/>
        <v>0</v>
      </c>
    </row>
    <row r="271" spans="1:50" ht="20" customHeight="1" x14ac:dyDescent="0.35">
      <c r="A271" s="50" t="s">
        <v>551</v>
      </c>
      <c r="B271" s="50" t="s">
        <v>567</v>
      </c>
      <c r="C271" s="50" t="s">
        <v>608</v>
      </c>
      <c r="D271" s="48">
        <v>1</v>
      </c>
      <c r="E271" s="49">
        <v>30.759</v>
      </c>
      <c r="F271" s="49">
        <v>30.759</v>
      </c>
      <c r="G271" s="43" t="str">
        <f>IF(OR(SETTINGS!I$8=0,F271="X",F271="?"),"N/A",SETTINGS!I$8-F271)</f>
        <v>N/A</v>
      </c>
      <c r="H271" s="46" t="str">
        <f t="shared" si="148"/>
        <v>Language + Score + English</v>
      </c>
      <c r="J271" s="5" t="b">
        <f>DESTINATIONS!D262="YES"</f>
        <v>1</v>
      </c>
      <c r="K271" s="5" t="b">
        <f>AND(SETTINGS!B$19="English",DESTINATIONS!F262="English")</f>
        <v>0</v>
      </c>
      <c r="L271" s="5" t="b">
        <f>AND(SETTINGS!B$19="Spanish",DESTINATIONS!F262="Spanish")</f>
        <v>0</v>
      </c>
      <c r="M271" s="5" t="b">
        <f>AND(SETTINGS!B$19="French",DESTINATIONS!F262="French")</f>
        <v>0</v>
      </c>
      <c r="N271" s="1" t="b">
        <f>AND(SETTINGS!B$19="Portuguese",DESTINATIONS!F262="Portuguese")</f>
        <v>0</v>
      </c>
      <c r="O271" s="5" t="b">
        <f>AND(SETTINGS!B$19="German",DESTINATIONS!F262="German")</f>
        <v>0</v>
      </c>
      <c r="P271" s="45" t="b">
        <f>AND(SETTINGS!B$19="English and Spanish",OR(DESTINATIONS!F262="English",DESTINATIONS!F262="Spanish"))</f>
        <v>0</v>
      </c>
      <c r="Q271" s="5" t="b">
        <f>AND(SETTINGS!B$19="English and French",OR(DESTINATIONS!F262="English",DESTINATIONS!F262="French"))</f>
        <v>0</v>
      </c>
      <c r="R271" s="5" t="b">
        <f>AND(SETTINGS!B$19="English and Portuguese",OR(DESTINATIONS!F262="English",DESTINATIONS!F262="Portuguese"))</f>
        <v>0</v>
      </c>
      <c r="S271" s="5" t="b">
        <f>AND(SETTINGS!B$19="English and German",OR(DESTINATIONS!F262="English",DESTINATIONS!F262="German"))</f>
        <v>0</v>
      </c>
      <c r="T271" s="5" t="b">
        <f>SETTINGS!B$19="All"</f>
        <v>0</v>
      </c>
      <c r="U271" s="5" t="b">
        <f>OR(K271,L271,M271,N271,O271,P271,Q271,R271,S271,T271)</f>
        <v>0</v>
      </c>
      <c r="V271" s="5" t="b">
        <f>AND(SETTINGS!I$8&lt;F271,NOT(OR(E271="?",F271="?",E271="X",F271="X")))</f>
        <v>1</v>
      </c>
      <c r="W271" s="5" t="b">
        <f>AND(SETTINGS!I$8=F271,NOT(OR(E271="?",F271="?",E271="X",F271="X")))</f>
        <v>0</v>
      </c>
      <c r="X271" s="5" t="b">
        <f>AND(SETTINGS!I$8&gt;F271,SETTINGS!I$8&lt;E271,NOT(OR(E271="?",F271="?",E271="X",F271="X")))</f>
        <v>0</v>
      </c>
      <c r="Y271" s="5" t="b">
        <f>AND(SETTINGS!I$8=E271,NOT(OR(E271="?",F271="?",E271="X",F271="X")))</f>
        <v>0</v>
      </c>
      <c r="Z271" s="5" t="b">
        <f>AND(SETTINGS!I$8&gt;E271,NOT(OR(E271="?",F271="?",E271="X",F271="X")))</f>
        <v>0</v>
      </c>
      <c r="AA271" s="5" t="b">
        <f>OR(E271="?",F271="?",E271="X",F271="X")</f>
        <v>0</v>
      </c>
      <c r="AB271" s="5" t="b">
        <f>AND(ISBLANK(DESTINATIONS!J262),ISBLANK(DESTINATIONS!K262),ISBLANK(DESTINATIONS!L262),ISBLANK(DESTINATIONS!M262),ISBLANK(DESTINATIONS!N262))</f>
        <v>1</v>
      </c>
      <c r="AC271" s="5" t="b">
        <f>AND(ISNUMBER(DESTINATIONS!J262),ISNUMBER(DESTINATIONS!K262),ISNUMBER(DESTINATIONS!L262),ISNUMBER(DESTINATIONS!M262),ISNUMBER(DESTINATIONS!N262),SETTINGS!F$3&gt;=DESTINATIONS!K262,SETTINGS!F$4&gt;=DESTINATIONS!L262,SETTINGS!F$5&gt;=DESTINATIONS!M262,SETTINGS!F$6&gt;=DESTINATIONS!N262,SETTINGS!F$7&gt;=DESTINATIONS!J262)</f>
        <v>0</v>
      </c>
      <c r="AD271" s="5" t="b">
        <f>AND(ISNUMBER(DESTINATIONS!J262),ISBLANK(DESTINATIONS!K262),ISBLANK(DESTINATIONS!L262),ISBLANK(DESTINATIONS!M262),ISBLANK(DESTINATIONS!N262),SETTINGS!F$7&gt;=DESTINATIONS!J262)</f>
        <v>0</v>
      </c>
      <c r="AE271" s="1" t="b">
        <f>AND(ISNUMBER(DESTINATIONS!J262),ISBLANK(DESTINATIONS!K262),ISBLANK(DESTINATIONS!L262),ISNUMBER(DESTINATIONS!M262),ISBLANK(DESTINATIONS!N262),SETTINGS!F$7&gt;=DESTINATIONS!J262,SETTINGS!F$5&gt;=DESTINATIONS!M262)</f>
        <v>0</v>
      </c>
      <c r="AF271" s="5" t="b">
        <f>OR(AB271,AC271,AD271,AE271)</f>
        <v>1</v>
      </c>
      <c r="AG271" s="5" t="b">
        <f>AND(ISBLANK(DESTINATIONS!O262),ISBLANK(DESTINATIONS!P262),ISBLANK(DESTINATIONS!Q262),ISBLANK(DESTINATIONS!R262),ISBLANK(DESTINATIONS!S262))</f>
        <v>1</v>
      </c>
      <c r="AH271" s="5" t="b">
        <f>AND(ISNUMBER(DESTINATIONS!O262),ISNUMBER(DESTINATIONS!P262),ISNUMBER(DESTINATIONS!Q262),ISNUMBER(DESTINATIONS!R262),ISNUMBER(DESTINATIONS!S262),SETTINGS!F$11&gt;=DESTINATIONS!P262,SETTINGS!F$12&gt;=DESTINATIONS!Q262,SETTINGS!F$13&gt;=DESTINATIONS!R262,SETTINGS!F$14&gt;=DESTINATIONS!S262,SETTINGS!F$15&gt;=DESTINATIONS!O262)</f>
        <v>0</v>
      </c>
      <c r="AI271" s="5" t="b">
        <f>AND(ISNUMBER(DESTINATIONS!O262),ISBLANK(DESTINATIONS!P262),ISBLANK(DESTINATIONS!Q262),ISBLANK(DESTINATIONS!R262),ISBLANK(DESTINATIONS!S262),SETTINGS!F$15&gt;=DESTINATIONS!O262)</f>
        <v>0</v>
      </c>
      <c r="AJ271" s="1" t="b">
        <f>AND(ISNUMBER(DESTINATIONS!O262),ISBLANK(DESTINATIONS!P262),ISBLANK(DESTINATIONS!Q262),ISNUMBER(DESTINATIONS!R262),ISBLANK(DESTINATIONS!S262),SETTINGS!F$15&gt;=DESTINATIONS!O262,SETTINGS!F$13&gt;=DESTINATIONS!R262)</f>
        <v>0</v>
      </c>
      <c r="AK271" s="5" t="b">
        <f>OR(AG271,AH271,AI271,AJ271)</f>
        <v>1</v>
      </c>
      <c r="AL271" s="5" t="b">
        <f>AND(SETTINGS!B$21="IELTS",AF271)</f>
        <v>0</v>
      </c>
      <c r="AM271" s="5" t="b">
        <f>AND(SETTINGS!B$21="TOEFL",AK271)</f>
        <v>0</v>
      </c>
      <c r="AN271" s="5" t="b">
        <f>AND(SETTINGS!B$21="Other",OR(AB271,AG271))</f>
        <v>0</v>
      </c>
      <c r="AO271" s="1" t="b">
        <f>AND(SETTINGS!B$21="NO",_xlfn.IFS(SETTINGS!B$19="English",FALSE,OR(SETTINGS!B$19="Spanish",SETTINGS!B$19="English and Spanish"),DESTINATIONS!F262="Spanish",OR(SETTINGS!B$19="French",SETTINGS!B$19="English and French"),DESTINATIONS!F262="French",OR(SETTINGS!B$19="Portuguese",SETTINGS!B$19="English and Portuguese"),DESTINATIONS!F262="Portuguese",OR(SETTINGS!B$19="German",SETTINGS!B$19="English and German"),DESTINATIONS!F262="German",SETTINGS!B$19="All",OR(DESTINATIONS!F262="Spanish",DESTINATIONS!F262="French",DESTINATIONS!F262="Portuguese",DESTINATIONS!F262="German"),SETTINGS!B$19="",FALSE))</f>
        <v>0</v>
      </c>
      <c r="AP271" s="5" t="b">
        <f t="shared" si="156"/>
        <v>0</v>
      </c>
      <c r="AQ271" s="5" t="b">
        <f>OR(ISBLANK(DESTINATIONS!T262),AND(ISNUMBER(DESTINATIONS!T262),SETTINGS!I$5&gt;=DESTINATIONS!T262))</f>
        <v>1</v>
      </c>
      <c r="AS271" s="45" t="b">
        <f t="shared" si="150"/>
        <v>1</v>
      </c>
      <c r="AT271" s="5" t="b">
        <f t="shared" si="151"/>
        <v>0</v>
      </c>
      <c r="AU271" s="5" t="b">
        <f t="shared" si="152"/>
        <v>0</v>
      </c>
      <c r="AV271" s="5" t="b">
        <f t="shared" si="153"/>
        <v>0</v>
      </c>
      <c r="AW271" s="5" t="b">
        <f t="shared" si="154"/>
        <v>0</v>
      </c>
      <c r="AX271" s="5" t="b">
        <f t="shared" si="155"/>
        <v>0</v>
      </c>
    </row>
    <row r="272" spans="1:50" ht="20" customHeight="1" x14ac:dyDescent="0.35">
      <c r="A272" s="50" t="s">
        <v>548</v>
      </c>
      <c r="B272" s="50" t="s">
        <v>560</v>
      </c>
      <c r="C272" s="50" t="s">
        <v>607</v>
      </c>
      <c r="D272" s="48">
        <v>2</v>
      </c>
      <c r="E272" s="49">
        <v>32.064999999999998</v>
      </c>
      <c r="F272" s="49">
        <v>30.518999999999998</v>
      </c>
      <c r="G272" s="43" t="str">
        <f>IF(OR(SETTINGS!I$8=0,F272="X",F272="?"),"N/A",SETTINGS!I$8-F272)</f>
        <v>N/A</v>
      </c>
      <c r="H272" s="46" t="str">
        <f t="shared" si="148"/>
        <v>Language + Score + English</v>
      </c>
      <c r="J272" s="5" t="b">
        <f>DESTINATIONS!D248="YES"</f>
        <v>1</v>
      </c>
      <c r="K272" s="5" t="b">
        <f>AND(SETTINGS!B$19="English",DESTINATIONS!F248="English")</f>
        <v>0</v>
      </c>
      <c r="L272" s="5" t="b">
        <f>AND(SETTINGS!B$19="Spanish",DESTINATIONS!F248="Spanish")</f>
        <v>0</v>
      </c>
      <c r="M272" s="5" t="b">
        <f>AND(SETTINGS!B$19="French",DESTINATIONS!F248="French")</f>
        <v>0</v>
      </c>
      <c r="N272" s="1" t="b">
        <f>AND(SETTINGS!B$19="Portuguese",DESTINATIONS!F248="Portuguese")</f>
        <v>0</v>
      </c>
      <c r="O272" s="5" t="b">
        <f>AND(SETTINGS!B$19="German",DESTINATIONS!F248="German")</f>
        <v>0</v>
      </c>
      <c r="P272" s="45" t="b">
        <f>AND(SETTINGS!B$19="English and Spanish",OR(DESTINATIONS!F248="English",DESTINATIONS!F248="Spanish"))</f>
        <v>0</v>
      </c>
      <c r="Q272" s="5" t="b">
        <f>AND(SETTINGS!B$19="English and French",OR(DESTINATIONS!F248="English",DESTINATIONS!F248="French"))</f>
        <v>0</v>
      </c>
      <c r="R272" s="5" t="b">
        <f>AND(SETTINGS!B$19="English and Portuguese",OR(DESTINATIONS!F248="English",DESTINATIONS!F248="Portuguese"))</f>
        <v>0</v>
      </c>
      <c r="S272" s="5" t="b">
        <f>AND(SETTINGS!B$19="English and German",OR(DESTINATIONS!F248="English",DESTINATIONS!F248="German"))</f>
        <v>0</v>
      </c>
      <c r="T272" s="5" t="b">
        <f>SETTINGS!B$19="All"</f>
        <v>0</v>
      </c>
      <c r="U272" s="5" t="b">
        <f>OR(K272,L272,M272,N272,O272,P272,Q272,R272,S272,T272)</f>
        <v>0</v>
      </c>
      <c r="V272" s="5" t="b">
        <f>AND(SETTINGS!I$8&lt;F272,NOT(OR(E272="?",F272="?",E272="X",F272="X")))</f>
        <v>1</v>
      </c>
      <c r="W272" s="5" t="b">
        <f>AND(SETTINGS!I$8=F272,NOT(OR(E272="?",F272="?",E272="X",F272="X")))</f>
        <v>0</v>
      </c>
      <c r="X272" s="5" t="b">
        <f>AND(SETTINGS!I$8&gt;F272,SETTINGS!I$8&lt;E272,NOT(OR(E272="?",F272="?",E272="X",F272="X")))</f>
        <v>0</v>
      </c>
      <c r="Y272" s="5" t="b">
        <f>AND(SETTINGS!I$8=E272,NOT(OR(E272="?",F272="?",E272="X",F272="X")))</f>
        <v>0</v>
      </c>
      <c r="Z272" s="5" t="b">
        <f>AND(SETTINGS!I$8&gt;E272,NOT(OR(E272="?",F272="?",E272="X",F272="X")))</f>
        <v>0</v>
      </c>
      <c r="AA272" s="5" t="b">
        <f>OR(E272="?",F272="?",E272="X",F272="X")</f>
        <v>0</v>
      </c>
      <c r="AB272" s="5" t="b">
        <f>AND(ISBLANK(DESTINATIONS!J248),ISBLANK(DESTINATIONS!K248),ISBLANK(DESTINATIONS!L248),ISBLANK(DESTINATIONS!M248),ISBLANK(DESTINATIONS!N248))</f>
        <v>1</v>
      </c>
      <c r="AC272" s="5" t="b">
        <f>AND(ISNUMBER(DESTINATIONS!J248),ISNUMBER(DESTINATIONS!K248),ISNUMBER(DESTINATIONS!L248),ISNUMBER(DESTINATIONS!M248),ISNUMBER(DESTINATIONS!N248),SETTINGS!F$3&gt;=DESTINATIONS!K248,SETTINGS!F$4&gt;=DESTINATIONS!L248,SETTINGS!F$5&gt;=DESTINATIONS!M248,SETTINGS!F$6&gt;=DESTINATIONS!N248,SETTINGS!F$7&gt;=DESTINATIONS!J248)</f>
        <v>0</v>
      </c>
      <c r="AD272" s="5" t="b">
        <f>AND(ISNUMBER(DESTINATIONS!J248),ISBLANK(DESTINATIONS!K248),ISBLANK(DESTINATIONS!L248),ISBLANK(DESTINATIONS!M248),ISBLANK(DESTINATIONS!N248),SETTINGS!F$7&gt;=DESTINATIONS!J248)</f>
        <v>0</v>
      </c>
      <c r="AE272" s="1" t="b">
        <f>AND(ISNUMBER(DESTINATIONS!J248),ISBLANK(DESTINATIONS!K248),ISBLANK(DESTINATIONS!L248),ISNUMBER(DESTINATIONS!M248),ISBLANK(DESTINATIONS!N248),SETTINGS!F$7&gt;=DESTINATIONS!J248,SETTINGS!F$5&gt;=DESTINATIONS!M248)</f>
        <v>0</v>
      </c>
      <c r="AF272" s="5" t="b">
        <f>OR(AB272,AC272,AD272,AE272)</f>
        <v>1</v>
      </c>
      <c r="AG272" s="5" t="b">
        <f>AND(ISBLANK(DESTINATIONS!O248),ISBLANK(DESTINATIONS!P248),ISBLANK(DESTINATIONS!Q248),ISBLANK(DESTINATIONS!R248),ISBLANK(DESTINATIONS!S248))</f>
        <v>1</v>
      </c>
      <c r="AH272" s="5" t="b">
        <f>AND(ISNUMBER(DESTINATIONS!O248),ISNUMBER(DESTINATIONS!P248),ISNUMBER(DESTINATIONS!Q248),ISNUMBER(DESTINATIONS!R248),ISNUMBER(DESTINATIONS!S248),SETTINGS!F$11&gt;=DESTINATIONS!P248,SETTINGS!F$12&gt;=DESTINATIONS!Q248,SETTINGS!F$13&gt;=DESTINATIONS!R248,SETTINGS!F$14&gt;=DESTINATIONS!S248,SETTINGS!F$15&gt;=DESTINATIONS!O248)</f>
        <v>0</v>
      </c>
      <c r="AI272" s="5" t="b">
        <f>AND(ISNUMBER(DESTINATIONS!O248),ISBLANK(DESTINATIONS!P248),ISBLANK(DESTINATIONS!Q248),ISBLANK(DESTINATIONS!R248),ISBLANK(DESTINATIONS!S248),SETTINGS!F$15&gt;=DESTINATIONS!O248)</f>
        <v>0</v>
      </c>
      <c r="AJ272" s="1" t="b">
        <f>AND(ISNUMBER(DESTINATIONS!O248),ISBLANK(DESTINATIONS!P248),ISBLANK(DESTINATIONS!Q248),ISNUMBER(DESTINATIONS!R248),ISBLANK(DESTINATIONS!S248),SETTINGS!F$15&gt;=DESTINATIONS!O248,SETTINGS!F$13&gt;=DESTINATIONS!R248)</f>
        <v>0</v>
      </c>
      <c r="AK272" s="5" t="b">
        <f>OR(AG272,AH272,AI272,AJ272)</f>
        <v>1</v>
      </c>
      <c r="AL272" s="5" t="b">
        <f>AND(SETTINGS!B$21="IELTS",AF272)</f>
        <v>0</v>
      </c>
      <c r="AM272" s="5" t="b">
        <f>AND(SETTINGS!B$21="TOEFL",AK272)</f>
        <v>0</v>
      </c>
      <c r="AN272" s="5" t="b">
        <f>AND(SETTINGS!B$21="Other",OR(AB272,AG272))</f>
        <v>0</v>
      </c>
      <c r="AO272" s="1" t="b">
        <f>AND(SETTINGS!B$21="NO",_xlfn.IFS(SETTINGS!B$19="English",FALSE,OR(SETTINGS!B$19="Spanish",SETTINGS!B$19="English and Spanish"),DESTINATIONS!F248="Spanish",OR(SETTINGS!B$19="French",SETTINGS!B$19="English and French"),DESTINATIONS!F248="French",OR(SETTINGS!B$19="Portuguese",SETTINGS!B$19="English and Portuguese"),DESTINATIONS!F248="Portuguese",OR(SETTINGS!B$19="German",SETTINGS!B$19="English and German"),DESTINATIONS!F248="German",SETTINGS!B$19="All",OR(DESTINATIONS!F248="Spanish",DESTINATIONS!F248="French",DESTINATIONS!F248="Portuguese",DESTINATIONS!F248="German"),SETTINGS!B$19="",FALSE))</f>
        <v>0</v>
      </c>
      <c r="AP272" s="5" t="b">
        <f t="shared" si="156"/>
        <v>0</v>
      </c>
      <c r="AQ272" s="5" t="b">
        <f>OR(ISBLANK(DESTINATIONS!T248),AND(ISNUMBER(DESTINATIONS!T248),SETTINGS!I$5&gt;=DESTINATIONS!T248))</f>
        <v>1</v>
      </c>
      <c r="AS272" s="45" t="b">
        <f t="shared" si="150"/>
        <v>1</v>
      </c>
      <c r="AT272" s="5" t="b">
        <f t="shared" si="151"/>
        <v>0</v>
      </c>
      <c r="AU272" s="5" t="b">
        <f t="shared" si="152"/>
        <v>0</v>
      </c>
      <c r="AV272" s="5" t="b">
        <f t="shared" si="153"/>
        <v>0</v>
      </c>
      <c r="AW272" s="5" t="b">
        <f t="shared" si="154"/>
        <v>0</v>
      </c>
      <c r="AX272" s="5" t="b">
        <f t="shared" si="155"/>
        <v>0</v>
      </c>
    </row>
    <row r="273" spans="1:50" ht="20" customHeight="1" x14ac:dyDescent="0.35">
      <c r="A273" s="50" t="s">
        <v>551</v>
      </c>
      <c r="B273" s="50" t="s">
        <v>565</v>
      </c>
      <c r="C273" s="50" t="s">
        <v>595</v>
      </c>
      <c r="D273" s="48">
        <v>2</v>
      </c>
      <c r="E273" s="49">
        <v>30.702999999999999</v>
      </c>
      <c r="F273" s="49">
        <v>30.044</v>
      </c>
      <c r="G273" s="43" t="str">
        <f>IF(OR(SETTINGS!I$8=0,F273="X",F273="?"),"N/A",SETTINGS!I$8-F273)</f>
        <v>N/A</v>
      </c>
      <c r="H273" s="46" t="str">
        <f t="shared" si="148"/>
        <v>Language + Score + English + GPA</v>
      </c>
      <c r="J273" s="5" t="b">
        <f>DESTINATIONS!D263="YES"</f>
        <v>1</v>
      </c>
      <c r="K273" s="5" t="b">
        <f>AND(SETTINGS!B$19="English",DESTINATIONS!F263="English")</f>
        <v>0</v>
      </c>
      <c r="L273" s="5" t="b">
        <f>AND(SETTINGS!B$19="Spanish",DESTINATIONS!F263="Spanish")</f>
        <v>0</v>
      </c>
      <c r="M273" s="5" t="b">
        <f>AND(SETTINGS!B$19="French",DESTINATIONS!F263="French")</f>
        <v>0</v>
      </c>
      <c r="N273" s="1" t="b">
        <f>AND(SETTINGS!B$19="Portuguese",DESTINATIONS!F263="Portuguese")</f>
        <v>0</v>
      </c>
      <c r="O273" s="5" t="b">
        <f>AND(SETTINGS!B$19="German",DESTINATIONS!F263="German")</f>
        <v>0</v>
      </c>
      <c r="P273" s="45" t="b">
        <f>AND(SETTINGS!B$19="English and Spanish",OR(DESTINATIONS!F263="English",DESTINATIONS!F263="Spanish"))</f>
        <v>0</v>
      </c>
      <c r="Q273" s="5" t="b">
        <f>AND(SETTINGS!B$19="English and French",OR(DESTINATIONS!F263="English",DESTINATIONS!F263="French"))</f>
        <v>0</v>
      </c>
      <c r="R273" s="5" t="b">
        <f>AND(SETTINGS!B$19="English and Portuguese",OR(DESTINATIONS!F263="English",DESTINATIONS!F263="Portuguese"))</f>
        <v>0</v>
      </c>
      <c r="S273" s="5" t="b">
        <f>AND(SETTINGS!B$19="English and German",OR(DESTINATIONS!F263="English",DESTINATIONS!F263="German"))</f>
        <v>0</v>
      </c>
      <c r="T273" s="5" t="b">
        <f>SETTINGS!B$19="All"</f>
        <v>0</v>
      </c>
      <c r="U273" s="5" t="b">
        <f>OR(K273,L273,M273,N273,O273,P273,Q273,R273,S273,T273)</f>
        <v>0</v>
      </c>
      <c r="V273" s="5" t="b">
        <f>AND(SETTINGS!I$8&lt;F273,NOT(OR(E273="?",F273="?",E273="X",F273="X")))</f>
        <v>1</v>
      </c>
      <c r="W273" s="5" t="b">
        <f>AND(SETTINGS!I$8=F273,NOT(OR(E273="?",F273="?",E273="X",F273="X")))</f>
        <v>0</v>
      </c>
      <c r="X273" s="5" t="b">
        <f>AND(SETTINGS!I$8&gt;F273,SETTINGS!I$8&lt;E273,NOT(OR(E273="?",F273="?",E273="X",F273="X")))</f>
        <v>0</v>
      </c>
      <c r="Y273" s="5" t="b">
        <f>AND(SETTINGS!I$8=E273,NOT(OR(E273="?",F273="?",E273="X",F273="X")))</f>
        <v>0</v>
      </c>
      <c r="Z273" s="5" t="b">
        <f>AND(SETTINGS!I$8&gt;E273,NOT(OR(E273="?",F273="?",E273="X",F273="X")))</f>
        <v>0</v>
      </c>
      <c r="AA273" s="5" t="b">
        <f>OR(E273="?",F273="?",E273="X",F273="X")</f>
        <v>0</v>
      </c>
      <c r="AB273" s="5" t="b">
        <f>AND(ISBLANK(DESTINATIONS!J263),ISBLANK(DESTINATIONS!K263),ISBLANK(DESTINATIONS!L263),ISBLANK(DESTINATIONS!M263),ISBLANK(DESTINATIONS!N263))</f>
        <v>0</v>
      </c>
      <c r="AC273" s="5" t="b">
        <f>AND(ISNUMBER(DESTINATIONS!J263),ISNUMBER(DESTINATIONS!K263),ISNUMBER(DESTINATIONS!L263),ISNUMBER(DESTINATIONS!M263),ISNUMBER(DESTINATIONS!N263),SETTINGS!F$3&gt;=DESTINATIONS!K263,SETTINGS!F$4&gt;=DESTINATIONS!L263,SETTINGS!F$5&gt;=DESTINATIONS!M263,SETTINGS!F$6&gt;=DESTINATIONS!N263,SETTINGS!F$7&gt;=DESTINATIONS!J263)</f>
        <v>0</v>
      </c>
      <c r="AD273" s="5" t="b">
        <f>AND(ISNUMBER(DESTINATIONS!J263),ISBLANK(DESTINATIONS!K263),ISBLANK(DESTINATIONS!L263),ISBLANK(DESTINATIONS!M263),ISBLANK(DESTINATIONS!N263),SETTINGS!F$7&gt;=DESTINATIONS!J263)</f>
        <v>0</v>
      </c>
      <c r="AE273" s="1" t="b">
        <f>AND(ISNUMBER(DESTINATIONS!J263),ISBLANK(DESTINATIONS!K263),ISBLANK(DESTINATIONS!L263),ISNUMBER(DESTINATIONS!M263),ISBLANK(DESTINATIONS!N263),SETTINGS!F$7&gt;=DESTINATIONS!J263,SETTINGS!F$5&gt;=DESTINATIONS!M263)</f>
        <v>0</v>
      </c>
      <c r="AF273" s="5" t="b">
        <f>OR(AB273,AC273,AD273,AE273)</f>
        <v>0</v>
      </c>
      <c r="AG273" s="5" t="b">
        <f>AND(ISBLANK(DESTINATIONS!O263),ISBLANK(DESTINATIONS!P263),ISBLANK(DESTINATIONS!Q263),ISBLANK(DESTINATIONS!R263),ISBLANK(DESTINATIONS!S263))</f>
        <v>0</v>
      </c>
      <c r="AH273" s="5" t="b">
        <f>AND(ISNUMBER(DESTINATIONS!O263),ISNUMBER(DESTINATIONS!P263),ISNUMBER(DESTINATIONS!Q263),ISNUMBER(DESTINATIONS!R263),ISNUMBER(DESTINATIONS!S263),SETTINGS!F$11&gt;=DESTINATIONS!P263,SETTINGS!F$12&gt;=DESTINATIONS!Q263,SETTINGS!F$13&gt;=DESTINATIONS!R263,SETTINGS!F$14&gt;=DESTINATIONS!S263,SETTINGS!F$15&gt;=DESTINATIONS!O263)</f>
        <v>0</v>
      </c>
      <c r="AI273" s="5" t="b">
        <f>AND(ISNUMBER(DESTINATIONS!O263),ISBLANK(DESTINATIONS!P263),ISBLANK(DESTINATIONS!Q263),ISBLANK(DESTINATIONS!R263),ISBLANK(DESTINATIONS!S263),SETTINGS!F$15&gt;=DESTINATIONS!O263)</f>
        <v>0</v>
      </c>
      <c r="AJ273" s="1" t="b">
        <f>AND(ISNUMBER(DESTINATIONS!O263),ISBLANK(DESTINATIONS!P263),ISBLANK(DESTINATIONS!Q263),ISNUMBER(DESTINATIONS!R263),ISBLANK(DESTINATIONS!S263),SETTINGS!F$15&gt;=DESTINATIONS!O263,SETTINGS!F$13&gt;=DESTINATIONS!R263)</f>
        <v>0</v>
      </c>
      <c r="AK273" s="5" t="b">
        <f>OR(AG273,AH273,AI273,AJ273)</f>
        <v>0</v>
      </c>
      <c r="AL273" s="5" t="b">
        <f>AND(SETTINGS!B$21="IELTS",AF273)</f>
        <v>0</v>
      </c>
      <c r="AM273" s="5" t="b">
        <f>AND(SETTINGS!B$21="TOEFL",AK273)</f>
        <v>0</v>
      </c>
      <c r="AN273" s="5" t="b">
        <f>AND(SETTINGS!B$21="Other",OR(AB273,AG273))</f>
        <v>0</v>
      </c>
      <c r="AO273" s="1" t="b">
        <f>AND(SETTINGS!B$21="NO",_xlfn.IFS(SETTINGS!B$19="English",FALSE,OR(SETTINGS!B$19="Spanish",SETTINGS!B$19="English and Spanish"),DESTINATIONS!F263="Spanish",OR(SETTINGS!B$19="French",SETTINGS!B$19="English and French"),DESTINATIONS!F263="French",OR(SETTINGS!B$19="Portuguese",SETTINGS!B$19="English and Portuguese"),DESTINATIONS!F263="Portuguese",OR(SETTINGS!B$19="German",SETTINGS!B$19="English and German"),DESTINATIONS!F263="German",SETTINGS!B$19="All",OR(DESTINATIONS!F263="Spanish",DESTINATIONS!F263="French",DESTINATIONS!F263="Portuguese",DESTINATIONS!F263="German"),SETTINGS!B$19="",FALSE))</f>
        <v>0</v>
      </c>
      <c r="AP273" s="5" t="b">
        <f t="shared" si="156"/>
        <v>0</v>
      </c>
      <c r="AQ273" s="5" t="b">
        <f>OR(ISBLANK(DESTINATIONS!T263),AND(ISNUMBER(DESTINATIONS!T263),SETTINGS!I$5&gt;=DESTINATIONS!T263))</f>
        <v>0</v>
      </c>
      <c r="AS273" s="45" t="b">
        <f t="shared" si="150"/>
        <v>1</v>
      </c>
      <c r="AT273" s="5" t="b">
        <f t="shared" si="151"/>
        <v>0</v>
      </c>
      <c r="AU273" s="5" t="b">
        <f t="shared" si="152"/>
        <v>0</v>
      </c>
      <c r="AV273" s="5" t="b">
        <f t="shared" si="153"/>
        <v>0</v>
      </c>
      <c r="AW273" s="5" t="b">
        <f t="shared" si="154"/>
        <v>0</v>
      </c>
      <c r="AX273" s="5" t="b">
        <f t="shared" si="155"/>
        <v>0</v>
      </c>
    </row>
    <row r="274" spans="1:50" ht="20" customHeight="1" thickBot="1" x14ac:dyDescent="0.4">
      <c r="AL274" s="5"/>
      <c r="AM274" s="5"/>
      <c r="AN274" s="5"/>
      <c r="AP274" s="5"/>
    </row>
    <row r="275" spans="1:50" ht="20" customHeight="1" x14ac:dyDescent="0.35">
      <c r="A275" s="132" t="s">
        <v>624</v>
      </c>
      <c r="B275" s="133"/>
      <c r="C275" s="133"/>
      <c r="D275" s="133"/>
      <c r="E275" s="133"/>
      <c r="F275" s="133"/>
      <c r="G275" s="133"/>
      <c r="H275" s="134"/>
      <c r="N275" s="5"/>
      <c r="R275" s="5"/>
      <c r="AE275" s="5"/>
      <c r="AJ275" s="5"/>
      <c r="AL275" s="5"/>
      <c r="AM275" s="5"/>
      <c r="AN275" s="5"/>
      <c r="AP275" s="5"/>
    </row>
    <row r="276" spans="1:50" ht="20" customHeight="1" thickBot="1" x14ac:dyDescent="0.4">
      <c r="A276" s="135"/>
      <c r="B276" s="136"/>
      <c r="C276" s="136"/>
      <c r="D276" s="136"/>
      <c r="E276" s="136"/>
      <c r="F276" s="136"/>
      <c r="G276" s="136"/>
      <c r="H276" s="137"/>
      <c r="N276" s="5"/>
      <c r="R276" s="5"/>
      <c r="AE276" s="5"/>
      <c r="AJ276" s="5"/>
      <c r="AL276" s="5"/>
      <c r="AM276" s="5"/>
      <c r="AN276" s="5"/>
      <c r="AP276" s="5"/>
    </row>
    <row r="277" spans="1:50" ht="20" customHeight="1" x14ac:dyDescent="0.35">
      <c r="N277" s="5"/>
      <c r="R277" s="5"/>
      <c r="AE277" s="5"/>
      <c r="AJ277" s="5"/>
      <c r="AL277" s="5"/>
      <c r="AM277" s="5"/>
      <c r="AN277" s="5"/>
      <c r="AP277" s="5"/>
    </row>
    <row r="278" spans="1:50" ht="20" customHeight="1" x14ac:dyDescent="0.35">
      <c r="A278" s="50" t="s">
        <v>625</v>
      </c>
      <c r="B278" s="50" t="s">
        <v>631</v>
      </c>
      <c r="C278" s="50" t="s">
        <v>647</v>
      </c>
      <c r="D278" s="48" t="s">
        <v>610</v>
      </c>
      <c r="E278" s="49">
        <v>35.762999999999998</v>
      </c>
      <c r="F278" s="49">
        <v>35.673000000000002</v>
      </c>
      <c r="G278" s="43" t="str">
        <f>IF(OR(SETTINGS!I$8=0,F278="X",F278="?"),"N/A",SETTINGS!I$8-F278)</f>
        <v>N/A</v>
      </c>
      <c r="H278" s="46" t="str">
        <f t="shared" ref="H278:H292" si="169">_xlfn.TEXTJOIN(" + ",TRUE,IF(NOT(J278),"Course",""),IF(NOT(U278),"Language",""),IF(V278,"Score",""),IF(NOT(AP278),"English",""),IF(NOT(AQ278),"GPA",""))</f>
        <v>Language + Score + English</v>
      </c>
      <c r="J278" s="5" t="b">
        <f>DESTINATIONS!D278="YES"</f>
        <v>1</v>
      </c>
      <c r="K278" s="5" t="b">
        <f>AND(SETTINGS!B$19="English",DESTINATIONS!F278="English")</f>
        <v>0</v>
      </c>
      <c r="L278" s="5" t="b">
        <f>AND(SETTINGS!B$19="Spanish",DESTINATIONS!F278="Spanish")</f>
        <v>0</v>
      </c>
      <c r="M278" s="5" t="b">
        <f>AND(SETTINGS!B$19="French",DESTINATIONS!F278="French")</f>
        <v>0</v>
      </c>
      <c r="N278" s="1" t="b">
        <f>AND(SETTINGS!B$19="Portuguese",DESTINATIONS!F278="Portuguese")</f>
        <v>0</v>
      </c>
      <c r="O278" s="5" t="b">
        <f>AND(SETTINGS!B$19="German",DESTINATIONS!F278="German")</f>
        <v>0</v>
      </c>
      <c r="P278" s="45" t="b">
        <f>AND(SETTINGS!B$19="English and Spanish",OR(DESTINATIONS!F278="English",DESTINATIONS!F278="Spanish"))</f>
        <v>0</v>
      </c>
      <c r="Q278" s="5" t="b">
        <f>AND(SETTINGS!B$19="English and French",OR(DESTINATIONS!F278="English",DESTINATIONS!F278="French"))</f>
        <v>0</v>
      </c>
      <c r="R278" s="5" t="b">
        <f>AND(SETTINGS!B$19="English and Portuguese",OR(DESTINATIONS!F278="English",DESTINATIONS!F278="Portuguese"))</f>
        <v>0</v>
      </c>
      <c r="S278" s="5" t="b">
        <f>AND(SETTINGS!B$19="English and German",OR(DESTINATIONS!F278="English",DESTINATIONS!F278="German"))</f>
        <v>0</v>
      </c>
      <c r="T278" s="5" t="b">
        <f>SETTINGS!B$19="All"</f>
        <v>0</v>
      </c>
      <c r="U278" s="5" t="b">
        <f t="shared" ref="U278" si="170">OR(K278,L278,M278,N278,O278,P278,Q278,R278,S278,T278)</f>
        <v>0</v>
      </c>
      <c r="V278" s="5" t="b">
        <f>AND(SETTINGS!I$8&lt;F278,NOT(OR(E278="?",F278="?",E278="X",F278="X")))</f>
        <v>1</v>
      </c>
      <c r="W278" s="5" t="b">
        <f>AND(SETTINGS!I$8=F278,NOT(OR(E278="?",F278="?",E278="X",F278="X")))</f>
        <v>0</v>
      </c>
      <c r="X278" s="5" t="b">
        <f>AND(SETTINGS!I$8&gt;F278,SETTINGS!I$8&lt;E278,NOT(OR(E278="?",F278="?",E278="X",F278="X")))</f>
        <v>0</v>
      </c>
      <c r="Y278" s="5" t="b">
        <f>AND(SETTINGS!I$8=E278,NOT(OR(E278="?",F278="?",E278="X",F278="X")))</f>
        <v>0</v>
      </c>
      <c r="Z278" s="5" t="b">
        <f>AND(SETTINGS!I$8&gt;E278,NOT(OR(E278="?",F278="?",E278="X",F278="X")))</f>
        <v>0</v>
      </c>
      <c r="AA278" s="5" t="b">
        <f t="shared" ref="AA278" si="171">OR(E278="?",F278="?",E278="X",F278="X")</f>
        <v>0</v>
      </c>
      <c r="AB278" s="5" t="b">
        <f>AND(ISBLANK(DESTINATIONS!J278),ISBLANK(DESTINATIONS!K278),ISBLANK(DESTINATIONS!L278),ISBLANK(DESTINATIONS!M278),ISBLANK(DESTINATIONS!N278))</f>
        <v>0</v>
      </c>
      <c r="AC278" s="5" t="b">
        <f>AND(ISNUMBER(DESTINATIONS!J278),ISNUMBER(DESTINATIONS!K278),ISNUMBER(DESTINATIONS!L278),ISNUMBER(DESTINATIONS!M278),ISNUMBER(DESTINATIONS!N278),SETTINGS!F$3&gt;=DESTINATIONS!K278,SETTINGS!F$4&gt;=DESTINATIONS!L278,SETTINGS!F$5&gt;=DESTINATIONS!M278,SETTINGS!F$6&gt;=DESTINATIONS!N278,SETTINGS!F$7&gt;=DESTINATIONS!J278)</f>
        <v>0</v>
      </c>
      <c r="AD278" s="5" t="b">
        <f>AND(ISNUMBER(DESTINATIONS!J278),ISBLANK(DESTINATIONS!K278),ISBLANK(DESTINATIONS!L278),ISBLANK(DESTINATIONS!M278),ISBLANK(DESTINATIONS!N278),SETTINGS!F$7&gt;=DESTINATIONS!J278)</f>
        <v>0</v>
      </c>
      <c r="AE278" s="1" t="b">
        <f>AND(ISNUMBER(DESTINATIONS!J278),ISBLANK(DESTINATIONS!K278),ISBLANK(DESTINATIONS!L278),ISNUMBER(DESTINATIONS!M278),ISBLANK(DESTINATIONS!N278),SETTINGS!F$7&gt;=DESTINATIONS!J278,SETTINGS!F$5&gt;=DESTINATIONS!M278)</f>
        <v>0</v>
      </c>
      <c r="AF278" s="5" t="b">
        <f t="shared" ref="AF278" si="172">OR(AB278,AC278,AD278,AE278)</f>
        <v>0</v>
      </c>
      <c r="AG278" s="5" t="b">
        <f>AND(ISBLANK(DESTINATIONS!O278),ISBLANK(DESTINATIONS!P278),ISBLANK(DESTINATIONS!Q278),ISBLANK(DESTINATIONS!R278),ISBLANK(DESTINATIONS!S278))</f>
        <v>0</v>
      </c>
      <c r="AH278" s="5" t="b">
        <f>AND(ISNUMBER(DESTINATIONS!O278),ISNUMBER(DESTINATIONS!P278),ISNUMBER(DESTINATIONS!Q278),ISNUMBER(DESTINATIONS!R278),ISNUMBER(DESTINATIONS!S278),SETTINGS!F$11&gt;=DESTINATIONS!P278,SETTINGS!F$12&gt;=DESTINATIONS!Q278,SETTINGS!F$13&gt;=DESTINATIONS!R278,SETTINGS!F$14&gt;=DESTINATIONS!S278,SETTINGS!F$15&gt;=DESTINATIONS!O278)</f>
        <v>0</v>
      </c>
      <c r="AI278" s="5" t="b">
        <f>AND(ISNUMBER(DESTINATIONS!O278),ISBLANK(DESTINATIONS!P278),ISBLANK(DESTINATIONS!Q278),ISBLANK(DESTINATIONS!R278),ISBLANK(DESTINATIONS!S278),SETTINGS!F$15&gt;=DESTINATIONS!O278)</f>
        <v>0</v>
      </c>
      <c r="AJ278" s="1" t="b">
        <f>AND(ISNUMBER(DESTINATIONS!O278),ISBLANK(DESTINATIONS!P278),ISBLANK(DESTINATIONS!Q278),ISNUMBER(DESTINATIONS!R278),ISBLANK(DESTINATIONS!S278),SETTINGS!F$15&gt;=DESTINATIONS!O278,SETTINGS!F$13&gt;=DESTINATIONS!R278)</f>
        <v>0</v>
      </c>
      <c r="AK278" s="5" t="b">
        <f t="shared" ref="AK278" si="173">OR(AG278,AH278,AI278,AJ278)</f>
        <v>0</v>
      </c>
      <c r="AL278" s="5" t="b">
        <f>AND(SETTINGS!B$21="IELTS",AF278)</f>
        <v>0</v>
      </c>
      <c r="AM278" s="5" t="b">
        <f>AND(SETTINGS!B$21="TOEFL",AK278)</f>
        <v>0</v>
      </c>
      <c r="AN278" s="5" t="b">
        <f>AND(SETTINGS!B$21="Other",OR(AB278,AG278))</f>
        <v>0</v>
      </c>
      <c r="AO278" s="1" t="b">
        <f>AND(SETTINGS!B$21="NO",_xlfn.IFS(SETTINGS!B$19="English",FALSE,OR(SETTINGS!B$19="Spanish",SETTINGS!B$19="English and Spanish"),DESTINATIONS!F278="Spanish",OR(SETTINGS!B$19="French",SETTINGS!B$19="English and French"),DESTINATIONS!F278="French",OR(SETTINGS!B$19="Portuguese",SETTINGS!B$19="English and Portuguese"),DESTINATIONS!F278="Portuguese",OR(SETTINGS!B$19="German",SETTINGS!B$19="English and German"),DESTINATIONS!F278="German",SETTINGS!B$19="All",OR(DESTINATIONS!F278="Spanish",DESTINATIONS!F278="French",DESTINATIONS!F278="Portuguese",DESTINATIONS!F278="German"),SETTINGS!B$19="",FALSE))</f>
        <v>0</v>
      </c>
      <c r="AP278" s="5" t="b">
        <f t="shared" ref="AP278" si="174">OR(AL278,AM278,AN278,AO278)</f>
        <v>0</v>
      </c>
      <c r="AQ278" s="5" t="b">
        <f>OR(ISBLANK(DESTINATIONS!T278),AND(ISNUMBER(DESTINATIONS!T278),SETTINGS!I$5&gt;=DESTINATIONS!T278))</f>
        <v>1</v>
      </c>
      <c r="AS278" s="45" t="b">
        <f t="shared" ref="AS278:AS292" si="175">OR(NOT(J278),NOT(U278),V278,NOT(AP278),NOT(AQ278))</f>
        <v>1</v>
      </c>
      <c r="AT278" s="5" t="b">
        <f t="shared" ref="AT278:AT292" si="176">AND(J278,U278,W278,AP278,AQ278)</f>
        <v>0</v>
      </c>
      <c r="AU278" s="5" t="b">
        <f t="shared" ref="AU278:AU292" si="177">AND(J278,U278,X278,AP278,AQ278)</f>
        <v>0</v>
      </c>
      <c r="AV278" s="5" t="b">
        <f t="shared" ref="AV278:AV292" si="178">AND(J278,U278,Y278,AP278,AQ278)</f>
        <v>0</v>
      </c>
      <c r="AW278" s="5" t="b">
        <f t="shared" ref="AW278:AW292" si="179">AND(J278,U278,Z278,AP278,AQ278)</f>
        <v>0</v>
      </c>
      <c r="AX278" s="5" t="b">
        <f t="shared" ref="AX278:AX292" si="180">AND(J278,U278,AA278,AP278,AQ278)</f>
        <v>0</v>
      </c>
    </row>
    <row r="279" spans="1:50" ht="20" customHeight="1" x14ac:dyDescent="0.35">
      <c r="A279" s="50" t="s">
        <v>625</v>
      </c>
      <c r="B279" s="50" t="s">
        <v>631</v>
      </c>
      <c r="C279" s="50" t="s">
        <v>641</v>
      </c>
      <c r="D279" s="48" t="s">
        <v>541</v>
      </c>
      <c r="E279" s="49">
        <v>35.015000000000001</v>
      </c>
      <c r="F279" s="49">
        <v>34.923999999999999</v>
      </c>
      <c r="G279" s="43" t="str">
        <f>IF(OR(SETTINGS!I$8=0,F279="X",F279="?"),"N/A",SETTINGS!I$8-F279)</f>
        <v>N/A</v>
      </c>
      <c r="H279" s="46" t="str">
        <f t="shared" si="169"/>
        <v>Language + Score + English</v>
      </c>
      <c r="J279" s="5" t="b">
        <f>DESTINATIONS!D279="YES"</f>
        <v>1</v>
      </c>
      <c r="K279" s="5" t="b">
        <f>AND(SETTINGS!B$19="English",DESTINATIONS!F279="English")</f>
        <v>0</v>
      </c>
      <c r="L279" s="5" t="b">
        <f>AND(SETTINGS!B$19="Spanish",DESTINATIONS!F279="Spanish")</f>
        <v>0</v>
      </c>
      <c r="M279" s="5" t="b">
        <f>AND(SETTINGS!B$19="French",DESTINATIONS!F279="French")</f>
        <v>0</v>
      </c>
      <c r="N279" s="1" t="b">
        <f>AND(SETTINGS!B$19="Portuguese",DESTINATIONS!F279="Portuguese")</f>
        <v>0</v>
      </c>
      <c r="O279" s="5" t="b">
        <f>AND(SETTINGS!B$19="German",DESTINATIONS!F279="German")</f>
        <v>0</v>
      </c>
      <c r="P279" s="45" t="b">
        <f>AND(SETTINGS!B$19="English and Spanish",OR(DESTINATIONS!F279="English",DESTINATIONS!F279="Spanish"))</f>
        <v>0</v>
      </c>
      <c r="Q279" s="5" t="b">
        <f>AND(SETTINGS!B$19="English and French",OR(DESTINATIONS!F279="English",DESTINATIONS!F279="French"))</f>
        <v>0</v>
      </c>
      <c r="R279" s="5" t="b">
        <f>AND(SETTINGS!B$19="English and Portuguese",OR(DESTINATIONS!F279="English",DESTINATIONS!F279="Portuguese"))</f>
        <v>0</v>
      </c>
      <c r="S279" s="5" t="b">
        <f>AND(SETTINGS!B$19="English and German",OR(DESTINATIONS!F279="English",DESTINATIONS!F279="German"))</f>
        <v>0</v>
      </c>
      <c r="T279" s="5" t="b">
        <f>SETTINGS!B$19="All"</f>
        <v>0</v>
      </c>
      <c r="U279" s="5" t="b">
        <f t="shared" ref="U279:U291" si="181">OR(K279,L279,M279,N279,O279,P279,Q279,R279,S279,T279)</f>
        <v>0</v>
      </c>
      <c r="V279" s="5" t="b">
        <f>AND(SETTINGS!I$8&lt;F279,NOT(OR(E279="?",F279="?",E279="X",F279="X")))</f>
        <v>1</v>
      </c>
      <c r="W279" s="5" t="b">
        <f>AND(SETTINGS!I$8=F279,NOT(OR(E279="?",F279="?",E279="X",F279="X")))</f>
        <v>0</v>
      </c>
      <c r="X279" s="5" t="b">
        <f>AND(SETTINGS!I$8&gt;F279,SETTINGS!I$8&lt;E279,NOT(OR(E279="?",F279="?",E279="X",F279="X")))</f>
        <v>0</v>
      </c>
      <c r="Y279" s="5" t="b">
        <f>AND(SETTINGS!I$8=E279,NOT(OR(E279="?",F279="?",E279="X",F279="X")))</f>
        <v>0</v>
      </c>
      <c r="Z279" s="5" t="b">
        <f>AND(SETTINGS!I$8&gt;E279,NOT(OR(E279="?",F279="?",E279="X",F279="X")))</f>
        <v>0</v>
      </c>
      <c r="AA279" s="5" t="b">
        <f t="shared" ref="AA279:AA291" si="182">OR(E279="?",F279="?",E279="X",F279="X")</f>
        <v>0</v>
      </c>
      <c r="AB279" s="5" t="b">
        <f>AND(ISBLANK(DESTINATIONS!J279),ISBLANK(DESTINATIONS!K279),ISBLANK(DESTINATIONS!L279),ISBLANK(DESTINATIONS!M279),ISBLANK(DESTINATIONS!N279))</f>
        <v>0</v>
      </c>
      <c r="AC279" s="5" t="b">
        <f>AND(ISNUMBER(DESTINATIONS!J279),ISNUMBER(DESTINATIONS!K279),ISNUMBER(DESTINATIONS!L279),ISNUMBER(DESTINATIONS!M279),ISNUMBER(DESTINATIONS!N279),SETTINGS!F$3&gt;=DESTINATIONS!K279,SETTINGS!F$4&gt;=DESTINATIONS!L279,SETTINGS!F$5&gt;=DESTINATIONS!M279,SETTINGS!F$6&gt;=DESTINATIONS!N279,SETTINGS!F$7&gt;=DESTINATIONS!J279)</f>
        <v>0</v>
      </c>
      <c r="AD279" s="5" t="b">
        <f>AND(ISNUMBER(DESTINATIONS!J279),ISBLANK(DESTINATIONS!K279),ISBLANK(DESTINATIONS!L279),ISBLANK(DESTINATIONS!M279),ISBLANK(DESTINATIONS!N279),SETTINGS!F$7&gt;=DESTINATIONS!J279)</f>
        <v>0</v>
      </c>
      <c r="AE279" s="1" t="b">
        <f>AND(ISNUMBER(DESTINATIONS!J279),ISBLANK(DESTINATIONS!K279),ISBLANK(DESTINATIONS!L279),ISNUMBER(DESTINATIONS!M279),ISBLANK(DESTINATIONS!N279),SETTINGS!F$7&gt;=DESTINATIONS!J279,SETTINGS!F$5&gt;=DESTINATIONS!M279)</f>
        <v>0</v>
      </c>
      <c r="AF279" s="5" t="b">
        <f t="shared" ref="AF279:AF291" si="183">OR(AB279,AC279,AD279,AE279)</f>
        <v>0</v>
      </c>
      <c r="AG279" s="5" t="b">
        <f>AND(ISBLANK(DESTINATIONS!O279),ISBLANK(DESTINATIONS!P279),ISBLANK(DESTINATIONS!Q279),ISBLANK(DESTINATIONS!R279),ISBLANK(DESTINATIONS!S279))</f>
        <v>0</v>
      </c>
      <c r="AH279" s="5" t="b">
        <f>AND(ISNUMBER(DESTINATIONS!O279),ISNUMBER(DESTINATIONS!P279),ISNUMBER(DESTINATIONS!Q279),ISNUMBER(DESTINATIONS!R279),ISNUMBER(DESTINATIONS!S279),SETTINGS!F$11&gt;=DESTINATIONS!P279,SETTINGS!F$12&gt;=DESTINATIONS!Q279,SETTINGS!F$13&gt;=DESTINATIONS!R279,SETTINGS!F$14&gt;=DESTINATIONS!S279,SETTINGS!F$15&gt;=DESTINATIONS!O279)</f>
        <v>0</v>
      </c>
      <c r="AI279" s="5" t="b">
        <f>AND(ISNUMBER(DESTINATIONS!O279),ISBLANK(DESTINATIONS!P279),ISBLANK(DESTINATIONS!Q279),ISBLANK(DESTINATIONS!R279),ISBLANK(DESTINATIONS!S279),SETTINGS!F$15&gt;=DESTINATIONS!O279)</f>
        <v>0</v>
      </c>
      <c r="AJ279" s="1" t="b">
        <f>AND(ISNUMBER(DESTINATIONS!O279),ISBLANK(DESTINATIONS!P279),ISBLANK(DESTINATIONS!Q279),ISNUMBER(DESTINATIONS!R279),ISBLANK(DESTINATIONS!S279),SETTINGS!F$15&gt;=DESTINATIONS!O279,SETTINGS!F$13&gt;=DESTINATIONS!R279)</f>
        <v>0</v>
      </c>
      <c r="AK279" s="5" t="b">
        <f t="shared" ref="AK279:AK291" si="184">OR(AG279,AH279,AI279,AJ279)</f>
        <v>0</v>
      </c>
      <c r="AL279" s="5" t="b">
        <f>AND(SETTINGS!B$21="IELTS",AF279)</f>
        <v>0</v>
      </c>
      <c r="AM279" s="5" t="b">
        <f>AND(SETTINGS!B$21="TOEFL",AK279)</f>
        <v>0</v>
      </c>
      <c r="AN279" s="5" t="b">
        <f>AND(SETTINGS!B$21="Other",OR(AB279,AG279))</f>
        <v>0</v>
      </c>
      <c r="AO279" s="1" t="b">
        <f>AND(SETTINGS!B$21="NO",_xlfn.IFS(SETTINGS!B$19="English",FALSE,OR(SETTINGS!B$19="Spanish",SETTINGS!B$19="English and Spanish"),DESTINATIONS!F279="Spanish",OR(SETTINGS!B$19="French",SETTINGS!B$19="English and French"),DESTINATIONS!F279="French",OR(SETTINGS!B$19="Portuguese",SETTINGS!B$19="English and Portuguese"),DESTINATIONS!F279="Portuguese",OR(SETTINGS!B$19="German",SETTINGS!B$19="English and German"),DESTINATIONS!F279="German",SETTINGS!B$19="All",OR(DESTINATIONS!F279="Spanish",DESTINATIONS!F279="French",DESTINATIONS!F279="Portuguese",DESTINATIONS!F279="German"),SETTINGS!B$19="",FALSE))</f>
        <v>0</v>
      </c>
      <c r="AP279" s="5" t="b">
        <f t="shared" ref="AP279:AP292" si="185">OR(AL279,AM279,AN279,AO279)</f>
        <v>0</v>
      </c>
      <c r="AQ279" s="5" t="b">
        <f>OR(ISBLANK(DESTINATIONS!T279),AND(ISNUMBER(DESTINATIONS!T279),SETTINGS!I$5&gt;=DESTINATIONS!T279))</f>
        <v>1</v>
      </c>
      <c r="AS279" s="45" t="b">
        <f t="shared" si="175"/>
        <v>1</v>
      </c>
      <c r="AT279" s="5" t="b">
        <f t="shared" si="176"/>
        <v>0</v>
      </c>
      <c r="AU279" s="5" t="b">
        <f t="shared" si="177"/>
        <v>0</v>
      </c>
      <c r="AV279" s="5" t="b">
        <f t="shared" si="178"/>
        <v>0</v>
      </c>
      <c r="AW279" s="5" t="b">
        <f t="shared" si="179"/>
        <v>0</v>
      </c>
      <c r="AX279" s="5" t="b">
        <f t="shared" si="180"/>
        <v>0</v>
      </c>
    </row>
    <row r="280" spans="1:50" ht="20" customHeight="1" x14ac:dyDescent="0.35">
      <c r="A280" s="50" t="s">
        <v>625</v>
      </c>
      <c r="B280" s="50" t="s">
        <v>631</v>
      </c>
      <c r="C280" s="50" t="s">
        <v>642</v>
      </c>
      <c r="D280" s="48">
        <v>1</v>
      </c>
      <c r="E280" s="49">
        <v>34.893999999999998</v>
      </c>
      <c r="F280" s="49">
        <v>34.893999999999998</v>
      </c>
      <c r="G280" s="43" t="str">
        <f>IF(OR(SETTINGS!I$8=0,F280="X",F280="?"),"N/A",SETTINGS!I$8-F280)</f>
        <v>N/A</v>
      </c>
      <c r="H280" s="46" t="str">
        <f t="shared" si="169"/>
        <v>Course + Language + Score + English</v>
      </c>
      <c r="J280" s="5" t="b">
        <f>DESTINATIONS!D280="YES"</f>
        <v>0</v>
      </c>
      <c r="K280" s="5" t="b">
        <f>AND(SETTINGS!B$19="English",DESTINATIONS!F280="English")</f>
        <v>0</v>
      </c>
      <c r="L280" s="5" t="b">
        <f>AND(SETTINGS!B$19="Spanish",DESTINATIONS!F280="Spanish")</f>
        <v>0</v>
      </c>
      <c r="M280" s="5" t="b">
        <f>AND(SETTINGS!B$19="French",DESTINATIONS!F280="French")</f>
        <v>0</v>
      </c>
      <c r="N280" s="1" t="b">
        <f>AND(SETTINGS!B$19="Portuguese",DESTINATIONS!F280="Portuguese")</f>
        <v>0</v>
      </c>
      <c r="O280" s="5" t="b">
        <f>AND(SETTINGS!B$19="German",DESTINATIONS!F280="German")</f>
        <v>0</v>
      </c>
      <c r="P280" s="45" t="b">
        <f>AND(SETTINGS!B$19="English and Spanish",OR(DESTINATIONS!F280="English",DESTINATIONS!F280="Spanish"))</f>
        <v>0</v>
      </c>
      <c r="Q280" s="5" t="b">
        <f>AND(SETTINGS!B$19="English and French",OR(DESTINATIONS!F280="English",DESTINATIONS!F280="French"))</f>
        <v>0</v>
      </c>
      <c r="R280" s="5" t="b">
        <f>AND(SETTINGS!B$19="English and Portuguese",OR(DESTINATIONS!F280="English",DESTINATIONS!F280="Portuguese"))</f>
        <v>0</v>
      </c>
      <c r="S280" s="5" t="b">
        <f>AND(SETTINGS!B$19="English and German",OR(DESTINATIONS!F280="English",DESTINATIONS!F280="German"))</f>
        <v>0</v>
      </c>
      <c r="T280" s="5" t="b">
        <f>SETTINGS!B$19="All"</f>
        <v>0</v>
      </c>
      <c r="U280" s="5" t="b">
        <f t="shared" si="181"/>
        <v>0</v>
      </c>
      <c r="V280" s="5" t="b">
        <f>AND(SETTINGS!I$8&lt;F280,NOT(OR(E280="?",F280="?",E280="X",F280="X")))</f>
        <v>1</v>
      </c>
      <c r="W280" s="5" t="b">
        <f>AND(SETTINGS!I$8=F280,NOT(OR(E280="?",F280="?",E280="X",F280="X")))</f>
        <v>0</v>
      </c>
      <c r="X280" s="5" t="b">
        <f>AND(SETTINGS!I$8&gt;F280,SETTINGS!I$8&lt;E280,NOT(OR(E280="?",F280="?",E280="X",F280="X")))</f>
        <v>0</v>
      </c>
      <c r="Y280" s="5" t="b">
        <f>AND(SETTINGS!I$8=E280,NOT(OR(E280="?",F280="?",E280="X",F280="X")))</f>
        <v>0</v>
      </c>
      <c r="Z280" s="5" t="b">
        <f>AND(SETTINGS!I$8&gt;E280,NOT(OR(E280="?",F280="?",E280="X",F280="X")))</f>
        <v>0</v>
      </c>
      <c r="AA280" s="5" t="b">
        <f t="shared" si="182"/>
        <v>0</v>
      </c>
      <c r="AB280" s="5" t="b">
        <f>AND(ISBLANK(DESTINATIONS!J280),ISBLANK(DESTINATIONS!K280),ISBLANK(DESTINATIONS!L280),ISBLANK(DESTINATIONS!M280),ISBLANK(DESTINATIONS!N280))</f>
        <v>1</v>
      </c>
      <c r="AC280" s="5" t="b">
        <f>AND(ISNUMBER(DESTINATIONS!J280),ISNUMBER(DESTINATIONS!K280),ISNUMBER(DESTINATIONS!L280),ISNUMBER(DESTINATIONS!M280),ISNUMBER(DESTINATIONS!N280),SETTINGS!F$3&gt;=DESTINATIONS!K280,SETTINGS!F$4&gt;=DESTINATIONS!L280,SETTINGS!F$5&gt;=DESTINATIONS!M280,SETTINGS!F$6&gt;=DESTINATIONS!N280,SETTINGS!F$7&gt;=DESTINATIONS!J280)</f>
        <v>0</v>
      </c>
      <c r="AD280" s="5" t="b">
        <f>AND(ISNUMBER(DESTINATIONS!J280),ISBLANK(DESTINATIONS!K280),ISBLANK(DESTINATIONS!L280),ISBLANK(DESTINATIONS!M280),ISBLANK(DESTINATIONS!N280),SETTINGS!F$7&gt;=DESTINATIONS!J280)</f>
        <v>0</v>
      </c>
      <c r="AE280" s="1" t="b">
        <f>AND(ISNUMBER(DESTINATIONS!J280),ISBLANK(DESTINATIONS!K280),ISBLANK(DESTINATIONS!L280),ISNUMBER(DESTINATIONS!M280),ISBLANK(DESTINATIONS!N280),SETTINGS!F$7&gt;=DESTINATIONS!J280,SETTINGS!F$5&gt;=DESTINATIONS!M280)</f>
        <v>0</v>
      </c>
      <c r="AF280" s="5" t="b">
        <f t="shared" si="183"/>
        <v>1</v>
      </c>
      <c r="AG280" s="5" t="b">
        <f>AND(ISBLANK(DESTINATIONS!O280),ISBLANK(DESTINATIONS!P280),ISBLANK(DESTINATIONS!Q280),ISBLANK(DESTINATIONS!R280),ISBLANK(DESTINATIONS!S280))</f>
        <v>1</v>
      </c>
      <c r="AH280" s="5" t="b">
        <f>AND(ISNUMBER(DESTINATIONS!O280),ISNUMBER(DESTINATIONS!P280),ISNUMBER(DESTINATIONS!Q280),ISNUMBER(DESTINATIONS!R280),ISNUMBER(DESTINATIONS!S280),SETTINGS!F$11&gt;=DESTINATIONS!P280,SETTINGS!F$12&gt;=DESTINATIONS!Q280,SETTINGS!F$13&gt;=DESTINATIONS!R280,SETTINGS!F$14&gt;=DESTINATIONS!S280,SETTINGS!F$15&gt;=DESTINATIONS!O280)</f>
        <v>0</v>
      </c>
      <c r="AI280" s="5" t="b">
        <f>AND(ISNUMBER(DESTINATIONS!O280),ISBLANK(DESTINATIONS!P280),ISBLANK(DESTINATIONS!Q280),ISBLANK(DESTINATIONS!R280),ISBLANK(DESTINATIONS!S280),SETTINGS!F$15&gt;=DESTINATIONS!O280)</f>
        <v>0</v>
      </c>
      <c r="AJ280" s="1" t="b">
        <f>AND(ISNUMBER(DESTINATIONS!O280),ISBLANK(DESTINATIONS!P280),ISBLANK(DESTINATIONS!Q280),ISNUMBER(DESTINATIONS!R280),ISBLANK(DESTINATIONS!S280),SETTINGS!F$15&gt;=DESTINATIONS!O280,SETTINGS!F$13&gt;=DESTINATIONS!R280)</f>
        <v>0</v>
      </c>
      <c r="AK280" s="5" t="b">
        <f t="shared" si="184"/>
        <v>1</v>
      </c>
      <c r="AL280" s="5" t="b">
        <f>AND(SETTINGS!B$21="IELTS",AF280)</f>
        <v>0</v>
      </c>
      <c r="AM280" s="5" t="b">
        <f>AND(SETTINGS!B$21="TOEFL",AK280)</f>
        <v>0</v>
      </c>
      <c r="AN280" s="5" t="b">
        <f>AND(SETTINGS!B$21="Other",OR(AB280,AG280))</f>
        <v>0</v>
      </c>
      <c r="AO280" s="1" t="b">
        <f>AND(SETTINGS!B$21="NO",_xlfn.IFS(SETTINGS!B$19="English",FALSE,OR(SETTINGS!B$19="Spanish",SETTINGS!B$19="English and Spanish"),DESTINATIONS!F280="Spanish",OR(SETTINGS!B$19="French",SETTINGS!B$19="English and French"),DESTINATIONS!F280="French",OR(SETTINGS!B$19="Portuguese",SETTINGS!B$19="English and Portuguese"),DESTINATIONS!F280="Portuguese",OR(SETTINGS!B$19="German",SETTINGS!B$19="English and German"),DESTINATIONS!F280="German",SETTINGS!B$19="All",OR(DESTINATIONS!F280="Spanish",DESTINATIONS!F280="French",DESTINATIONS!F280="Portuguese",DESTINATIONS!F280="German"),SETTINGS!B$19="",FALSE))</f>
        <v>0</v>
      </c>
      <c r="AP280" s="5" t="b">
        <f t="shared" si="185"/>
        <v>0</v>
      </c>
      <c r="AQ280" s="5" t="b">
        <f>OR(ISBLANK(DESTINATIONS!T280),AND(ISNUMBER(DESTINATIONS!T280),SETTINGS!I$5&gt;=DESTINATIONS!T280))</f>
        <v>1</v>
      </c>
      <c r="AS280" s="45" t="b">
        <f t="shared" si="175"/>
        <v>1</v>
      </c>
      <c r="AT280" s="5" t="b">
        <f t="shared" si="176"/>
        <v>0</v>
      </c>
      <c r="AU280" s="5" t="b">
        <f t="shared" si="177"/>
        <v>0</v>
      </c>
      <c r="AV280" s="5" t="b">
        <f t="shared" si="178"/>
        <v>0</v>
      </c>
      <c r="AW280" s="5" t="b">
        <f t="shared" si="179"/>
        <v>0</v>
      </c>
      <c r="AX280" s="5" t="b">
        <f t="shared" si="180"/>
        <v>0</v>
      </c>
    </row>
    <row r="281" spans="1:50" ht="20" customHeight="1" x14ac:dyDescent="0.35">
      <c r="A281" s="50" t="s">
        <v>625</v>
      </c>
      <c r="B281" s="50" t="s">
        <v>631</v>
      </c>
      <c r="C281" s="50" t="s">
        <v>651</v>
      </c>
      <c r="D281" s="48" t="s">
        <v>541</v>
      </c>
      <c r="E281" s="49">
        <v>34.695999999999998</v>
      </c>
      <c r="F281" s="49">
        <v>34.695999999999998</v>
      </c>
      <c r="G281" s="43" t="str">
        <f>IF(OR(SETTINGS!I$8=0,F281="X",F281="?"),"N/A",SETTINGS!I$8-F281)</f>
        <v>N/A</v>
      </c>
      <c r="H281" s="46" t="str">
        <f t="shared" si="169"/>
        <v>Language + Score + English</v>
      </c>
      <c r="J281" s="5" t="b">
        <f>DESTINATIONS!D281="YES"</f>
        <v>1</v>
      </c>
      <c r="K281" s="5" t="b">
        <f>AND(SETTINGS!B$19="English",DESTINATIONS!F281="English")</f>
        <v>0</v>
      </c>
      <c r="L281" s="5" t="b">
        <f>AND(SETTINGS!B$19="Spanish",DESTINATIONS!F281="Spanish")</f>
        <v>0</v>
      </c>
      <c r="M281" s="5" t="b">
        <f>AND(SETTINGS!B$19="French",DESTINATIONS!F281="French")</f>
        <v>0</v>
      </c>
      <c r="N281" s="1" t="b">
        <f>AND(SETTINGS!B$19="Portuguese",DESTINATIONS!F281="Portuguese")</f>
        <v>0</v>
      </c>
      <c r="O281" s="5" t="b">
        <f>AND(SETTINGS!B$19="German",DESTINATIONS!F281="German")</f>
        <v>0</v>
      </c>
      <c r="P281" s="45" t="b">
        <f>AND(SETTINGS!B$19="English and Spanish",OR(DESTINATIONS!F281="English",DESTINATIONS!F281="Spanish"))</f>
        <v>0</v>
      </c>
      <c r="Q281" s="5" t="b">
        <f>AND(SETTINGS!B$19="English and French",OR(DESTINATIONS!F281="English",DESTINATIONS!F281="French"))</f>
        <v>0</v>
      </c>
      <c r="R281" s="5" t="b">
        <f>AND(SETTINGS!B$19="English and Portuguese",OR(DESTINATIONS!F281="English",DESTINATIONS!F281="Portuguese"))</f>
        <v>0</v>
      </c>
      <c r="S281" s="5" t="b">
        <f>AND(SETTINGS!B$19="English and German",OR(DESTINATIONS!F281="English",DESTINATIONS!F281="German"))</f>
        <v>0</v>
      </c>
      <c r="T281" s="5" t="b">
        <f>SETTINGS!B$19="All"</f>
        <v>0</v>
      </c>
      <c r="U281" s="5" t="b">
        <f t="shared" si="181"/>
        <v>0</v>
      </c>
      <c r="V281" s="5" t="b">
        <f>AND(SETTINGS!I$8&lt;F281,NOT(OR(E281="?",F281="?",E281="X",F281="X")))</f>
        <v>1</v>
      </c>
      <c r="W281" s="5" t="b">
        <f>AND(SETTINGS!I$8=F281,NOT(OR(E281="?",F281="?",E281="X",F281="X")))</f>
        <v>0</v>
      </c>
      <c r="X281" s="5" t="b">
        <f>AND(SETTINGS!I$8&gt;F281,SETTINGS!I$8&lt;E281,NOT(OR(E281="?",F281="?",E281="X",F281="X")))</f>
        <v>0</v>
      </c>
      <c r="Y281" s="5" t="b">
        <f>AND(SETTINGS!I$8=E281,NOT(OR(E281="?",F281="?",E281="X",F281="X")))</f>
        <v>0</v>
      </c>
      <c r="Z281" s="5" t="b">
        <f>AND(SETTINGS!I$8&gt;E281,NOT(OR(E281="?",F281="?",E281="X",F281="X")))</f>
        <v>0</v>
      </c>
      <c r="AA281" s="5" t="b">
        <f t="shared" si="182"/>
        <v>0</v>
      </c>
      <c r="AB281" s="5" t="b">
        <f>AND(ISBLANK(DESTINATIONS!J281),ISBLANK(DESTINATIONS!K281),ISBLANK(DESTINATIONS!L281),ISBLANK(DESTINATIONS!M281),ISBLANK(DESTINATIONS!N281))</f>
        <v>0</v>
      </c>
      <c r="AC281" s="5" t="b">
        <f>AND(ISNUMBER(DESTINATIONS!J281),ISNUMBER(DESTINATIONS!K281),ISNUMBER(DESTINATIONS!L281),ISNUMBER(DESTINATIONS!M281),ISNUMBER(DESTINATIONS!N281),SETTINGS!F$3&gt;=DESTINATIONS!K281,SETTINGS!F$4&gt;=DESTINATIONS!L281,SETTINGS!F$5&gt;=DESTINATIONS!M281,SETTINGS!F$6&gt;=DESTINATIONS!N281,SETTINGS!F$7&gt;=DESTINATIONS!J281)</f>
        <v>0</v>
      </c>
      <c r="AD281" s="5" t="b">
        <f>AND(ISNUMBER(DESTINATIONS!J281),ISBLANK(DESTINATIONS!K281),ISBLANK(DESTINATIONS!L281),ISBLANK(DESTINATIONS!M281),ISBLANK(DESTINATIONS!N281),SETTINGS!F$7&gt;=DESTINATIONS!J281)</f>
        <v>0</v>
      </c>
      <c r="AE281" s="1" t="b">
        <f>AND(ISNUMBER(DESTINATIONS!J281),ISBLANK(DESTINATIONS!K281),ISBLANK(DESTINATIONS!L281),ISNUMBER(DESTINATIONS!M281),ISBLANK(DESTINATIONS!N281),SETTINGS!F$7&gt;=DESTINATIONS!J281,SETTINGS!F$5&gt;=DESTINATIONS!M281)</f>
        <v>0</v>
      </c>
      <c r="AF281" s="5" t="b">
        <f t="shared" si="183"/>
        <v>0</v>
      </c>
      <c r="AG281" s="5" t="b">
        <f>AND(ISBLANK(DESTINATIONS!O281),ISBLANK(DESTINATIONS!P281),ISBLANK(DESTINATIONS!Q281),ISBLANK(DESTINATIONS!R281),ISBLANK(DESTINATIONS!S281))</f>
        <v>0</v>
      </c>
      <c r="AH281" s="5" t="b">
        <f>AND(ISNUMBER(DESTINATIONS!O281),ISNUMBER(DESTINATIONS!P281),ISNUMBER(DESTINATIONS!Q281),ISNUMBER(DESTINATIONS!R281),ISNUMBER(DESTINATIONS!S281),SETTINGS!F$11&gt;=DESTINATIONS!P281,SETTINGS!F$12&gt;=DESTINATIONS!Q281,SETTINGS!F$13&gt;=DESTINATIONS!R281,SETTINGS!F$14&gt;=DESTINATIONS!S281,SETTINGS!F$15&gt;=DESTINATIONS!O281)</f>
        <v>0</v>
      </c>
      <c r="AI281" s="5" t="b">
        <f>AND(ISNUMBER(DESTINATIONS!O281),ISBLANK(DESTINATIONS!P281),ISBLANK(DESTINATIONS!Q281),ISBLANK(DESTINATIONS!R281),ISBLANK(DESTINATIONS!S281),SETTINGS!F$15&gt;=DESTINATIONS!O281)</f>
        <v>0</v>
      </c>
      <c r="AJ281" s="1" t="b">
        <f>AND(ISNUMBER(DESTINATIONS!O281),ISBLANK(DESTINATIONS!P281),ISBLANK(DESTINATIONS!Q281),ISNUMBER(DESTINATIONS!R281),ISBLANK(DESTINATIONS!S281),SETTINGS!F$15&gt;=DESTINATIONS!O281,SETTINGS!F$13&gt;=DESTINATIONS!R281)</f>
        <v>0</v>
      </c>
      <c r="AK281" s="5" t="b">
        <f t="shared" si="184"/>
        <v>0</v>
      </c>
      <c r="AL281" s="5" t="b">
        <f>AND(SETTINGS!B$21="IELTS",AF281)</f>
        <v>0</v>
      </c>
      <c r="AM281" s="5" t="b">
        <f>AND(SETTINGS!B$21="TOEFL",AK281)</f>
        <v>0</v>
      </c>
      <c r="AN281" s="5" t="b">
        <f>AND(SETTINGS!B$21="Other",OR(AB281,AG281))</f>
        <v>0</v>
      </c>
      <c r="AO281" s="1" t="b">
        <f>AND(SETTINGS!B$21="NO",_xlfn.IFS(SETTINGS!B$19="English",FALSE,OR(SETTINGS!B$19="Spanish",SETTINGS!B$19="English and Spanish"),DESTINATIONS!F281="Spanish",OR(SETTINGS!B$19="French",SETTINGS!B$19="English and French"),DESTINATIONS!F281="French",OR(SETTINGS!B$19="Portuguese",SETTINGS!B$19="English and Portuguese"),DESTINATIONS!F281="Portuguese",OR(SETTINGS!B$19="German",SETTINGS!B$19="English and German"),DESTINATIONS!F281="German",SETTINGS!B$19="All",OR(DESTINATIONS!F281="Spanish",DESTINATIONS!F281="French",DESTINATIONS!F281="Portuguese",DESTINATIONS!F281="German"),SETTINGS!B$19="",FALSE))</f>
        <v>0</v>
      </c>
      <c r="AP281" s="5" t="b">
        <f t="shared" si="185"/>
        <v>0</v>
      </c>
      <c r="AQ281" s="5" t="b">
        <f>OR(ISBLANK(DESTINATIONS!T281),AND(ISNUMBER(DESTINATIONS!T281),SETTINGS!I$5&gt;=DESTINATIONS!T281))</f>
        <v>1</v>
      </c>
      <c r="AS281" s="45" t="b">
        <f t="shared" si="175"/>
        <v>1</v>
      </c>
      <c r="AT281" s="5" t="b">
        <f t="shared" si="176"/>
        <v>0</v>
      </c>
      <c r="AU281" s="5" t="b">
        <f t="shared" si="177"/>
        <v>0</v>
      </c>
      <c r="AV281" s="5" t="b">
        <f t="shared" si="178"/>
        <v>0</v>
      </c>
      <c r="AW281" s="5" t="b">
        <f t="shared" si="179"/>
        <v>0</v>
      </c>
      <c r="AX281" s="5" t="b">
        <f t="shared" si="180"/>
        <v>0</v>
      </c>
    </row>
    <row r="282" spans="1:50" ht="20" customHeight="1" x14ac:dyDescent="0.35">
      <c r="A282" s="50" t="s">
        <v>625</v>
      </c>
      <c r="B282" s="50" t="s">
        <v>629</v>
      </c>
      <c r="C282" s="50" t="s">
        <v>646</v>
      </c>
      <c r="D282" s="48">
        <v>4</v>
      </c>
      <c r="E282" s="49">
        <v>34.898000000000003</v>
      </c>
      <c r="F282" s="49">
        <v>34.381</v>
      </c>
      <c r="G282" s="43" t="str">
        <f>IF(OR(SETTINGS!I$8=0,F282="X",F282="?"),"N/A",SETTINGS!I$8-F282)</f>
        <v>N/A</v>
      </c>
      <c r="H282" s="46" t="str">
        <f t="shared" si="169"/>
        <v>Language + Score + English</v>
      </c>
      <c r="J282" s="5" t="b">
        <f>DESTINATIONS!D282="YES"</f>
        <v>1</v>
      </c>
      <c r="K282" s="5" t="b">
        <f>AND(SETTINGS!B$19="English",DESTINATIONS!F282="English")</f>
        <v>0</v>
      </c>
      <c r="L282" s="5" t="b">
        <f>AND(SETTINGS!B$19="Spanish",DESTINATIONS!F282="Spanish")</f>
        <v>0</v>
      </c>
      <c r="M282" s="5" t="b">
        <f>AND(SETTINGS!B$19="French",DESTINATIONS!F282="French")</f>
        <v>0</v>
      </c>
      <c r="N282" s="1" t="b">
        <f>AND(SETTINGS!B$19="Portuguese",DESTINATIONS!F282="Portuguese")</f>
        <v>0</v>
      </c>
      <c r="O282" s="5" t="b">
        <f>AND(SETTINGS!B$19="German",DESTINATIONS!F282="German")</f>
        <v>0</v>
      </c>
      <c r="P282" s="45" t="b">
        <f>AND(SETTINGS!B$19="English and Spanish",OR(DESTINATIONS!F282="English",DESTINATIONS!F282="Spanish"))</f>
        <v>0</v>
      </c>
      <c r="Q282" s="5" t="b">
        <f>AND(SETTINGS!B$19="English and French",OR(DESTINATIONS!F282="English",DESTINATIONS!F282="French"))</f>
        <v>0</v>
      </c>
      <c r="R282" s="5" t="b">
        <f>AND(SETTINGS!B$19="English and Portuguese",OR(DESTINATIONS!F282="English",DESTINATIONS!F282="Portuguese"))</f>
        <v>0</v>
      </c>
      <c r="S282" s="5" t="b">
        <f>AND(SETTINGS!B$19="English and German",OR(DESTINATIONS!F282="English",DESTINATIONS!F282="German"))</f>
        <v>0</v>
      </c>
      <c r="T282" s="5" t="b">
        <f>SETTINGS!B$19="All"</f>
        <v>0</v>
      </c>
      <c r="U282" s="5" t="b">
        <f t="shared" si="181"/>
        <v>0</v>
      </c>
      <c r="V282" s="5" t="b">
        <f>AND(SETTINGS!I$8&lt;F282,NOT(OR(E282="?",F282="?",E282="X",F282="X")))</f>
        <v>1</v>
      </c>
      <c r="W282" s="5" t="b">
        <f>AND(SETTINGS!I$8=F282,NOT(OR(E282="?",F282="?",E282="X",F282="X")))</f>
        <v>0</v>
      </c>
      <c r="X282" s="5" t="b">
        <f>AND(SETTINGS!I$8&gt;F282,SETTINGS!I$8&lt;E282,NOT(OR(E282="?",F282="?",E282="X",F282="X")))</f>
        <v>0</v>
      </c>
      <c r="Y282" s="5" t="b">
        <f>AND(SETTINGS!I$8=E282,NOT(OR(E282="?",F282="?",E282="X",F282="X")))</f>
        <v>0</v>
      </c>
      <c r="Z282" s="5" t="b">
        <f>AND(SETTINGS!I$8&gt;E282,NOT(OR(E282="?",F282="?",E282="X",F282="X")))</f>
        <v>0</v>
      </c>
      <c r="AA282" s="5" t="b">
        <f t="shared" si="182"/>
        <v>0</v>
      </c>
      <c r="AB282" s="5" t="b">
        <f>AND(ISBLANK(DESTINATIONS!J282),ISBLANK(DESTINATIONS!K282),ISBLANK(DESTINATIONS!L282),ISBLANK(DESTINATIONS!M282),ISBLANK(DESTINATIONS!N282))</f>
        <v>1</v>
      </c>
      <c r="AC282" s="5" t="b">
        <f>AND(ISNUMBER(DESTINATIONS!J282),ISNUMBER(DESTINATIONS!K282),ISNUMBER(DESTINATIONS!L282),ISNUMBER(DESTINATIONS!M282),ISNUMBER(DESTINATIONS!N282),SETTINGS!F$3&gt;=DESTINATIONS!K282,SETTINGS!F$4&gt;=DESTINATIONS!L282,SETTINGS!F$5&gt;=DESTINATIONS!M282,SETTINGS!F$6&gt;=DESTINATIONS!N282,SETTINGS!F$7&gt;=DESTINATIONS!J282)</f>
        <v>0</v>
      </c>
      <c r="AD282" s="5" t="b">
        <f>AND(ISNUMBER(DESTINATIONS!J282),ISBLANK(DESTINATIONS!K282),ISBLANK(DESTINATIONS!L282),ISBLANK(DESTINATIONS!M282),ISBLANK(DESTINATIONS!N282),SETTINGS!F$7&gt;=DESTINATIONS!J282)</f>
        <v>0</v>
      </c>
      <c r="AE282" s="1" t="b">
        <f>AND(ISNUMBER(DESTINATIONS!J282),ISBLANK(DESTINATIONS!K282),ISBLANK(DESTINATIONS!L282),ISNUMBER(DESTINATIONS!M282),ISBLANK(DESTINATIONS!N282),SETTINGS!F$7&gt;=DESTINATIONS!J282,SETTINGS!F$5&gt;=DESTINATIONS!M282)</f>
        <v>0</v>
      </c>
      <c r="AF282" s="5" t="b">
        <f t="shared" si="183"/>
        <v>1</v>
      </c>
      <c r="AG282" s="5" t="b">
        <f>AND(ISBLANK(DESTINATIONS!O282),ISBLANK(DESTINATIONS!P282),ISBLANK(DESTINATIONS!Q282),ISBLANK(DESTINATIONS!R282),ISBLANK(DESTINATIONS!S282))</f>
        <v>1</v>
      </c>
      <c r="AH282" s="5" t="b">
        <f>AND(ISNUMBER(DESTINATIONS!O282),ISNUMBER(DESTINATIONS!P282),ISNUMBER(DESTINATIONS!Q282),ISNUMBER(DESTINATIONS!R282),ISNUMBER(DESTINATIONS!S282),SETTINGS!F$11&gt;=DESTINATIONS!P282,SETTINGS!F$12&gt;=DESTINATIONS!Q282,SETTINGS!F$13&gt;=DESTINATIONS!R282,SETTINGS!F$14&gt;=DESTINATIONS!S282,SETTINGS!F$15&gt;=DESTINATIONS!O282)</f>
        <v>0</v>
      </c>
      <c r="AI282" s="5" t="b">
        <f>AND(ISNUMBER(DESTINATIONS!O282),ISBLANK(DESTINATIONS!P282),ISBLANK(DESTINATIONS!Q282),ISBLANK(DESTINATIONS!R282),ISBLANK(DESTINATIONS!S282),SETTINGS!F$15&gt;=DESTINATIONS!O282)</f>
        <v>0</v>
      </c>
      <c r="AJ282" s="1" t="b">
        <f>AND(ISNUMBER(DESTINATIONS!O282),ISBLANK(DESTINATIONS!P282),ISBLANK(DESTINATIONS!Q282),ISNUMBER(DESTINATIONS!R282),ISBLANK(DESTINATIONS!S282),SETTINGS!F$15&gt;=DESTINATIONS!O282,SETTINGS!F$13&gt;=DESTINATIONS!R282)</f>
        <v>0</v>
      </c>
      <c r="AK282" s="5" t="b">
        <f t="shared" si="184"/>
        <v>1</v>
      </c>
      <c r="AL282" s="5" t="b">
        <f>AND(SETTINGS!B$21="IELTS",AF282)</f>
        <v>0</v>
      </c>
      <c r="AM282" s="5" t="b">
        <f>AND(SETTINGS!B$21="TOEFL",AK282)</f>
        <v>0</v>
      </c>
      <c r="AN282" s="5" t="b">
        <f>AND(SETTINGS!B$21="Other",OR(AB282,AG282))</f>
        <v>0</v>
      </c>
      <c r="AO282" s="1" t="b">
        <f>AND(SETTINGS!B$21="NO",_xlfn.IFS(SETTINGS!B$19="English",FALSE,OR(SETTINGS!B$19="Spanish",SETTINGS!B$19="English and Spanish"),DESTINATIONS!F282="Spanish",OR(SETTINGS!B$19="French",SETTINGS!B$19="English and French"),DESTINATIONS!F282="French",OR(SETTINGS!B$19="Portuguese",SETTINGS!B$19="English and Portuguese"),DESTINATIONS!F282="Portuguese",OR(SETTINGS!B$19="German",SETTINGS!B$19="English and German"),DESTINATIONS!F282="German",SETTINGS!B$19="All",OR(DESTINATIONS!F282="Spanish",DESTINATIONS!F282="French",DESTINATIONS!F282="Portuguese",DESTINATIONS!F282="German"),SETTINGS!B$19="",FALSE))</f>
        <v>0</v>
      </c>
      <c r="AP282" s="5" t="b">
        <f t="shared" si="185"/>
        <v>0</v>
      </c>
      <c r="AQ282" s="5" t="b">
        <f>OR(ISBLANK(DESTINATIONS!T282),AND(ISNUMBER(DESTINATIONS!T282),SETTINGS!I$5&gt;=DESTINATIONS!T282))</f>
        <v>1</v>
      </c>
      <c r="AS282" s="45" t="b">
        <f t="shared" si="175"/>
        <v>1</v>
      </c>
      <c r="AT282" s="5" t="b">
        <f t="shared" si="176"/>
        <v>0</v>
      </c>
      <c r="AU282" s="5" t="b">
        <f t="shared" si="177"/>
        <v>0</v>
      </c>
      <c r="AV282" s="5" t="b">
        <f t="shared" si="178"/>
        <v>0</v>
      </c>
      <c r="AW282" s="5" t="b">
        <f t="shared" si="179"/>
        <v>0</v>
      </c>
      <c r="AX282" s="5" t="b">
        <f t="shared" si="180"/>
        <v>0</v>
      </c>
    </row>
    <row r="283" spans="1:50" ht="20" customHeight="1" x14ac:dyDescent="0.35">
      <c r="A283" s="50" t="s">
        <v>625</v>
      </c>
      <c r="B283" s="50" t="s">
        <v>632</v>
      </c>
      <c r="C283" s="50" t="s">
        <v>639</v>
      </c>
      <c r="D283" s="48">
        <v>3</v>
      </c>
      <c r="E283" s="49">
        <v>34.561</v>
      </c>
      <c r="F283" s="49">
        <v>34.1</v>
      </c>
      <c r="G283" s="43" t="str">
        <f>IF(OR(SETTINGS!I$8=0,F283="X",F283="?"),"N/A",SETTINGS!I$8-F283)</f>
        <v>N/A</v>
      </c>
      <c r="H283" s="46" t="str">
        <f t="shared" si="169"/>
        <v>Language + Score + English</v>
      </c>
      <c r="J283" s="5" t="b">
        <f>DESTINATIONS!D283="YES"</f>
        <v>1</v>
      </c>
      <c r="K283" s="5" t="b">
        <f>AND(SETTINGS!B$19="English",DESTINATIONS!F283="English")</f>
        <v>0</v>
      </c>
      <c r="L283" s="5" t="b">
        <f>AND(SETTINGS!B$19="Spanish",DESTINATIONS!F283="Spanish")</f>
        <v>0</v>
      </c>
      <c r="M283" s="5" t="b">
        <f>AND(SETTINGS!B$19="French",DESTINATIONS!F283="French")</f>
        <v>0</v>
      </c>
      <c r="N283" s="1" t="b">
        <f>AND(SETTINGS!B$19="Portuguese",DESTINATIONS!F283="Portuguese")</f>
        <v>0</v>
      </c>
      <c r="O283" s="5" t="b">
        <f>AND(SETTINGS!B$19="German",DESTINATIONS!F283="German")</f>
        <v>0</v>
      </c>
      <c r="P283" s="45" t="b">
        <f>AND(SETTINGS!B$19="English and Spanish",OR(DESTINATIONS!F283="English",DESTINATIONS!F283="Spanish"))</f>
        <v>0</v>
      </c>
      <c r="Q283" s="5" t="b">
        <f>AND(SETTINGS!B$19="English and French",OR(DESTINATIONS!F283="English",DESTINATIONS!F283="French"))</f>
        <v>0</v>
      </c>
      <c r="R283" s="5" t="b">
        <f>AND(SETTINGS!B$19="English and Portuguese",OR(DESTINATIONS!F283="English",DESTINATIONS!F283="Portuguese"))</f>
        <v>0</v>
      </c>
      <c r="S283" s="5" t="b">
        <f>AND(SETTINGS!B$19="English and German",OR(DESTINATIONS!F283="English",DESTINATIONS!F283="German"))</f>
        <v>0</v>
      </c>
      <c r="T283" s="5" t="b">
        <f>SETTINGS!B$19="All"</f>
        <v>0</v>
      </c>
      <c r="U283" s="5" t="b">
        <f t="shared" si="181"/>
        <v>0</v>
      </c>
      <c r="V283" s="5" t="b">
        <f>AND(SETTINGS!I$8&lt;F283,NOT(OR(E283="?",F283="?",E283="X",F283="X")))</f>
        <v>1</v>
      </c>
      <c r="W283" s="5" t="b">
        <f>AND(SETTINGS!I$8=F283,NOT(OR(E283="?",F283="?",E283="X",F283="X")))</f>
        <v>0</v>
      </c>
      <c r="X283" s="5" t="b">
        <f>AND(SETTINGS!I$8&gt;F283,SETTINGS!I$8&lt;E283,NOT(OR(E283="?",F283="?",E283="X",F283="X")))</f>
        <v>0</v>
      </c>
      <c r="Y283" s="5" t="b">
        <f>AND(SETTINGS!I$8=E283,NOT(OR(E283="?",F283="?",E283="X",F283="X")))</f>
        <v>0</v>
      </c>
      <c r="Z283" s="5" t="b">
        <f>AND(SETTINGS!I$8&gt;E283,NOT(OR(E283="?",F283="?",E283="X",F283="X")))</f>
        <v>0</v>
      </c>
      <c r="AA283" s="5" t="b">
        <f t="shared" si="182"/>
        <v>0</v>
      </c>
      <c r="AB283" s="5" t="b">
        <f>AND(ISBLANK(DESTINATIONS!J283),ISBLANK(DESTINATIONS!K283),ISBLANK(DESTINATIONS!L283),ISBLANK(DESTINATIONS!M283),ISBLANK(DESTINATIONS!N283))</f>
        <v>0</v>
      </c>
      <c r="AC283" s="5" t="b">
        <f>AND(ISNUMBER(DESTINATIONS!J283),ISNUMBER(DESTINATIONS!K283),ISNUMBER(DESTINATIONS!L283),ISNUMBER(DESTINATIONS!M283),ISNUMBER(DESTINATIONS!N283),SETTINGS!F$3&gt;=DESTINATIONS!K283,SETTINGS!F$4&gt;=DESTINATIONS!L283,SETTINGS!F$5&gt;=DESTINATIONS!M283,SETTINGS!F$6&gt;=DESTINATIONS!N283,SETTINGS!F$7&gt;=DESTINATIONS!J283)</f>
        <v>0</v>
      </c>
      <c r="AD283" s="5" t="b">
        <f>AND(ISNUMBER(DESTINATIONS!J283),ISBLANK(DESTINATIONS!K283),ISBLANK(DESTINATIONS!L283),ISBLANK(DESTINATIONS!M283),ISBLANK(DESTINATIONS!N283),SETTINGS!F$7&gt;=DESTINATIONS!J283)</f>
        <v>0</v>
      </c>
      <c r="AE283" s="1" t="b">
        <f>AND(ISNUMBER(DESTINATIONS!J283),ISBLANK(DESTINATIONS!K283),ISBLANK(DESTINATIONS!L283),ISNUMBER(DESTINATIONS!M283),ISBLANK(DESTINATIONS!N283),SETTINGS!F$7&gt;=DESTINATIONS!J283,SETTINGS!F$5&gt;=DESTINATIONS!M283)</f>
        <v>0</v>
      </c>
      <c r="AF283" s="5" t="b">
        <f t="shared" si="183"/>
        <v>0</v>
      </c>
      <c r="AG283" s="5" t="b">
        <f>AND(ISBLANK(DESTINATIONS!O283),ISBLANK(DESTINATIONS!P283),ISBLANK(DESTINATIONS!Q283),ISBLANK(DESTINATIONS!R283),ISBLANK(DESTINATIONS!S283))</f>
        <v>0</v>
      </c>
      <c r="AH283" s="5" t="b">
        <f>AND(ISNUMBER(DESTINATIONS!O283),ISNUMBER(DESTINATIONS!P283),ISNUMBER(DESTINATIONS!Q283),ISNUMBER(DESTINATIONS!R283),ISNUMBER(DESTINATIONS!S283),SETTINGS!F$11&gt;=DESTINATIONS!P283,SETTINGS!F$12&gt;=DESTINATIONS!Q283,SETTINGS!F$13&gt;=DESTINATIONS!R283,SETTINGS!F$14&gt;=DESTINATIONS!S283,SETTINGS!F$15&gt;=DESTINATIONS!O283)</f>
        <v>0</v>
      </c>
      <c r="AI283" s="5" t="b">
        <f>AND(ISNUMBER(DESTINATIONS!O283),ISBLANK(DESTINATIONS!P283),ISBLANK(DESTINATIONS!Q283),ISBLANK(DESTINATIONS!R283),ISBLANK(DESTINATIONS!S283),SETTINGS!F$15&gt;=DESTINATIONS!O283)</f>
        <v>0</v>
      </c>
      <c r="AJ283" s="1" t="b">
        <f>AND(ISNUMBER(DESTINATIONS!O283),ISBLANK(DESTINATIONS!P283),ISBLANK(DESTINATIONS!Q283),ISNUMBER(DESTINATIONS!R283),ISBLANK(DESTINATIONS!S283),SETTINGS!F$15&gt;=DESTINATIONS!O283,SETTINGS!F$13&gt;=DESTINATIONS!R283)</f>
        <v>0</v>
      </c>
      <c r="AK283" s="5" t="b">
        <f t="shared" si="184"/>
        <v>0</v>
      </c>
      <c r="AL283" s="5" t="b">
        <f>AND(SETTINGS!B$21="IELTS",AF283)</f>
        <v>0</v>
      </c>
      <c r="AM283" s="5" t="b">
        <f>AND(SETTINGS!B$21="TOEFL",AK283)</f>
        <v>0</v>
      </c>
      <c r="AN283" s="5" t="b">
        <f>AND(SETTINGS!B$21="Other",OR(AB283,AG283))</f>
        <v>0</v>
      </c>
      <c r="AO283" s="1" t="b">
        <f>AND(SETTINGS!B$21="NO",_xlfn.IFS(SETTINGS!B$19="English",FALSE,OR(SETTINGS!B$19="Spanish",SETTINGS!B$19="English and Spanish"),DESTINATIONS!F283="Spanish",OR(SETTINGS!B$19="French",SETTINGS!B$19="English and French"),DESTINATIONS!F283="French",OR(SETTINGS!B$19="Portuguese",SETTINGS!B$19="English and Portuguese"),DESTINATIONS!F283="Portuguese",OR(SETTINGS!B$19="German",SETTINGS!B$19="English and German"),DESTINATIONS!F283="German",SETTINGS!B$19="All",OR(DESTINATIONS!F283="Spanish",DESTINATIONS!F283="French",DESTINATIONS!F283="Portuguese",DESTINATIONS!F283="German"),SETTINGS!B$19="",FALSE))</f>
        <v>0</v>
      </c>
      <c r="AP283" s="5" t="b">
        <f t="shared" si="185"/>
        <v>0</v>
      </c>
      <c r="AQ283" s="5" t="b">
        <f>OR(ISBLANK(DESTINATIONS!T283),AND(ISNUMBER(DESTINATIONS!T283),SETTINGS!I$5&gt;=DESTINATIONS!T283))</f>
        <v>1</v>
      </c>
      <c r="AS283" s="45" t="b">
        <f t="shared" si="175"/>
        <v>1</v>
      </c>
      <c r="AT283" s="5" t="b">
        <f t="shared" si="176"/>
        <v>0</v>
      </c>
      <c r="AU283" s="5" t="b">
        <f t="shared" si="177"/>
        <v>0</v>
      </c>
      <c r="AV283" s="5" t="b">
        <f t="shared" si="178"/>
        <v>0</v>
      </c>
      <c r="AW283" s="5" t="b">
        <f t="shared" si="179"/>
        <v>0</v>
      </c>
      <c r="AX283" s="5" t="b">
        <f t="shared" si="180"/>
        <v>0</v>
      </c>
    </row>
    <row r="284" spans="1:50" ht="20" customHeight="1" x14ac:dyDescent="0.35">
      <c r="A284" s="50" t="s">
        <v>625</v>
      </c>
      <c r="B284" s="50" t="s">
        <v>632</v>
      </c>
      <c r="C284" s="50" t="s">
        <v>640</v>
      </c>
      <c r="D284" s="48">
        <v>4</v>
      </c>
      <c r="E284" s="49">
        <v>34.527000000000001</v>
      </c>
      <c r="F284" s="49">
        <v>33.634999999999998</v>
      </c>
      <c r="G284" s="43" t="str">
        <f>IF(OR(SETTINGS!I$8=0,F284="X",F284="?"),"N/A",SETTINGS!I$8-F284)</f>
        <v>N/A</v>
      </c>
      <c r="H284" s="46" t="str">
        <f t="shared" si="169"/>
        <v>Language + Score + English</v>
      </c>
      <c r="J284" s="5" t="b">
        <f>DESTINATIONS!D284="YES"</f>
        <v>1</v>
      </c>
      <c r="K284" s="5" t="b">
        <f>AND(SETTINGS!B$19="English",DESTINATIONS!F284="English")</f>
        <v>0</v>
      </c>
      <c r="L284" s="5" t="b">
        <f>AND(SETTINGS!B$19="Spanish",DESTINATIONS!F284="Spanish")</f>
        <v>0</v>
      </c>
      <c r="M284" s="5" t="b">
        <f>AND(SETTINGS!B$19="French",DESTINATIONS!F284="French")</f>
        <v>0</v>
      </c>
      <c r="N284" s="1" t="b">
        <f>AND(SETTINGS!B$19="Portuguese",DESTINATIONS!F284="Portuguese")</f>
        <v>0</v>
      </c>
      <c r="O284" s="5" t="b">
        <f>AND(SETTINGS!B$19="German",DESTINATIONS!F284="German")</f>
        <v>0</v>
      </c>
      <c r="P284" s="45" t="b">
        <f>AND(SETTINGS!B$19="English and Spanish",OR(DESTINATIONS!F284="English",DESTINATIONS!F284="Spanish"))</f>
        <v>0</v>
      </c>
      <c r="Q284" s="5" t="b">
        <f>AND(SETTINGS!B$19="English and French",OR(DESTINATIONS!F284="English",DESTINATIONS!F284="French"))</f>
        <v>0</v>
      </c>
      <c r="R284" s="5" t="b">
        <f>AND(SETTINGS!B$19="English and Portuguese",OR(DESTINATIONS!F284="English",DESTINATIONS!F284="Portuguese"))</f>
        <v>0</v>
      </c>
      <c r="S284" s="5" t="b">
        <f>AND(SETTINGS!B$19="English and German",OR(DESTINATIONS!F284="English",DESTINATIONS!F284="German"))</f>
        <v>0</v>
      </c>
      <c r="T284" s="5" t="b">
        <f>SETTINGS!B$19="All"</f>
        <v>0</v>
      </c>
      <c r="U284" s="5" t="b">
        <f t="shared" si="181"/>
        <v>0</v>
      </c>
      <c r="V284" s="5" t="b">
        <f>AND(SETTINGS!I$8&lt;F284,NOT(OR(E284="?",F284="?",E284="X",F284="X")))</f>
        <v>1</v>
      </c>
      <c r="W284" s="5" t="b">
        <f>AND(SETTINGS!I$8=F284,NOT(OR(E284="?",F284="?",E284="X",F284="X")))</f>
        <v>0</v>
      </c>
      <c r="X284" s="5" t="b">
        <f>AND(SETTINGS!I$8&gt;F284,SETTINGS!I$8&lt;E284,NOT(OR(E284="?",F284="?",E284="X",F284="X")))</f>
        <v>0</v>
      </c>
      <c r="Y284" s="5" t="b">
        <f>AND(SETTINGS!I$8=E284,NOT(OR(E284="?",F284="?",E284="X",F284="X")))</f>
        <v>0</v>
      </c>
      <c r="Z284" s="5" t="b">
        <f>AND(SETTINGS!I$8&gt;E284,NOT(OR(E284="?",F284="?",E284="X",F284="X")))</f>
        <v>0</v>
      </c>
      <c r="AA284" s="5" t="b">
        <f t="shared" si="182"/>
        <v>0</v>
      </c>
      <c r="AB284" s="5" t="b">
        <f>AND(ISBLANK(DESTINATIONS!J284),ISBLANK(DESTINATIONS!K284),ISBLANK(DESTINATIONS!L284),ISBLANK(DESTINATIONS!M284),ISBLANK(DESTINATIONS!N284))</f>
        <v>0</v>
      </c>
      <c r="AC284" s="5" t="b">
        <f>AND(ISNUMBER(DESTINATIONS!J284),ISNUMBER(DESTINATIONS!K284),ISNUMBER(DESTINATIONS!L284),ISNUMBER(DESTINATIONS!M284),ISNUMBER(DESTINATIONS!N284),SETTINGS!F$3&gt;=DESTINATIONS!K284,SETTINGS!F$4&gt;=DESTINATIONS!L284,SETTINGS!F$5&gt;=DESTINATIONS!M284,SETTINGS!F$6&gt;=DESTINATIONS!N284,SETTINGS!F$7&gt;=DESTINATIONS!J284)</f>
        <v>0</v>
      </c>
      <c r="AD284" s="5" t="b">
        <f>AND(ISNUMBER(DESTINATIONS!J284),ISBLANK(DESTINATIONS!K284),ISBLANK(DESTINATIONS!L284),ISBLANK(DESTINATIONS!M284),ISBLANK(DESTINATIONS!N284),SETTINGS!F$7&gt;=DESTINATIONS!J284)</f>
        <v>0</v>
      </c>
      <c r="AE284" s="1" t="b">
        <f>AND(ISNUMBER(DESTINATIONS!J284),ISBLANK(DESTINATIONS!K284),ISBLANK(DESTINATIONS!L284),ISNUMBER(DESTINATIONS!M284),ISBLANK(DESTINATIONS!N284),SETTINGS!F$7&gt;=DESTINATIONS!J284,SETTINGS!F$5&gt;=DESTINATIONS!M284)</f>
        <v>0</v>
      </c>
      <c r="AF284" s="5" t="b">
        <f t="shared" si="183"/>
        <v>0</v>
      </c>
      <c r="AG284" s="5" t="b">
        <f>AND(ISBLANK(DESTINATIONS!O284),ISBLANK(DESTINATIONS!P284),ISBLANK(DESTINATIONS!Q284),ISBLANK(DESTINATIONS!R284),ISBLANK(DESTINATIONS!S284))</f>
        <v>0</v>
      </c>
      <c r="AH284" s="5" t="b">
        <f>AND(ISNUMBER(DESTINATIONS!O284),ISNUMBER(DESTINATIONS!P284),ISNUMBER(DESTINATIONS!Q284),ISNUMBER(DESTINATIONS!R284),ISNUMBER(DESTINATIONS!S284),SETTINGS!F$11&gt;=DESTINATIONS!P284,SETTINGS!F$12&gt;=DESTINATIONS!Q284,SETTINGS!F$13&gt;=DESTINATIONS!R284,SETTINGS!F$14&gt;=DESTINATIONS!S284,SETTINGS!F$15&gt;=DESTINATIONS!O284)</f>
        <v>0</v>
      </c>
      <c r="AI284" s="5" t="b">
        <f>AND(ISNUMBER(DESTINATIONS!O284),ISBLANK(DESTINATIONS!P284),ISBLANK(DESTINATIONS!Q284),ISBLANK(DESTINATIONS!R284),ISBLANK(DESTINATIONS!S284),SETTINGS!F$15&gt;=DESTINATIONS!O284)</f>
        <v>0</v>
      </c>
      <c r="AJ284" s="1" t="b">
        <f>AND(ISNUMBER(DESTINATIONS!O284),ISBLANK(DESTINATIONS!P284),ISBLANK(DESTINATIONS!Q284),ISNUMBER(DESTINATIONS!R284),ISBLANK(DESTINATIONS!S284),SETTINGS!F$15&gt;=DESTINATIONS!O284,SETTINGS!F$13&gt;=DESTINATIONS!R284)</f>
        <v>0</v>
      </c>
      <c r="AK284" s="5" t="b">
        <f t="shared" si="184"/>
        <v>0</v>
      </c>
      <c r="AL284" s="5" t="b">
        <f>AND(SETTINGS!B$21="IELTS",AF284)</f>
        <v>0</v>
      </c>
      <c r="AM284" s="5" t="b">
        <f>AND(SETTINGS!B$21="TOEFL",AK284)</f>
        <v>0</v>
      </c>
      <c r="AN284" s="5" t="b">
        <f>AND(SETTINGS!B$21="Other",OR(AB284,AG284))</f>
        <v>0</v>
      </c>
      <c r="AO284" s="1" t="b">
        <f>AND(SETTINGS!B$21="NO",_xlfn.IFS(SETTINGS!B$19="English",FALSE,OR(SETTINGS!B$19="Spanish",SETTINGS!B$19="English and Spanish"),DESTINATIONS!F284="Spanish",OR(SETTINGS!B$19="French",SETTINGS!B$19="English and French"),DESTINATIONS!F284="French",OR(SETTINGS!B$19="Portuguese",SETTINGS!B$19="English and Portuguese"),DESTINATIONS!F284="Portuguese",OR(SETTINGS!B$19="German",SETTINGS!B$19="English and German"),DESTINATIONS!F284="German",SETTINGS!B$19="All",OR(DESTINATIONS!F284="Spanish",DESTINATIONS!F284="French",DESTINATIONS!F284="Portuguese",DESTINATIONS!F284="German"),SETTINGS!B$19="",FALSE))</f>
        <v>0</v>
      </c>
      <c r="AP284" s="5" t="b">
        <f t="shared" si="185"/>
        <v>0</v>
      </c>
      <c r="AQ284" s="5" t="b">
        <f>OR(ISBLANK(DESTINATIONS!T284),AND(ISNUMBER(DESTINATIONS!T284),SETTINGS!I$5&gt;=DESTINATIONS!T284))</f>
        <v>1</v>
      </c>
      <c r="AS284" s="45" t="b">
        <f t="shared" si="175"/>
        <v>1</v>
      </c>
      <c r="AT284" s="5" t="b">
        <f t="shared" si="176"/>
        <v>0</v>
      </c>
      <c r="AU284" s="5" t="b">
        <f t="shared" si="177"/>
        <v>0</v>
      </c>
      <c r="AV284" s="5" t="b">
        <f t="shared" si="178"/>
        <v>0</v>
      </c>
      <c r="AW284" s="5" t="b">
        <f t="shared" si="179"/>
        <v>0</v>
      </c>
      <c r="AX284" s="5" t="b">
        <f t="shared" si="180"/>
        <v>0</v>
      </c>
    </row>
    <row r="285" spans="1:50" ht="20" customHeight="1" x14ac:dyDescent="0.35">
      <c r="A285" s="50" t="s">
        <v>625</v>
      </c>
      <c r="B285" s="50" t="s">
        <v>630</v>
      </c>
      <c r="C285" s="50" t="s">
        <v>638</v>
      </c>
      <c r="D285" s="48">
        <v>4</v>
      </c>
      <c r="E285" s="49">
        <v>34.213000000000001</v>
      </c>
      <c r="F285" s="49">
        <v>33.393000000000001</v>
      </c>
      <c r="G285" s="43" t="str">
        <f>IF(OR(SETTINGS!I$8=0,F285="X",F285="?"),"N/A",SETTINGS!I$8-F285)</f>
        <v>N/A</v>
      </c>
      <c r="H285" s="46" t="str">
        <f t="shared" si="169"/>
        <v>Language + Score + English</v>
      </c>
      <c r="J285" s="5" t="b">
        <f>DESTINATIONS!D285="YES"</f>
        <v>1</v>
      </c>
      <c r="K285" s="5" t="b">
        <f>AND(SETTINGS!B$19="English",DESTINATIONS!F285="English")</f>
        <v>0</v>
      </c>
      <c r="L285" s="5" t="b">
        <f>AND(SETTINGS!B$19="Spanish",DESTINATIONS!F285="Spanish")</f>
        <v>0</v>
      </c>
      <c r="M285" s="5" t="b">
        <f>AND(SETTINGS!B$19="French",DESTINATIONS!F285="French")</f>
        <v>0</v>
      </c>
      <c r="N285" s="1" t="b">
        <f>AND(SETTINGS!B$19="Portuguese",DESTINATIONS!F285="Portuguese")</f>
        <v>0</v>
      </c>
      <c r="O285" s="5" t="b">
        <f>AND(SETTINGS!B$19="German",DESTINATIONS!F285="German")</f>
        <v>0</v>
      </c>
      <c r="P285" s="45" t="b">
        <f>AND(SETTINGS!B$19="English and Spanish",OR(DESTINATIONS!F285="English",DESTINATIONS!F285="Spanish"))</f>
        <v>0</v>
      </c>
      <c r="Q285" s="5" t="b">
        <f>AND(SETTINGS!B$19="English and French",OR(DESTINATIONS!F285="English",DESTINATIONS!F285="French"))</f>
        <v>0</v>
      </c>
      <c r="R285" s="5" t="b">
        <f>AND(SETTINGS!B$19="English and Portuguese",OR(DESTINATIONS!F285="English",DESTINATIONS!F285="Portuguese"))</f>
        <v>0</v>
      </c>
      <c r="S285" s="5" t="b">
        <f>AND(SETTINGS!B$19="English and German",OR(DESTINATIONS!F285="English",DESTINATIONS!F285="German"))</f>
        <v>0</v>
      </c>
      <c r="T285" s="5" t="b">
        <f>SETTINGS!B$19="All"</f>
        <v>0</v>
      </c>
      <c r="U285" s="5" t="b">
        <f t="shared" si="181"/>
        <v>0</v>
      </c>
      <c r="V285" s="5" t="b">
        <f>AND(SETTINGS!I$8&lt;F285,NOT(OR(E285="?",F285="?",E285="X",F285="X")))</f>
        <v>1</v>
      </c>
      <c r="W285" s="5" t="b">
        <f>AND(SETTINGS!I$8=F285,NOT(OR(E285="?",F285="?",E285="X",F285="X")))</f>
        <v>0</v>
      </c>
      <c r="X285" s="5" t="b">
        <f>AND(SETTINGS!I$8&gt;F285,SETTINGS!I$8&lt;E285,NOT(OR(E285="?",F285="?",E285="X",F285="X")))</f>
        <v>0</v>
      </c>
      <c r="Y285" s="5" t="b">
        <f>AND(SETTINGS!I$8=E285,NOT(OR(E285="?",F285="?",E285="X",F285="X")))</f>
        <v>0</v>
      </c>
      <c r="Z285" s="5" t="b">
        <f>AND(SETTINGS!I$8&gt;E285,NOT(OR(E285="?",F285="?",E285="X",F285="X")))</f>
        <v>0</v>
      </c>
      <c r="AA285" s="5" t="b">
        <f t="shared" si="182"/>
        <v>0</v>
      </c>
      <c r="AB285" s="5" t="b">
        <f>AND(ISBLANK(DESTINATIONS!J285),ISBLANK(DESTINATIONS!K285),ISBLANK(DESTINATIONS!L285),ISBLANK(DESTINATIONS!M285),ISBLANK(DESTINATIONS!N285))</f>
        <v>0</v>
      </c>
      <c r="AC285" s="5" t="b">
        <f>AND(ISNUMBER(DESTINATIONS!J285),ISNUMBER(DESTINATIONS!K285),ISNUMBER(DESTINATIONS!L285),ISNUMBER(DESTINATIONS!M285),ISNUMBER(DESTINATIONS!N285),SETTINGS!F$3&gt;=DESTINATIONS!K285,SETTINGS!F$4&gt;=DESTINATIONS!L285,SETTINGS!F$5&gt;=DESTINATIONS!M285,SETTINGS!F$6&gt;=DESTINATIONS!N285,SETTINGS!F$7&gt;=DESTINATIONS!J285)</f>
        <v>0</v>
      </c>
      <c r="AD285" s="5" t="b">
        <f>AND(ISNUMBER(DESTINATIONS!J285),ISBLANK(DESTINATIONS!K285),ISBLANK(DESTINATIONS!L285),ISBLANK(DESTINATIONS!M285),ISBLANK(DESTINATIONS!N285),SETTINGS!F$7&gt;=DESTINATIONS!J285)</f>
        <v>0</v>
      </c>
      <c r="AE285" s="1" t="b">
        <f>AND(ISNUMBER(DESTINATIONS!J285),ISBLANK(DESTINATIONS!K285),ISBLANK(DESTINATIONS!L285),ISNUMBER(DESTINATIONS!M285),ISBLANK(DESTINATIONS!N285),SETTINGS!F$7&gt;=DESTINATIONS!J285,SETTINGS!F$5&gt;=DESTINATIONS!M285)</f>
        <v>0</v>
      </c>
      <c r="AF285" s="5" t="b">
        <f t="shared" si="183"/>
        <v>0</v>
      </c>
      <c r="AG285" s="5" t="b">
        <f>AND(ISBLANK(DESTINATIONS!O285),ISBLANK(DESTINATIONS!P285),ISBLANK(DESTINATIONS!Q285),ISBLANK(DESTINATIONS!R285),ISBLANK(DESTINATIONS!S285))</f>
        <v>0</v>
      </c>
      <c r="AH285" s="5" t="b">
        <f>AND(ISNUMBER(DESTINATIONS!O285),ISNUMBER(DESTINATIONS!P285),ISNUMBER(DESTINATIONS!Q285),ISNUMBER(DESTINATIONS!R285),ISNUMBER(DESTINATIONS!S285),SETTINGS!F$11&gt;=DESTINATIONS!P285,SETTINGS!F$12&gt;=DESTINATIONS!Q285,SETTINGS!F$13&gt;=DESTINATIONS!R285,SETTINGS!F$14&gt;=DESTINATIONS!S285,SETTINGS!F$15&gt;=DESTINATIONS!O285)</f>
        <v>0</v>
      </c>
      <c r="AI285" s="5" t="b">
        <f>AND(ISNUMBER(DESTINATIONS!O285),ISBLANK(DESTINATIONS!P285),ISBLANK(DESTINATIONS!Q285),ISBLANK(DESTINATIONS!R285),ISBLANK(DESTINATIONS!S285),SETTINGS!F$15&gt;=DESTINATIONS!O285)</f>
        <v>0</v>
      </c>
      <c r="AJ285" s="1" t="b">
        <f>AND(ISNUMBER(DESTINATIONS!O285),ISBLANK(DESTINATIONS!P285),ISBLANK(DESTINATIONS!Q285),ISNUMBER(DESTINATIONS!R285),ISBLANK(DESTINATIONS!S285),SETTINGS!F$15&gt;=DESTINATIONS!O285,SETTINGS!F$13&gt;=DESTINATIONS!R285)</f>
        <v>0</v>
      </c>
      <c r="AK285" s="5" t="b">
        <f t="shared" si="184"/>
        <v>0</v>
      </c>
      <c r="AL285" s="5" t="b">
        <f>AND(SETTINGS!B$21="IELTS",AF285)</f>
        <v>0</v>
      </c>
      <c r="AM285" s="5" t="b">
        <f>AND(SETTINGS!B$21="TOEFL",AK285)</f>
        <v>0</v>
      </c>
      <c r="AN285" s="5" t="b">
        <f>AND(SETTINGS!B$21="Other",OR(AB285,AG285))</f>
        <v>0</v>
      </c>
      <c r="AO285" s="1" t="b">
        <f>AND(SETTINGS!B$21="NO",_xlfn.IFS(SETTINGS!B$19="English",FALSE,OR(SETTINGS!B$19="Spanish",SETTINGS!B$19="English and Spanish"),DESTINATIONS!F285="Spanish",OR(SETTINGS!B$19="French",SETTINGS!B$19="English and French"),DESTINATIONS!F285="French",OR(SETTINGS!B$19="Portuguese",SETTINGS!B$19="English and Portuguese"),DESTINATIONS!F285="Portuguese",OR(SETTINGS!B$19="German",SETTINGS!B$19="English and German"),DESTINATIONS!F285="German",SETTINGS!B$19="All",OR(DESTINATIONS!F285="Spanish",DESTINATIONS!F285="French",DESTINATIONS!F285="Portuguese",DESTINATIONS!F285="German"),SETTINGS!B$19="",FALSE))</f>
        <v>0</v>
      </c>
      <c r="AP285" s="5" t="b">
        <f t="shared" si="185"/>
        <v>0</v>
      </c>
      <c r="AQ285" s="5" t="b">
        <f>OR(ISBLANK(DESTINATIONS!T285),AND(ISNUMBER(DESTINATIONS!T285),SETTINGS!I$5&gt;=DESTINATIONS!T285))</f>
        <v>1</v>
      </c>
      <c r="AS285" s="45" t="b">
        <f t="shared" si="175"/>
        <v>1</v>
      </c>
      <c r="AT285" s="5" t="b">
        <f t="shared" si="176"/>
        <v>0</v>
      </c>
      <c r="AU285" s="5" t="b">
        <f t="shared" si="177"/>
        <v>0</v>
      </c>
      <c r="AV285" s="5" t="b">
        <f t="shared" si="178"/>
        <v>0</v>
      </c>
      <c r="AW285" s="5" t="b">
        <f t="shared" si="179"/>
        <v>0</v>
      </c>
      <c r="AX285" s="5" t="b">
        <f t="shared" si="180"/>
        <v>0</v>
      </c>
    </row>
    <row r="286" spans="1:50" ht="20" customHeight="1" x14ac:dyDescent="0.35">
      <c r="A286" s="50" t="s">
        <v>625</v>
      </c>
      <c r="B286" s="50" t="s">
        <v>629</v>
      </c>
      <c r="C286" s="50" t="s">
        <v>648</v>
      </c>
      <c r="D286" s="48">
        <v>4</v>
      </c>
      <c r="E286" s="49">
        <v>34.179000000000002</v>
      </c>
      <c r="F286" s="49">
        <v>33.235999999999997</v>
      </c>
      <c r="G286" s="43" t="str">
        <f>IF(OR(SETTINGS!I$8=0,F286="X",F286="?"),"N/A",SETTINGS!I$8-F286)</f>
        <v>N/A</v>
      </c>
      <c r="H286" s="46" t="str">
        <f t="shared" si="169"/>
        <v>Language + Score + English</v>
      </c>
      <c r="J286" s="5" t="b">
        <f>DESTINATIONS!D286="YES"</f>
        <v>1</v>
      </c>
      <c r="K286" s="5" t="b">
        <f>AND(SETTINGS!B$19="English",DESTINATIONS!F286="English")</f>
        <v>0</v>
      </c>
      <c r="L286" s="5" t="b">
        <f>AND(SETTINGS!B$19="Spanish",DESTINATIONS!F286="Spanish")</f>
        <v>0</v>
      </c>
      <c r="M286" s="5" t="b">
        <f>AND(SETTINGS!B$19="French",DESTINATIONS!F286="French")</f>
        <v>0</v>
      </c>
      <c r="N286" s="1" t="b">
        <f>AND(SETTINGS!B$19="Portuguese",DESTINATIONS!F286="Portuguese")</f>
        <v>0</v>
      </c>
      <c r="O286" s="5" t="b">
        <f>AND(SETTINGS!B$19="German",DESTINATIONS!F286="German")</f>
        <v>0</v>
      </c>
      <c r="P286" s="45" t="b">
        <f>AND(SETTINGS!B$19="English and Spanish",OR(DESTINATIONS!F286="English",DESTINATIONS!F286="Spanish"))</f>
        <v>0</v>
      </c>
      <c r="Q286" s="5" t="b">
        <f>AND(SETTINGS!B$19="English and French",OR(DESTINATIONS!F286="English",DESTINATIONS!F286="French"))</f>
        <v>0</v>
      </c>
      <c r="R286" s="5" t="b">
        <f>AND(SETTINGS!B$19="English and Portuguese",OR(DESTINATIONS!F286="English",DESTINATIONS!F286="Portuguese"))</f>
        <v>0</v>
      </c>
      <c r="S286" s="5" t="b">
        <f>AND(SETTINGS!B$19="English and German",OR(DESTINATIONS!F286="English",DESTINATIONS!F286="German"))</f>
        <v>0</v>
      </c>
      <c r="T286" s="5" t="b">
        <f>SETTINGS!B$19="All"</f>
        <v>0</v>
      </c>
      <c r="U286" s="5" t="b">
        <f t="shared" si="181"/>
        <v>0</v>
      </c>
      <c r="V286" s="5" t="b">
        <f>AND(SETTINGS!I$8&lt;F286,NOT(OR(E286="?",F286="?",E286="X",F286="X")))</f>
        <v>1</v>
      </c>
      <c r="W286" s="5" t="b">
        <f>AND(SETTINGS!I$8=F286,NOT(OR(E286="?",F286="?",E286="X",F286="X")))</f>
        <v>0</v>
      </c>
      <c r="X286" s="5" t="b">
        <f>AND(SETTINGS!I$8&gt;F286,SETTINGS!I$8&lt;E286,NOT(OR(E286="?",F286="?",E286="X",F286="X")))</f>
        <v>0</v>
      </c>
      <c r="Y286" s="5" t="b">
        <f>AND(SETTINGS!I$8=E286,NOT(OR(E286="?",F286="?",E286="X",F286="X")))</f>
        <v>0</v>
      </c>
      <c r="Z286" s="5" t="b">
        <f>AND(SETTINGS!I$8&gt;E286,NOT(OR(E286="?",F286="?",E286="X",F286="X")))</f>
        <v>0</v>
      </c>
      <c r="AA286" s="5" t="b">
        <f t="shared" si="182"/>
        <v>0</v>
      </c>
      <c r="AB286" s="5" t="b">
        <f>AND(ISBLANK(DESTINATIONS!J286),ISBLANK(DESTINATIONS!K286),ISBLANK(DESTINATIONS!L286),ISBLANK(DESTINATIONS!M286),ISBLANK(DESTINATIONS!N286))</f>
        <v>1</v>
      </c>
      <c r="AC286" s="5" t="b">
        <f>AND(ISNUMBER(DESTINATIONS!J286),ISNUMBER(DESTINATIONS!K286),ISNUMBER(DESTINATIONS!L286),ISNUMBER(DESTINATIONS!M286),ISNUMBER(DESTINATIONS!N286),SETTINGS!F$3&gt;=DESTINATIONS!K286,SETTINGS!F$4&gt;=DESTINATIONS!L286,SETTINGS!F$5&gt;=DESTINATIONS!M286,SETTINGS!F$6&gt;=DESTINATIONS!N286,SETTINGS!F$7&gt;=DESTINATIONS!J286)</f>
        <v>0</v>
      </c>
      <c r="AD286" s="5" t="b">
        <f>AND(ISNUMBER(DESTINATIONS!J286),ISBLANK(DESTINATIONS!K286),ISBLANK(DESTINATIONS!L286),ISBLANK(DESTINATIONS!M286),ISBLANK(DESTINATIONS!N286),SETTINGS!F$7&gt;=DESTINATIONS!J286)</f>
        <v>0</v>
      </c>
      <c r="AE286" s="1" t="b">
        <f>AND(ISNUMBER(DESTINATIONS!J286),ISBLANK(DESTINATIONS!K286),ISBLANK(DESTINATIONS!L286),ISNUMBER(DESTINATIONS!M286),ISBLANK(DESTINATIONS!N286),SETTINGS!F$7&gt;=DESTINATIONS!J286,SETTINGS!F$5&gt;=DESTINATIONS!M286)</f>
        <v>0</v>
      </c>
      <c r="AF286" s="5" t="b">
        <f t="shared" si="183"/>
        <v>1</v>
      </c>
      <c r="AG286" s="5" t="b">
        <f>AND(ISBLANK(DESTINATIONS!O286),ISBLANK(DESTINATIONS!P286),ISBLANK(DESTINATIONS!Q286),ISBLANK(DESTINATIONS!R286),ISBLANK(DESTINATIONS!S286))</f>
        <v>1</v>
      </c>
      <c r="AH286" s="5" t="b">
        <f>AND(ISNUMBER(DESTINATIONS!O286),ISNUMBER(DESTINATIONS!P286),ISNUMBER(DESTINATIONS!Q286),ISNUMBER(DESTINATIONS!R286),ISNUMBER(DESTINATIONS!S286),SETTINGS!F$11&gt;=DESTINATIONS!P286,SETTINGS!F$12&gt;=DESTINATIONS!Q286,SETTINGS!F$13&gt;=DESTINATIONS!R286,SETTINGS!F$14&gt;=DESTINATIONS!S286,SETTINGS!F$15&gt;=DESTINATIONS!O286)</f>
        <v>0</v>
      </c>
      <c r="AI286" s="5" t="b">
        <f>AND(ISNUMBER(DESTINATIONS!O286),ISBLANK(DESTINATIONS!P286),ISBLANK(DESTINATIONS!Q286),ISBLANK(DESTINATIONS!R286),ISBLANK(DESTINATIONS!S286),SETTINGS!F$15&gt;=DESTINATIONS!O286)</f>
        <v>0</v>
      </c>
      <c r="AJ286" s="1" t="b">
        <f>AND(ISNUMBER(DESTINATIONS!O286),ISBLANK(DESTINATIONS!P286),ISBLANK(DESTINATIONS!Q286),ISNUMBER(DESTINATIONS!R286),ISBLANK(DESTINATIONS!S286),SETTINGS!F$15&gt;=DESTINATIONS!O286,SETTINGS!F$13&gt;=DESTINATIONS!R286)</f>
        <v>0</v>
      </c>
      <c r="AK286" s="5" t="b">
        <f t="shared" si="184"/>
        <v>1</v>
      </c>
      <c r="AL286" s="5" t="b">
        <f>AND(SETTINGS!B$21="IELTS",AF286)</f>
        <v>0</v>
      </c>
      <c r="AM286" s="5" t="b">
        <f>AND(SETTINGS!B$21="TOEFL",AK286)</f>
        <v>0</v>
      </c>
      <c r="AN286" s="5" t="b">
        <f>AND(SETTINGS!B$21="Other",OR(AB286,AG286))</f>
        <v>0</v>
      </c>
      <c r="AO286" s="1" t="b">
        <f>AND(SETTINGS!B$21="NO",_xlfn.IFS(SETTINGS!B$19="English",FALSE,OR(SETTINGS!B$19="Spanish",SETTINGS!B$19="English and Spanish"),DESTINATIONS!F286="Spanish",OR(SETTINGS!B$19="French",SETTINGS!B$19="English and French"),DESTINATIONS!F286="French",OR(SETTINGS!B$19="Portuguese",SETTINGS!B$19="English and Portuguese"),DESTINATIONS!F286="Portuguese",OR(SETTINGS!B$19="German",SETTINGS!B$19="English and German"),DESTINATIONS!F286="German",SETTINGS!B$19="All",OR(DESTINATIONS!F286="Spanish",DESTINATIONS!F286="French",DESTINATIONS!F286="Portuguese",DESTINATIONS!F286="German"),SETTINGS!B$19="",FALSE))</f>
        <v>0</v>
      </c>
      <c r="AP286" s="5" t="b">
        <f t="shared" si="185"/>
        <v>0</v>
      </c>
      <c r="AQ286" s="5" t="b">
        <f>OR(ISBLANK(DESTINATIONS!T286),AND(ISNUMBER(DESTINATIONS!T286),SETTINGS!I$5&gt;=DESTINATIONS!T286))</f>
        <v>1</v>
      </c>
      <c r="AS286" s="45" t="b">
        <f t="shared" si="175"/>
        <v>1</v>
      </c>
      <c r="AT286" s="5" t="b">
        <f t="shared" si="176"/>
        <v>0</v>
      </c>
      <c r="AU286" s="5" t="b">
        <f t="shared" si="177"/>
        <v>0</v>
      </c>
      <c r="AV286" s="5" t="b">
        <f t="shared" si="178"/>
        <v>0</v>
      </c>
      <c r="AW286" s="5" t="b">
        <f t="shared" si="179"/>
        <v>0</v>
      </c>
      <c r="AX286" s="5" t="b">
        <f t="shared" si="180"/>
        <v>0</v>
      </c>
    </row>
    <row r="287" spans="1:50" ht="20" customHeight="1" x14ac:dyDescent="0.35">
      <c r="A287" s="50" t="s">
        <v>625</v>
      </c>
      <c r="B287" s="50" t="s">
        <v>627</v>
      </c>
      <c r="C287" s="50" t="s">
        <v>645</v>
      </c>
      <c r="D287" s="48">
        <v>4</v>
      </c>
      <c r="E287" s="49">
        <v>33.347999999999999</v>
      </c>
      <c r="F287" s="49">
        <v>33.195</v>
      </c>
      <c r="G287" s="43" t="str">
        <f>IF(OR(SETTINGS!I$8=0,F287="X",F287="?"),"N/A",SETTINGS!I$8-F287)</f>
        <v>N/A</v>
      </c>
      <c r="H287" s="46" t="str">
        <f t="shared" si="169"/>
        <v>Language + Score + English</v>
      </c>
      <c r="J287" s="5" t="b">
        <f>DESTINATIONS!D287="YES"</f>
        <v>1</v>
      </c>
      <c r="K287" s="5" t="b">
        <f>AND(SETTINGS!B$19="English",DESTINATIONS!F287="English")</f>
        <v>0</v>
      </c>
      <c r="L287" s="5" t="b">
        <f>AND(SETTINGS!B$19="Spanish",DESTINATIONS!F287="Spanish")</f>
        <v>0</v>
      </c>
      <c r="M287" s="5" t="b">
        <f>AND(SETTINGS!B$19="French",DESTINATIONS!F287="French")</f>
        <v>0</v>
      </c>
      <c r="N287" s="1" t="b">
        <f>AND(SETTINGS!B$19="Portuguese",DESTINATIONS!F287="Portuguese")</f>
        <v>0</v>
      </c>
      <c r="O287" s="5" t="b">
        <f>AND(SETTINGS!B$19="German",DESTINATIONS!F287="German")</f>
        <v>0</v>
      </c>
      <c r="P287" s="45" t="b">
        <f>AND(SETTINGS!B$19="English and Spanish",OR(DESTINATIONS!F287="English",DESTINATIONS!F287="Spanish"))</f>
        <v>0</v>
      </c>
      <c r="Q287" s="5" t="b">
        <f>AND(SETTINGS!B$19="English and French",OR(DESTINATIONS!F287="English",DESTINATIONS!F287="French"))</f>
        <v>0</v>
      </c>
      <c r="R287" s="5" t="b">
        <f>AND(SETTINGS!B$19="English and Portuguese",OR(DESTINATIONS!F287="English",DESTINATIONS!F287="Portuguese"))</f>
        <v>0</v>
      </c>
      <c r="S287" s="5" t="b">
        <f>AND(SETTINGS!B$19="English and German",OR(DESTINATIONS!F287="English",DESTINATIONS!F287="German"))</f>
        <v>0</v>
      </c>
      <c r="T287" s="5" t="b">
        <f>SETTINGS!B$19="All"</f>
        <v>0</v>
      </c>
      <c r="U287" s="5" t="b">
        <f t="shared" si="181"/>
        <v>0</v>
      </c>
      <c r="V287" s="5" t="b">
        <f>AND(SETTINGS!I$8&lt;F287,NOT(OR(E287="?",F287="?",E287="X",F287="X")))</f>
        <v>1</v>
      </c>
      <c r="W287" s="5" t="b">
        <f>AND(SETTINGS!I$8=F287,NOT(OR(E287="?",F287="?",E287="X",F287="X")))</f>
        <v>0</v>
      </c>
      <c r="X287" s="5" t="b">
        <f>AND(SETTINGS!I$8&gt;F287,SETTINGS!I$8&lt;E287,NOT(OR(E287="?",F287="?",E287="X",F287="X")))</f>
        <v>0</v>
      </c>
      <c r="Y287" s="5" t="b">
        <f>AND(SETTINGS!I$8=E287,NOT(OR(E287="?",F287="?",E287="X",F287="X")))</f>
        <v>0</v>
      </c>
      <c r="Z287" s="5" t="b">
        <f>AND(SETTINGS!I$8&gt;E287,NOT(OR(E287="?",F287="?",E287="X",F287="X")))</f>
        <v>0</v>
      </c>
      <c r="AA287" s="5" t="b">
        <f t="shared" si="182"/>
        <v>0</v>
      </c>
      <c r="AB287" s="5" t="b">
        <f>AND(ISBLANK(DESTINATIONS!J287),ISBLANK(DESTINATIONS!K287),ISBLANK(DESTINATIONS!L287),ISBLANK(DESTINATIONS!M287),ISBLANK(DESTINATIONS!N287))</f>
        <v>0</v>
      </c>
      <c r="AC287" s="5" t="b">
        <f>AND(ISNUMBER(DESTINATIONS!J287),ISNUMBER(DESTINATIONS!K287),ISNUMBER(DESTINATIONS!L287),ISNUMBER(DESTINATIONS!M287),ISNUMBER(DESTINATIONS!N287),SETTINGS!F$3&gt;=DESTINATIONS!K287,SETTINGS!F$4&gt;=DESTINATIONS!L287,SETTINGS!F$5&gt;=DESTINATIONS!M287,SETTINGS!F$6&gt;=DESTINATIONS!N287,SETTINGS!F$7&gt;=DESTINATIONS!J287)</f>
        <v>0</v>
      </c>
      <c r="AD287" s="5" t="b">
        <f>AND(ISNUMBER(DESTINATIONS!J287),ISBLANK(DESTINATIONS!K287),ISBLANK(DESTINATIONS!L287),ISBLANK(DESTINATIONS!M287),ISBLANK(DESTINATIONS!N287),SETTINGS!F$7&gt;=DESTINATIONS!J287)</f>
        <v>0</v>
      </c>
      <c r="AE287" s="1" t="b">
        <f>AND(ISNUMBER(DESTINATIONS!J287),ISBLANK(DESTINATIONS!K287),ISBLANK(DESTINATIONS!L287),ISNUMBER(DESTINATIONS!M287),ISBLANK(DESTINATIONS!N287),SETTINGS!F$7&gt;=DESTINATIONS!J287,SETTINGS!F$5&gt;=DESTINATIONS!M287)</f>
        <v>0</v>
      </c>
      <c r="AF287" s="5" t="b">
        <f t="shared" si="183"/>
        <v>0</v>
      </c>
      <c r="AG287" s="5" t="b">
        <f>AND(ISBLANK(DESTINATIONS!O287),ISBLANK(DESTINATIONS!P287),ISBLANK(DESTINATIONS!Q287),ISBLANK(DESTINATIONS!R287),ISBLANK(DESTINATIONS!S287))</f>
        <v>0</v>
      </c>
      <c r="AH287" s="5" t="b">
        <f>AND(ISNUMBER(DESTINATIONS!O287),ISNUMBER(DESTINATIONS!P287),ISNUMBER(DESTINATIONS!Q287),ISNUMBER(DESTINATIONS!R287),ISNUMBER(DESTINATIONS!S287),SETTINGS!F$11&gt;=DESTINATIONS!P287,SETTINGS!F$12&gt;=DESTINATIONS!Q287,SETTINGS!F$13&gt;=DESTINATIONS!R287,SETTINGS!F$14&gt;=DESTINATIONS!S287,SETTINGS!F$15&gt;=DESTINATIONS!O287)</f>
        <v>0</v>
      </c>
      <c r="AI287" s="5" t="b">
        <f>AND(ISNUMBER(DESTINATIONS!O287),ISBLANK(DESTINATIONS!P287),ISBLANK(DESTINATIONS!Q287),ISBLANK(DESTINATIONS!R287),ISBLANK(DESTINATIONS!S287),SETTINGS!F$15&gt;=DESTINATIONS!O287)</f>
        <v>0</v>
      </c>
      <c r="AJ287" s="1" t="b">
        <f>AND(ISNUMBER(DESTINATIONS!O287),ISBLANK(DESTINATIONS!P287),ISBLANK(DESTINATIONS!Q287),ISNUMBER(DESTINATIONS!R287),ISBLANK(DESTINATIONS!S287),SETTINGS!F$15&gt;=DESTINATIONS!O287,SETTINGS!F$13&gt;=DESTINATIONS!R287)</f>
        <v>0</v>
      </c>
      <c r="AK287" s="5" t="b">
        <f t="shared" si="184"/>
        <v>0</v>
      </c>
      <c r="AL287" s="5" t="b">
        <f>AND(SETTINGS!B$21="IELTS",AF287)</f>
        <v>0</v>
      </c>
      <c r="AM287" s="5" t="b">
        <f>AND(SETTINGS!B$21="TOEFL",AK287)</f>
        <v>0</v>
      </c>
      <c r="AN287" s="5" t="b">
        <f>AND(SETTINGS!B$21="Other",OR(AB287,AG287))</f>
        <v>0</v>
      </c>
      <c r="AO287" s="1" t="b">
        <f>AND(SETTINGS!B$21="NO",_xlfn.IFS(SETTINGS!B$19="English",FALSE,OR(SETTINGS!B$19="Spanish",SETTINGS!B$19="English and Spanish"),DESTINATIONS!F287="Spanish",OR(SETTINGS!B$19="French",SETTINGS!B$19="English and French"),DESTINATIONS!F287="French",OR(SETTINGS!B$19="Portuguese",SETTINGS!B$19="English and Portuguese"),DESTINATIONS!F287="Portuguese",OR(SETTINGS!B$19="German",SETTINGS!B$19="English and German"),DESTINATIONS!F287="German",SETTINGS!B$19="All",OR(DESTINATIONS!F287="Spanish",DESTINATIONS!F287="French",DESTINATIONS!F287="Portuguese",DESTINATIONS!F287="German"),SETTINGS!B$19="",FALSE))</f>
        <v>0</v>
      </c>
      <c r="AP287" s="5" t="b">
        <f t="shared" si="185"/>
        <v>0</v>
      </c>
      <c r="AQ287" s="5" t="b">
        <f>OR(ISBLANK(DESTINATIONS!T287),AND(ISNUMBER(DESTINATIONS!T287),SETTINGS!I$5&gt;=DESTINATIONS!T287))</f>
        <v>1</v>
      </c>
      <c r="AS287" s="45" t="b">
        <f t="shared" si="175"/>
        <v>1</v>
      </c>
      <c r="AT287" s="5" t="b">
        <f t="shared" si="176"/>
        <v>0</v>
      </c>
      <c r="AU287" s="5" t="b">
        <f t="shared" si="177"/>
        <v>0</v>
      </c>
      <c r="AV287" s="5" t="b">
        <f t="shared" si="178"/>
        <v>0</v>
      </c>
      <c r="AW287" s="5" t="b">
        <f t="shared" si="179"/>
        <v>0</v>
      </c>
      <c r="AX287" s="5" t="b">
        <f t="shared" si="180"/>
        <v>0</v>
      </c>
    </row>
    <row r="288" spans="1:50" ht="20" customHeight="1" x14ac:dyDescent="0.35">
      <c r="A288" s="50" t="s">
        <v>626</v>
      </c>
      <c r="B288" s="50" t="s">
        <v>634</v>
      </c>
      <c r="C288" s="50" t="s">
        <v>644</v>
      </c>
      <c r="D288" s="48">
        <v>2</v>
      </c>
      <c r="E288" s="49">
        <v>32.978000000000002</v>
      </c>
      <c r="F288" s="49">
        <v>32.942999999999998</v>
      </c>
      <c r="G288" s="43" t="str">
        <f>IF(OR(SETTINGS!I$8=0,F288="X",F288="?"),"N/A",SETTINGS!I$8-F288)</f>
        <v>N/A</v>
      </c>
      <c r="H288" s="46" t="str">
        <f t="shared" si="169"/>
        <v>Language + Score + English + GPA</v>
      </c>
      <c r="J288" s="5" t="b">
        <f>DESTINATIONS!D290="YES"</f>
        <v>1</v>
      </c>
      <c r="K288" s="5" t="b">
        <f>AND(SETTINGS!B$19="English",DESTINATIONS!F290="English")</f>
        <v>0</v>
      </c>
      <c r="L288" s="5" t="b">
        <f>AND(SETTINGS!B$19="Spanish",DESTINATIONS!F290="Spanish")</f>
        <v>0</v>
      </c>
      <c r="M288" s="5" t="b">
        <f>AND(SETTINGS!B$19="French",DESTINATIONS!F290="French")</f>
        <v>0</v>
      </c>
      <c r="N288" s="1" t="b">
        <f>AND(SETTINGS!B$19="Portuguese",DESTINATIONS!F290="Portuguese")</f>
        <v>0</v>
      </c>
      <c r="O288" s="5" t="b">
        <f>AND(SETTINGS!B$19="German",DESTINATIONS!F290="German")</f>
        <v>0</v>
      </c>
      <c r="P288" s="45" t="b">
        <f>AND(SETTINGS!B$19="English and Spanish",OR(DESTINATIONS!F290="English",DESTINATIONS!F290="Spanish"))</f>
        <v>0</v>
      </c>
      <c r="Q288" s="5" t="b">
        <f>AND(SETTINGS!B$19="English and French",OR(DESTINATIONS!F290="English",DESTINATIONS!F290="French"))</f>
        <v>0</v>
      </c>
      <c r="R288" s="5" t="b">
        <f>AND(SETTINGS!B$19="English and Portuguese",OR(DESTINATIONS!F290="English",DESTINATIONS!F290="Portuguese"))</f>
        <v>0</v>
      </c>
      <c r="S288" s="5" t="b">
        <f>AND(SETTINGS!B$19="English and German",OR(DESTINATIONS!F290="English",DESTINATIONS!F290="German"))</f>
        <v>0</v>
      </c>
      <c r="T288" s="5" t="b">
        <f>SETTINGS!B$19="All"</f>
        <v>0</v>
      </c>
      <c r="U288" s="5" t="b">
        <f t="shared" si="181"/>
        <v>0</v>
      </c>
      <c r="V288" s="5" t="b">
        <f>AND(SETTINGS!I$8&lt;F288,NOT(OR(E288="?",F288="?",E288="X",F288="X")))</f>
        <v>1</v>
      </c>
      <c r="W288" s="5" t="b">
        <f>AND(SETTINGS!I$8=F288,NOT(OR(E288="?",F288="?",E288="X",F288="X")))</f>
        <v>0</v>
      </c>
      <c r="X288" s="5" t="b">
        <f>AND(SETTINGS!I$8&gt;F288,SETTINGS!I$8&lt;E288,NOT(OR(E288="?",F288="?",E288="X",F288="X")))</f>
        <v>0</v>
      </c>
      <c r="Y288" s="5" t="b">
        <f>AND(SETTINGS!I$8=E288,NOT(OR(E288="?",F288="?",E288="X",F288="X")))</f>
        <v>0</v>
      </c>
      <c r="Z288" s="5" t="b">
        <f>AND(SETTINGS!I$8&gt;E288,NOT(OR(E288="?",F288="?",E288="X",F288="X")))</f>
        <v>0</v>
      </c>
      <c r="AA288" s="5" t="b">
        <f t="shared" si="182"/>
        <v>0</v>
      </c>
      <c r="AB288" s="5" t="b">
        <f>AND(ISBLANK(DESTINATIONS!J290),ISBLANK(DESTINATIONS!K290),ISBLANK(DESTINATIONS!L290),ISBLANK(DESTINATIONS!M290),ISBLANK(DESTINATIONS!N290))</f>
        <v>0</v>
      </c>
      <c r="AC288" s="5" t="b">
        <f>AND(ISNUMBER(DESTINATIONS!J290),ISNUMBER(DESTINATIONS!K290),ISNUMBER(DESTINATIONS!L290),ISNUMBER(DESTINATIONS!M290),ISNUMBER(DESTINATIONS!N290),SETTINGS!F$3&gt;=DESTINATIONS!K290,SETTINGS!F$4&gt;=DESTINATIONS!L290,SETTINGS!F$5&gt;=DESTINATIONS!M290,SETTINGS!F$6&gt;=DESTINATIONS!N290,SETTINGS!F$7&gt;=DESTINATIONS!J290)</f>
        <v>0</v>
      </c>
      <c r="AD288" s="5" t="b">
        <f>AND(ISNUMBER(DESTINATIONS!J290),ISBLANK(DESTINATIONS!K290),ISBLANK(DESTINATIONS!L290),ISBLANK(DESTINATIONS!M290),ISBLANK(DESTINATIONS!N290),SETTINGS!F$7&gt;=DESTINATIONS!J290)</f>
        <v>0</v>
      </c>
      <c r="AE288" s="1" t="b">
        <f>AND(ISNUMBER(DESTINATIONS!J290),ISBLANK(DESTINATIONS!K290),ISBLANK(DESTINATIONS!L290),ISNUMBER(DESTINATIONS!M290),ISBLANK(DESTINATIONS!N290),SETTINGS!F$7&gt;=DESTINATIONS!J290,SETTINGS!F$5&gt;=DESTINATIONS!M290)</f>
        <v>0</v>
      </c>
      <c r="AF288" s="5" t="b">
        <f t="shared" si="183"/>
        <v>0</v>
      </c>
      <c r="AG288" s="5" t="b">
        <f>AND(ISBLANK(DESTINATIONS!O290),ISBLANK(DESTINATIONS!P290),ISBLANK(DESTINATIONS!Q290),ISBLANK(DESTINATIONS!R290),ISBLANK(DESTINATIONS!S290))</f>
        <v>0</v>
      </c>
      <c r="AH288" s="5" t="b">
        <f>AND(ISNUMBER(DESTINATIONS!O290),ISNUMBER(DESTINATIONS!P290),ISNUMBER(DESTINATIONS!Q290),ISNUMBER(DESTINATIONS!R290),ISNUMBER(DESTINATIONS!S290),SETTINGS!F$11&gt;=DESTINATIONS!P290,SETTINGS!F$12&gt;=DESTINATIONS!Q290,SETTINGS!F$13&gt;=DESTINATIONS!R290,SETTINGS!F$14&gt;=DESTINATIONS!S290,SETTINGS!F$15&gt;=DESTINATIONS!O290)</f>
        <v>0</v>
      </c>
      <c r="AI288" s="5" t="b">
        <f>AND(ISNUMBER(DESTINATIONS!O290),ISBLANK(DESTINATIONS!P290),ISBLANK(DESTINATIONS!Q290),ISBLANK(DESTINATIONS!R290),ISBLANK(DESTINATIONS!S290),SETTINGS!F$15&gt;=DESTINATIONS!O290)</f>
        <v>0</v>
      </c>
      <c r="AJ288" s="1" t="b">
        <f>AND(ISNUMBER(DESTINATIONS!O290),ISBLANK(DESTINATIONS!P290),ISBLANK(DESTINATIONS!Q290),ISNUMBER(DESTINATIONS!R290),ISBLANK(DESTINATIONS!S290),SETTINGS!F$15&gt;=DESTINATIONS!O290,SETTINGS!F$13&gt;=DESTINATIONS!R290)</f>
        <v>0</v>
      </c>
      <c r="AK288" s="5" t="b">
        <f t="shared" si="184"/>
        <v>0</v>
      </c>
      <c r="AL288" s="5" t="b">
        <f>AND(SETTINGS!B$21="IELTS",AF288)</f>
        <v>0</v>
      </c>
      <c r="AM288" s="5" t="b">
        <f>AND(SETTINGS!B$21="TOEFL",AK288)</f>
        <v>0</v>
      </c>
      <c r="AN288" s="5" t="b">
        <f>AND(SETTINGS!B$21="Other",OR(AB288,AG288))</f>
        <v>0</v>
      </c>
      <c r="AO288" s="1" t="b">
        <f>AND(SETTINGS!B$21="NO",_xlfn.IFS(SETTINGS!B$19="English",FALSE,OR(SETTINGS!B$19="Spanish",SETTINGS!B$19="English and Spanish"),DESTINATIONS!F290="Spanish",OR(SETTINGS!B$19="French",SETTINGS!B$19="English and French"),DESTINATIONS!F290="French",OR(SETTINGS!B$19="Portuguese",SETTINGS!B$19="English and Portuguese"),DESTINATIONS!F290="Portuguese",OR(SETTINGS!B$19="German",SETTINGS!B$19="English and German"),DESTINATIONS!F290="German",SETTINGS!B$19="All",OR(DESTINATIONS!F290="Spanish",DESTINATIONS!F290="French",DESTINATIONS!F290="Portuguese",DESTINATIONS!F290="German"),SETTINGS!B$19="",FALSE))</f>
        <v>0</v>
      </c>
      <c r="AP288" s="5" t="b">
        <f t="shared" si="185"/>
        <v>0</v>
      </c>
      <c r="AQ288" s="5" t="b">
        <f>OR(ISBLANK(DESTINATIONS!T290),AND(ISNUMBER(DESTINATIONS!T290),SETTINGS!I$5&gt;=DESTINATIONS!T290))</f>
        <v>0</v>
      </c>
      <c r="AS288" s="45" t="b">
        <f t="shared" si="175"/>
        <v>1</v>
      </c>
      <c r="AT288" s="5" t="b">
        <f t="shared" si="176"/>
        <v>0</v>
      </c>
      <c r="AU288" s="5" t="b">
        <f t="shared" si="177"/>
        <v>0</v>
      </c>
      <c r="AV288" s="5" t="b">
        <f t="shared" si="178"/>
        <v>0</v>
      </c>
      <c r="AW288" s="5" t="b">
        <f t="shared" si="179"/>
        <v>0</v>
      </c>
      <c r="AX288" s="5" t="b">
        <f t="shared" si="180"/>
        <v>0</v>
      </c>
    </row>
    <row r="289" spans="1:50" ht="20" customHeight="1" x14ac:dyDescent="0.35">
      <c r="A289" s="50" t="s">
        <v>625</v>
      </c>
      <c r="B289" s="50" t="s">
        <v>628</v>
      </c>
      <c r="C289" s="50" t="s">
        <v>637</v>
      </c>
      <c r="D289" s="48" t="s">
        <v>610</v>
      </c>
      <c r="E289" s="49">
        <v>32.752000000000002</v>
      </c>
      <c r="F289" s="49">
        <v>32.054000000000002</v>
      </c>
      <c r="G289" s="43" t="str">
        <f>IF(OR(SETTINGS!I$8=0,F289="X",F289="?"),"N/A",SETTINGS!I$8-F289)</f>
        <v>N/A</v>
      </c>
      <c r="H289" s="46" t="str">
        <f t="shared" si="169"/>
        <v>Language + Score + English</v>
      </c>
      <c r="J289" s="5" t="b">
        <f>DESTINATIONS!D288="YES"</f>
        <v>1</v>
      </c>
      <c r="K289" s="5" t="b">
        <f>AND(SETTINGS!B$19="English",DESTINATIONS!F288="English")</f>
        <v>0</v>
      </c>
      <c r="L289" s="5" t="b">
        <f>AND(SETTINGS!B$19="Spanish",DESTINATIONS!F288="Spanish")</f>
        <v>0</v>
      </c>
      <c r="M289" s="5" t="b">
        <f>AND(SETTINGS!B$19="French",DESTINATIONS!F288="French")</f>
        <v>0</v>
      </c>
      <c r="N289" s="1" t="b">
        <f>AND(SETTINGS!B$19="Portuguese",DESTINATIONS!F288="Portuguese")</f>
        <v>0</v>
      </c>
      <c r="O289" s="5" t="b">
        <f>AND(SETTINGS!B$19="German",DESTINATIONS!F288="German")</f>
        <v>0</v>
      </c>
      <c r="P289" s="45" t="b">
        <f>AND(SETTINGS!B$19="English and Spanish",OR(DESTINATIONS!F288="English",DESTINATIONS!F288="Spanish"))</f>
        <v>0</v>
      </c>
      <c r="Q289" s="5" t="b">
        <f>AND(SETTINGS!B$19="English and French",OR(DESTINATIONS!F288="English",DESTINATIONS!F288="French"))</f>
        <v>0</v>
      </c>
      <c r="R289" s="5" t="b">
        <f>AND(SETTINGS!B$19="English and Portuguese",OR(DESTINATIONS!F288="English",DESTINATIONS!F288="Portuguese"))</f>
        <v>0</v>
      </c>
      <c r="S289" s="5" t="b">
        <f>AND(SETTINGS!B$19="English and German",OR(DESTINATIONS!F288="English",DESTINATIONS!F288="German"))</f>
        <v>0</v>
      </c>
      <c r="T289" s="5" t="b">
        <f>SETTINGS!B$19="All"</f>
        <v>0</v>
      </c>
      <c r="U289" s="5" t="b">
        <f t="shared" si="181"/>
        <v>0</v>
      </c>
      <c r="V289" s="5" t="b">
        <f>AND(SETTINGS!I$8&lt;F289,NOT(OR(E289="?",F289="?",E289="X",F289="X")))</f>
        <v>1</v>
      </c>
      <c r="W289" s="5" t="b">
        <f>AND(SETTINGS!I$8=F289,NOT(OR(E289="?",F289="?",E289="X",F289="X")))</f>
        <v>0</v>
      </c>
      <c r="X289" s="5" t="b">
        <f>AND(SETTINGS!I$8&gt;F289,SETTINGS!I$8&lt;E289,NOT(OR(E289="?",F289="?",E289="X",F289="X")))</f>
        <v>0</v>
      </c>
      <c r="Y289" s="5" t="b">
        <f>AND(SETTINGS!I$8=E289,NOT(OR(E289="?",F289="?",E289="X",F289="X")))</f>
        <v>0</v>
      </c>
      <c r="Z289" s="5" t="b">
        <f>AND(SETTINGS!I$8&gt;E289,NOT(OR(E289="?",F289="?",E289="X",F289="X")))</f>
        <v>0</v>
      </c>
      <c r="AA289" s="5" t="b">
        <f t="shared" si="182"/>
        <v>0</v>
      </c>
      <c r="AB289" s="5" t="b">
        <f>AND(ISBLANK(DESTINATIONS!J288),ISBLANK(DESTINATIONS!K288),ISBLANK(DESTINATIONS!L288),ISBLANK(DESTINATIONS!M288),ISBLANK(DESTINATIONS!N288))</f>
        <v>0</v>
      </c>
      <c r="AC289" s="5" t="b">
        <f>AND(ISNUMBER(DESTINATIONS!J288),ISNUMBER(DESTINATIONS!K288),ISNUMBER(DESTINATIONS!L288),ISNUMBER(DESTINATIONS!M288),ISNUMBER(DESTINATIONS!N288),SETTINGS!F$3&gt;=DESTINATIONS!K288,SETTINGS!F$4&gt;=DESTINATIONS!L288,SETTINGS!F$5&gt;=DESTINATIONS!M288,SETTINGS!F$6&gt;=DESTINATIONS!N288,SETTINGS!F$7&gt;=DESTINATIONS!J288)</f>
        <v>0</v>
      </c>
      <c r="AD289" s="5" t="b">
        <f>AND(ISNUMBER(DESTINATIONS!J288),ISBLANK(DESTINATIONS!K288),ISBLANK(DESTINATIONS!L288),ISBLANK(DESTINATIONS!M288),ISBLANK(DESTINATIONS!N288),SETTINGS!F$7&gt;=DESTINATIONS!J288)</f>
        <v>0</v>
      </c>
      <c r="AE289" s="1" t="b">
        <f>AND(ISNUMBER(DESTINATIONS!J288),ISBLANK(DESTINATIONS!K288),ISBLANK(DESTINATIONS!L288),ISNUMBER(DESTINATIONS!M288),ISBLANK(DESTINATIONS!N288),SETTINGS!F$7&gt;=DESTINATIONS!J288,SETTINGS!F$5&gt;=DESTINATIONS!M288)</f>
        <v>0</v>
      </c>
      <c r="AF289" s="5" t="b">
        <f t="shared" si="183"/>
        <v>0</v>
      </c>
      <c r="AG289" s="5" t="b">
        <f>AND(ISBLANK(DESTINATIONS!O288),ISBLANK(DESTINATIONS!P288),ISBLANK(DESTINATIONS!Q288),ISBLANK(DESTINATIONS!R288),ISBLANK(DESTINATIONS!S288))</f>
        <v>0</v>
      </c>
      <c r="AH289" s="5" t="b">
        <f>AND(ISNUMBER(DESTINATIONS!O288),ISNUMBER(DESTINATIONS!P288),ISNUMBER(DESTINATIONS!Q288),ISNUMBER(DESTINATIONS!R288),ISNUMBER(DESTINATIONS!S288),SETTINGS!F$11&gt;=DESTINATIONS!P288,SETTINGS!F$12&gt;=DESTINATIONS!Q288,SETTINGS!F$13&gt;=DESTINATIONS!R288,SETTINGS!F$14&gt;=DESTINATIONS!S288,SETTINGS!F$15&gt;=DESTINATIONS!O288)</f>
        <v>0</v>
      </c>
      <c r="AI289" s="5" t="b">
        <f>AND(ISNUMBER(DESTINATIONS!O288),ISBLANK(DESTINATIONS!P288),ISBLANK(DESTINATIONS!Q288),ISBLANK(DESTINATIONS!R288),ISBLANK(DESTINATIONS!S288),SETTINGS!F$15&gt;=DESTINATIONS!O288)</f>
        <v>0</v>
      </c>
      <c r="AJ289" s="1" t="b">
        <f>AND(ISNUMBER(DESTINATIONS!O288),ISBLANK(DESTINATIONS!P288),ISBLANK(DESTINATIONS!Q288),ISNUMBER(DESTINATIONS!R288),ISBLANK(DESTINATIONS!S288),SETTINGS!F$15&gt;=DESTINATIONS!O288,SETTINGS!F$13&gt;=DESTINATIONS!R288)</f>
        <v>0</v>
      </c>
      <c r="AK289" s="5" t="b">
        <f t="shared" si="184"/>
        <v>0</v>
      </c>
      <c r="AL289" s="5" t="b">
        <f>AND(SETTINGS!B$21="IELTS",AF289)</f>
        <v>0</v>
      </c>
      <c r="AM289" s="5" t="b">
        <f>AND(SETTINGS!B$21="TOEFL",AK289)</f>
        <v>0</v>
      </c>
      <c r="AN289" s="5" t="b">
        <f>AND(SETTINGS!B$21="Other",OR(AB289,AG289))</f>
        <v>0</v>
      </c>
      <c r="AO289" s="1" t="b">
        <f>AND(SETTINGS!B$21="NO",_xlfn.IFS(SETTINGS!B$19="English",FALSE,OR(SETTINGS!B$19="Spanish",SETTINGS!B$19="English and Spanish"),DESTINATIONS!F288="Spanish",OR(SETTINGS!B$19="French",SETTINGS!B$19="English and French"),DESTINATIONS!F288="French",OR(SETTINGS!B$19="Portuguese",SETTINGS!B$19="English and Portuguese"),DESTINATIONS!F288="Portuguese",OR(SETTINGS!B$19="German",SETTINGS!B$19="English and German"),DESTINATIONS!F288="German",SETTINGS!B$19="All",OR(DESTINATIONS!F288="Spanish",DESTINATIONS!F288="French",DESTINATIONS!F288="Portuguese",DESTINATIONS!F288="German"),SETTINGS!B$19="",FALSE))</f>
        <v>0</v>
      </c>
      <c r="AP289" s="5" t="b">
        <f t="shared" si="185"/>
        <v>0</v>
      </c>
      <c r="AQ289" s="5" t="b">
        <f>OR(ISBLANK(DESTINATIONS!T288),AND(ISNUMBER(DESTINATIONS!T288),SETTINGS!I$5&gt;=DESTINATIONS!T288))</f>
        <v>1</v>
      </c>
      <c r="AS289" s="45" t="b">
        <f t="shared" si="175"/>
        <v>1</v>
      </c>
      <c r="AT289" s="5" t="b">
        <f t="shared" si="176"/>
        <v>0</v>
      </c>
      <c r="AU289" s="5" t="b">
        <f t="shared" si="177"/>
        <v>0</v>
      </c>
      <c r="AV289" s="5" t="b">
        <f t="shared" si="178"/>
        <v>0</v>
      </c>
      <c r="AW289" s="5" t="b">
        <f t="shared" si="179"/>
        <v>0</v>
      </c>
      <c r="AX289" s="5" t="b">
        <f t="shared" si="180"/>
        <v>0</v>
      </c>
    </row>
    <row r="290" spans="1:50" ht="20" customHeight="1" x14ac:dyDescent="0.35">
      <c r="A290" s="50" t="s">
        <v>626</v>
      </c>
      <c r="B290" s="50" t="s">
        <v>636</v>
      </c>
      <c r="C290" s="50" t="s">
        <v>650</v>
      </c>
      <c r="D290" s="48">
        <v>2</v>
      </c>
      <c r="E290" s="49">
        <v>32.616999999999997</v>
      </c>
      <c r="F290" s="49">
        <v>31.940999999999999</v>
      </c>
      <c r="G290" s="43" t="str">
        <f>IF(OR(SETTINGS!I$8=0,F290="X",F290="?"),"N/A",SETTINGS!I$8-F290)</f>
        <v>N/A</v>
      </c>
      <c r="H290" s="46" t="str">
        <f t="shared" si="169"/>
        <v>Language + Score + English + GPA</v>
      </c>
      <c r="J290" s="5" t="b">
        <f>DESTINATIONS!D291="YES"</f>
        <v>1</v>
      </c>
      <c r="K290" s="5" t="b">
        <f>AND(SETTINGS!B$19="English",DESTINATIONS!F291="English")</f>
        <v>0</v>
      </c>
      <c r="L290" s="5" t="b">
        <f>AND(SETTINGS!B$19="Spanish",DESTINATIONS!F291="Spanish")</f>
        <v>0</v>
      </c>
      <c r="M290" s="5" t="b">
        <f>AND(SETTINGS!B$19="French",DESTINATIONS!F291="French")</f>
        <v>0</v>
      </c>
      <c r="N290" s="1" t="b">
        <f>AND(SETTINGS!B$19="Portuguese",DESTINATIONS!F291="Portuguese")</f>
        <v>0</v>
      </c>
      <c r="O290" s="5" t="b">
        <f>AND(SETTINGS!B$19="German",DESTINATIONS!F291="German")</f>
        <v>0</v>
      </c>
      <c r="P290" s="45" t="b">
        <f>AND(SETTINGS!B$19="English and Spanish",OR(DESTINATIONS!F291="English",DESTINATIONS!F291="Spanish"))</f>
        <v>0</v>
      </c>
      <c r="Q290" s="5" t="b">
        <f>AND(SETTINGS!B$19="English and French",OR(DESTINATIONS!F291="English",DESTINATIONS!F291="French"))</f>
        <v>0</v>
      </c>
      <c r="R290" s="5" t="b">
        <f>AND(SETTINGS!B$19="English and Portuguese",OR(DESTINATIONS!F291="English",DESTINATIONS!F291="Portuguese"))</f>
        <v>0</v>
      </c>
      <c r="S290" s="5" t="b">
        <f>AND(SETTINGS!B$19="English and German",OR(DESTINATIONS!F291="English",DESTINATIONS!F291="German"))</f>
        <v>0</v>
      </c>
      <c r="T290" s="5" t="b">
        <f>SETTINGS!B$19="All"</f>
        <v>0</v>
      </c>
      <c r="U290" s="5" t="b">
        <f t="shared" si="181"/>
        <v>0</v>
      </c>
      <c r="V290" s="5" t="b">
        <f>AND(SETTINGS!I$8&lt;F290,NOT(OR(E290="?",F290="?",E290="X",F290="X")))</f>
        <v>1</v>
      </c>
      <c r="W290" s="5" t="b">
        <f>AND(SETTINGS!I$8=F290,NOT(OR(E290="?",F290="?",E290="X",F290="X")))</f>
        <v>0</v>
      </c>
      <c r="X290" s="5" t="b">
        <f>AND(SETTINGS!I$8&gt;F290,SETTINGS!I$8&lt;E290,NOT(OR(E290="?",F290="?",E290="X",F290="X")))</f>
        <v>0</v>
      </c>
      <c r="Y290" s="5" t="b">
        <f>AND(SETTINGS!I$8=E290,NOT(OR(E290="?",F290="?",E290="X",F290="X")))</f>
        <v>0</v>
      </c>
      <c r="Z290" s="5" t="b">
        <f>AND(SETTINGS!I$8&gt;E290,NOT(OR(E290="?",F290="?",E290="X",F290="X")))</f>
        <v>0</v>
      </c>
      <c r="AA290" s="5" t="b">
        <f t="shared" si="182"/>
        <v>0</v>
      </c>
      <c r="AB290" s="5" t="b">
        <f>AND(ISBLANK(DESTINATIONS!J291),ISBLANK(DESTINATIONS!K291),ISBLANK(DESTINATIONS!L291),ISBLANK(DESTINATIONS!M291),ISBLANK(DESTINATIONS!N291))</f>
        <v>1</v>
      </c>
      <c r="AC290" s="5" t="b">
        <f>AND(ISNUMBER(DESTINATIONS!J291),ISNUMBER(DESTINATIONS!K291),ISNUMBER(DESTINATIONS!L291),ISNUMBER(DESTINATIONS!M291),ISNUMBER(DESTINATIONS!N291),SETTINGS!F$3&gt;=DESTINATIONS!K291,SETTINGS!F$4&gt;=DESTINATIONS!L291,SETTINGS!F$5&gt;=DESTINATIONS!M291,SETTINGS!F$6&gt;=DESTINATIONS!N291,SETTINGS!F$7&gt;=DESTINATIONS!J291)</f>
        <v>0</v>
      </c>
      <c r="AD290" s="5" t="b">
        <f>AND(ISNUMBER(DESTINATIONS!J291),ISBLANK(DESTINATIONS!K291),ISBLANK(DESTINATIONS!L291),ISBLANK(DESTINATIONS!M291),ISBLANK(DESTINATIONS!N291),SETTINGS!F$7&gt;=DESTINATIONS!J291)</f>
        <v>0</v>
      </c>
      <c r="AE290" s="1" t="b">
        <f>AND(ISNUMBER(DESTINATIONS!J291),ISBLANK(DESTINATIONS!K291),ISBLANK(DESTINATIONS!L291),ISNUMBER(DESTINATIONS!M291),ISBLANK(DESTINATIONS!N291),SETTINGS!F$7&gt;=DESTINATIONS!J291,SETTINGS!F$5&gt;=DESTINATIONS!M291)</f>
        <v>0</v>
      </c>
      <c r="AF290" s="5" t="b">
        <f t="shared" si="183"/>
        <v>1</v>
      </c>
      <c r="AG290" s="5" t="b">
        <f>AND(ISBLANK(DESTINATIONS!O291),ISBLANK(DESTINATIONS!P291),ISBLANK(DESTINATIONS!Q291),ISBLANK(DESTINATIONS!R291),ISBLANK(DESTINATIONS!S291))</f>
        <v>1</v>
      </c>
      <c r="AH290" s="5" t="b">
        <f>AND(ISNUMBER(DESTINATIONS!O291),ISNUMBER(DESTINATIONS!P291),ISNUMBER(DESTINATIONS!Q291),ISNUMBER(DESTINATIONS!R291),ISNUMBER(DESTINATIONS!S291),SETTINGS!F$11&gt;=DESTINATIONS!P291,SETTINGS!F$12&gt;=DESTINATIONS!Q291,SETTINGS!F$13&gt;=DESTINATIONS!R291,SETTINGS!F$14&gt;=DESTINATIONS!S291,SETTINGS!F$15&gt;=DESTINATIONS!O291)</f>
        <v>0</v>
      </c>
      <c r="AI290" s="5" t="b">
        <f>AND(ISNUMBER(DESTINATIONS!O291),ISBLANK(DESTINATIONS!P291),ISBLANK(DESTINATIONS!Q291),ISBLANK(DESTINATIONS!R291),ISBLANK(DESTINATIONS!S291),SETTINGS!F$15&gt;=DESTINATIONS!O291)</f>
        <v>0</v>
      </c>
      <c r="AJ290" s="1" t="b">
        <f>AND(ISNUMBER(DESTINATIONS!O291),ISBLANK(DESTINATIONS!P291),ISBLANK(DESTINATIONS!Q291),ISNUMBER(DESTINATIONS!R291),ISBLANK(DESTINATIONS!S291),SETTINGS!F$15&gt;=DESTINATIONS!O291,SETTINGS!F$13&gt;=DESTINATIONS!R291)</f>
        <v>0</v>
      </c>
      <c r="AK290" s="5" t="b">
        <f t="shared" si="184"/>
        <v>1</v>
      </c>
      <c r="AL290" s="5" t="b">
        <f>AND(SETTINGS!B$21="IELTS",AF290)</f>
        <v>0</v>
      </c>
      <c r="AM290" s="5" t="b">
        <f>AND(SETTINGS!B$21="TOEFL",AK290)</f>
        <v>0</v>
      </c>
      <c r="AN290" s="5" t="b">
        <f>AND(SETTINGS!B$21="Other",OR(AB290,AG290))</f>
        <v>0</v>
      </c>
      <c r="AO290" s="1" t="b">
        <f>AND(SETTINGS!B$21="NO",_xlfn.IFS(SETTINGS!B$19="English",FALSE,OR(SETTINGS!B$19="Spanish",SETTINGS!B$19="English and Spanish"),DESTINATIONS!F291="Spanish",OR(SETTINGS!B$19="French",SETTINGS!B$19="English and French"),DESTINATIONS!F291="French",OR(SETTINGS!B$19="Portuguese",SETTINGS!B$19="English and Portuguese"),DESTINATIONS!F291="Portuguese",OR(SETTINGS!B$19="German",SETTINGS!B$19="English and German"),DESTINATIONS!F291="German",SETTINGS!B$19="All",OR(DESTINATIONS!F291="Spanish",DESTINATIONS!F291="French",DESTINATIONS!F291="Portuguese",DESTINATIONS!F291="German"),SETTINGS!B$19="",FALSE))</f>
        <v>0</v>
      </c>
      <c r="AP290" s="5" t="b">
        <f t="shared" si="185"/>
        <v>0</v>
      </c>
      <c r="AQ290" s="5" t="b">
        <f>OR(ISBLANK(DESTINATIONS!T291),AND(ISNUMBER(DESTINATIONS!T291),SETTINGS!I$5&gt;=DESTINATIONS!T291))</f>
        <v>0</v>
      </c>
      <c r="AS290" s="45" t="b">
        <f t="shared" si="175"/>
        <v>1</v>
      </c>
      <c r="AT290" s="5" t="b">
        <f t="shared" si="176"/>
        <v>0</v>
      </c>
      <c r="AU290" s="5" t="b">
        <f t="shared" si="177"/>
        <v>0</v>
      </c>
      <c r="AV290" s="5" t="b">
        <f t="shared" si="178"/>
        <v>0</v>
      </c>
      <c r="AW290" s="5" t="b">
        <f t="shared" si="179"/>
        <v>0</v>
      </c>
      <c r="AX290" s="5" t="b">
        <f t="shared" si="180"/>
        <v>0</v>
      </c>
    </row>
    <row r="291" spans="1:50" ht="20" customHeight="1" x14ac:dyDescent="0.35">
      <c r="A291" s="50" t="s">
        <v>625</v>
      </c>
      <c r="B291" s="50" t="s">
        <v>633</v>
      </c>
      <c r="C291" s="50" t="s">
        <v>643</v>
      </c>
      <c r="D291" s="48">
        <v>3</v>
      </c>
      <c r="E291" s="49">
        <v>32.134</v>
      </c>
      <c r="F291" s="49">
        <v>31.538</v>
      </c>
      <c r="G291" s="43" t="str">
        <f>IF(OR(SETTINGS!I$8=0,F291="X",F291="?"),"N/A",SETTINGS!I$8-F291)</f>
        <v>N/A</v>
      </c>
      <c r="H291" s="46" t="str">
        <f t="shared" si="169"/>
        <v>Language + Score + English + GPA</v>
      </c>
      <c r="J291" s="5" t="b">
        <f>DESTINATIONS!D289="YES"</f>
        <v>1</v>
      </c>
      <c r="K291" s="5" t="b">
        <f>AND(SETTINGS!B$19="English",DESTINATIONS!F289="English")</f>
        <v>0</v>
      </c>
      <c r="L291" s="5" t="b">
        <f>AND(SETTINGS!B$19="Spanish",DESTINATIONS!F289="Spanish")</f>
        <v>0</v>
      </c>
      <c r="M291" s="5" t="b">
        <f>AND(SETTINGS!B$19="French",DESTINATIONS!F289="French")</f>
        <v>0</v>
      </c>
      <c r="N291" s="1" t="b">
        <f>AND(SETTINGS!B$19="Portuguese",DESTINATIONS!F289="Portuguese")</f>
        <v>0</v>
      </c>
      <c r="O291" s="5" t="b">
        <f>AND(SETTINGS!B$19="German",DESTINATIONS!F289="German")</f>
        <v>0</v>
      </c>
      <c r="P291" s="45" t="b">
        <f>AND(SETTINGS!B$19="English and Spanish",OR(DESTINATIONS!F289="English",DESTINATIONS!F289="Spanish"))</f>
        <v>0</v>
      </c>
      <c r="Q291" s="5" t="b">
        <f>AND(SETTINGS!B$19="English and French",OR(DESTINATIONS!F289="English",DESTINATIONS!F289="French"))</f>
        <v>0</v>
      </c>
      <c r="R291" s="5" t="b">
        <f>AND(SETTINGS!B$19="English and Portuguese",OR(DESTINATIONS!F289="English",DESTINATIONS!F289="Portuguese"))</f>
        <v>0</v>
      </c>
      <c r="S291" s="5" t="b">
        <f>AND(SETTINGS!B$19="English and German",OR(DESTINATIONS!F289="English",DESTINATIONS!F289="German"))</f>
        <v>0</v>
      </c>
      <c r="T291" s="5" t="b">
        <f>SETTINGS!B$19="All"</f>
        <v>0</v>
      </c>
      <c r="U291" s="5" t="b">
        <f t="shared" si="181"/>
        <v>0</v>
      </c>
      <c r="V291" s="5" t="b">
        <f>AND(SETTINGS!I$8&lt;F291,NOT(OR(E291="?",F291="?",E291="X",F291="X")))</f>
        <v>1</v>
      </c>
      <c r="W291" s="5" t="b">
        <f>AND(SETTINGS!I$8=F291,NOT(OR(E291="?",F291="?",E291="X",F291="X")))</f>
        <v>0</v>
      </c>
      <c r="X291" s="5" t="b">
        <f>AND(SETTINGS!I$8&gt;F291,SETTINGS!I$8&lt;E291,NOT(OR(E291="?",F291="?",E291="X",F291="X")))</f>
        <v>0</v>
      </c>
      <c r="Y291" s="5" t="b">
        <f>AND(SETTINGS!I$8=E291,NOT(OR(E291="?",F291="?",E291="X",F291="X")))</f>
        <v>0</v>
      </c>
      <c r="Z291" s="5" t="b">
        <f>AND(SETTINGS!I$8&gt;E291,NOT(OR(E291="?",F291="?",E291="X",F291="X")))</f>
        <v>0</v>
      </c>
      <c r="AA291" s="5" t="b">
        <f t="shared" si="182"/>
        <v>0</v>
      </c>
      <c r="AB291" s="5" t="b">
        <f>AND(ISBLANK(DESTINATIONS!J289),ISBLANK(DESTINATIONS!K289),ISBLANK(DESTINATIONS!L289),ISBLANK(DESTINATIONS!M289),ISBLANK(DESTINATIONS!N289))</f>
        <v>0</v>
      </c>
      <c r="AC291" s="5" t="b">
        <f>AND(ISNUMBER(DESTINATIONS!J289),ISNUMBER(DESTINATIONS!K289),ISNUMBER(DESTINATIONS!L289),ISNUMBER(DESTINATIONS!M289),ISNUMBER(DESTINATIONS!N289),SETTINGS!F$3&gt;=DESTINATIONS!K289,SETTINGS!F$4&gt;=DESTINATIONS!L289,SETTINGS!F$5&gt;=DESTINATIONS!M289,SETTINGS!F$6&gt;=DESTINATIONS!N289,SETTINGS!F$7&gt;=DESTINATIONS!J289)</f>
        <v>0</v>
      </c>
      <c r="AD291" s="5" t="b">
        <f>AND(ISNUMBER(DESTINATIONS!J289),ISBLANK(DESTINATIONS!K289),ISBLANK(DESTINATIONS!L289),ISBLANK(DESTINATIONS!M289),ISBLANK(DESTINATIONS!N289),SETTINGS!F$7&gt;=DESTINATIONS!J289)</f>
        <v>0</v>
      </c>
      <c r="AE291" s="1" t="b">
        <f>AND(ISNUMBER(DESTINATIONS!J289),ISBLANK(DESTINATIONS!K289),ISBLANK(DESTINATIONS!L289),ISNUMBER(DESTINATIONS!M289),ISBLANK(DESTINATIONS!N289),SETTINGS!F$7&gt;=DESTINATIONS!J289,SETTINGS!F$5&gt;=DESTINATIONS!M289)</f>
        <v>0</v>
      </c>
      <c r="AF291" s="5" t="b">
        <f t="shared" si="183"/>
        <v>0</v>
      </c>
      <c r="AG291" s="5" t="b">
        <f>AND(ISBLANK(DESTINATIONS!O289),ISBLANK(DESTINATIONS!P289),ISBLANK(DESTINATIONS!Q289),ISBLANK(DESTINATIONS!R289),ISBLANK(DESTINATIONS!S289))</f>
        <v>0</v>
      </c>
      <c r="AH291" s="5" t="b">
        <f>AND(ISNUMBER(DESTINATIONS!O289),ISNUMBER(DESTINATIONS!P289),ISNUMBER(DESTINATIONS!Q289),ISNUMBER(DESTINATIONS!R289),ISNUMBER(DESTINATIONS!S289),SETTINGS!F$11&gt;=DESTINATIONS!P289,SETTINGS!F$12&gt;=DESTINATIONS!Q289,SETTINGS!F$13&gt;=DESTINATIONS!R289,SETTINGS!F$14&gt;=DESTINATIONS!S289,SETTINGS!F$15&gt;=DESTINATIONS!O289)</f>
        <v>0</v>
      </c>
      <c r="AI291" s="5" t="b">
        <f>AND(ISNUMBER(DESTINATIONS!O289),ISBLANK(DESTINATIONS!P289),ISBLANK(DESTINATIONS!Q289),ISBLANK(DESTINATIONS!R289),ISBLANK(DESTINATIONS!S289),SETTINGS!F$15&gt;=DESTINATIONS!O289)</f>
        <v>0</v>
      </c>
      <c r="AJ291" s="1" t="b">
        <f>AND(ISNUMBER(DESTINATIONS!O289),ISBLANK(DESTINATIONS!P289),ISBLANK(DESTINATIONS!Q289),ISNUMBER(DESTINATIONS!R289),ISBLANK(DESTINATIONS!S289),SETTINGS!F$15&gt;=DESTINATIONS!O289,SETTINGS!F$13&gt;=DESTINATIONS!R289)</f>
        <v>0</v>
      </c>
      <c r="AK291" s="5" t="b">
        <f t="shared" si="184"/>
        <v>0</v>
      </c>
      <c r="AL291" s="5" t="b">
        <f>AND(SETTINGS!B$21="IELTS",AF291)</f>
        <v>0</v>
      </c>
      <c r="AM291" s="5" t="b">
        <f>AND(SETTINGS!B$21="TOEFL",AK291)</f>
        <v>0</v>
      </c>
      <c r="AN291" s="5" t="b">
        <f>AND(SETTINGS!B$21="Other",OR(AB291,AG291))</f>
        <v>0</v>
      </c>
      <c r="AO291" s="1" t="b">
        <f>AND(SETTINGS!B$21="NO",_xlfn.IFS(SETTINGS!B$19="English",FALSE,OR(SETTINGS!B$19="Spanish",SETTINGS!B$19="English and Spanish"),DESTINATIONS!F289="Spanish",OR(SETTINGS!B$19="French",SETTINGS!B$19="English and French"),DESTINATIONS!F289="French",OR(SETTINGS!B$19="Portuguese",SETTINGS!B$19="English and Portuguese"),DESTINATIONS!F289="Portuguese",OR(SETTINGS!B$19="German",SETTINGS!B$19="English and German"),DESTINATIONS!F289="German",SETTINGS!B$19="All",OR(DESTINATIONS!F289="Spanish",DESTINATIONS!F289="French",DESTINATIONS!F289="Portuguese",DESTINATIONS!F289="German"),SETTINGS!B$19="",FALSE))</f>
        <v>0</v>
      </c>
      <c r="AP291" s="5" t="b">
        <f t="shared" si="185"/>
        <v>0</v>
      </c>
      <c r="AQ291" s="5" t="b">
        <f>OR(ISBLANK(DESTINATIONS!T289),AND(ISNUMBER(DESTINATIONS!T289),SETTINGS!I$5&gt;=DESTINATIONS!T289))</f>
        <v>0</v>
      </c>
      <c r="AS291" s="45" t="b">
        <f t="shared" si="175"/>
        <v>1</v>
      </c>
      <c r="AT291" s="5" t="b">
        <f t="shared" si="176"/>
        <v>0</v>
      </c>
      <c r="AU291" s="5" t="b">
        <f t="shared" si="177"/>
        <v>0</v>
      </c>
      <c r="AV291" s="5" t="b">
        <f t="shared" si="178"/>
        <v>0</v>
      </c>
      <c r="AW291" s="5" t="b">
        <f t="shared" si="179"/>
        <v>0</v>
      </c>
      <c r="AX291" s="5" t="b">
        <f t="shared" si="180"/>
        <v>0</v>
      </c>
    </row>
    <row r="292" spans="1:50" ht="20" customHeight="1" x14ac:dyDescent="0.35">
      <c r="A292" s="50" t="s">
        <v>626</v>
      </c>
      <c r="B292" s="50" t="s">
        <v>635</v>
      </c>
      <c r="C292" s="50" t="s">
        <v>649</v>
      </c>
      <c r="D292" s="48" t="s">
        <v>478</v>
      </c>
      <c r="E292" s="49">
        <v>30.158000000000001</v>
      </c>
      <c r="F292" s="49">
        <v>30.158000000000001</v>
      </c>
      <c r="G292" s="43" t="str">
        <f>IF(OR(SETTINGS!I$8=0,F292="X",F292="?"),"N/A",SETTINGS!I$8-F292)</f>
        <v>N/A</v>
      </c>
      <c r="H292" s="46" t="str">
        <f t="shared" si="169"/>
        <v>Language + Score + English + GPA</v>
      </c>
      <c r="J292" s="5" t="b">
        <f>DESTINATIONS!D292="YES"</f>
        <v>1</v>
      </c>
      <c r="K292" s="5" t="b">
        <f>AND(SETTINGS!B$19="English",DESTINATIONS!F292="English")</f>
        <v>0</v>
      </c>
      <c r="L292" s="5" t="b">
        <f>AND(SETTINGS!B$19="Spanish",DESTINATIONS!F292="Spanish")</f>
        <v>0</v>
      </c>
      <c r="M292" s="5" t="b">
        <f>AND(SETTINGS!B$19="French",DESTINATIONS!F292="French")</f>
        <v>0</v>
      </c>
      <c r="N292" s="1" t="b">
        <f>AND(SETTINGS!B$19="Portuguese",DESTINATIONS!F292="Portuguese")</f>
        <v>0</v>
      </c>
      <c r="O292" s="5" t="b">
        <f>AND(SETTINGS!B$19="German",DESTINATIONS!F292="German")</f>
        <v>0</v>
      </c>
      <c r="P292" s="45" t="b">
        <f>AND(SETTINGS!B$19="English and Spanish",OR(DESTINATIONS!F292="English",DESTINATIONS!F292="Spanish"))</f>
        <v>0</v>
      </c>
      <c r="Q292" s="5" t="b">
        <f>AND(SETTINGS!B$19="English and French",OR(DESTINATIONS!F292="English",DESTINATIONS!F292="French"))</f>
        <v>0</v>
      </c>
      <c r="R292" s="5" t="b">
        <f>AND(SETTINGS!B$19="English and Portuguese",OR(DESTINATIONS!F292="English",DESTINATIONS!F292="Portuguese"))</f>
        <v>0</v>
      </c>
      <c r="S292" s="5" t="b">
        <f>AND(SETTINGS!B$19="English and German",OR(DESTINATIONS!F292="English",DESTINATIONS!F292="German"))</f>
        <v>0</v>
      </c>
      <c r="T292" s="5" t="b">
        <f>SETTINGS!B$19="All"</f>
        <v>0</v>
      </c>
      <c r="U292" s="5" t="b">
        <f t="shared" ref="U292" si="186">OR(K292,L292,M292,N292,O292,P292,Q292,R292,S292,T292)</f>
        <v>0</v>
      </c>
      <c r="V292" s="5" t="b">
        <f>AND(SETTINGS!I$8&lt;F292,NOT(OR(E292="?",F292="?",E292="X",F292="X")))</f>
        <v>1</v>
      </c>
      <c r="W292" s="5" t="b">
        <f>AND(SETTINGS!I$8=F292,NOT(OR(E292="?",F292="?",E292="X",F292="X")))</f>
        <v>0</v>
      </c>
      <c r="X292" s="5" t="b">
        <f>AND(SETTINGS!I$8&gt;F292,SETTINGS!I$8&lt;E292,NOT(OR(E292="?",F292="?",E292="X",F292="X")))</f>
        <v>0</v>
      </c>
      <c r="Y292" s="5" t="b">
        <f>AND(SETTINGS!I$8=E292,NOT(OR(E292="?",F292="?",E292="X",F292="X")))</f>
        <v>0</v>
      </c>
      <c r="Z292" s="5" t="b">
        <f>AND(SETTINGS!I$8&gt;E292,NOT(OR(E292="?",F292="?",E292="X",F292="X")))</f>
        <v>0</v>
      </c>
      <c r="AA292" s="5" t="b">
        <f t="shared" ref="AA292" si="187">OR(E292="?",F292="?",E292="X",F292="X")</f>
        <v>0</v>
      </c>
      <c r="AB292" s="5" t="b">
        <f>AND(ISBLANK(DESTINATIONS!J292),ISBLANK(DESTINATIONS!K292),ISBLANK(DESTINATIONS!L292),ISBLANK(DESTINATIONS!M292),ISBLANK(DESTINATIONS!N292))</f>
        <v>1</v>
      </c>
      <c r="AC292" s="5" t="b">
        <f>AND(ISNUMBER(DESTINATIONS!J292),ISNUMBER(DESTINATIONS!K292),ISNUMBER(DESTINATIONS!L292),ISNUMBER(DESTINATIONS!M292),ISNUMBER(DESTINATIONS!N292),SETTINGS!F$3&gt;=DESTINATIONS!K292,SETTINGS!F$4&gt;=DESTINATIONS!L292,SETTINGS!F$5&gt;=DESTINATIONS!M292,SETTINGS!F$6&gt;=DESTINATIONS!N292,SETTINGS!F$7&gt;=DESTINATIONS!J292)</f>
        <v>0</v>
      </c>
      <c r="AD292" s="5" t="b">
        <f>AND(ISNUMBER(DESTINATIONS!J292),ISBLANK(DESTINATIONS!K292),ISBLANK(DESTINATIONS!L292),ISBLANK(DESTINATIONS!M292),ISBLANK(DESTINATIONS!N292),SETTINGS!F$7&gt;=DESTINATIONS!J292)</f>
        <v>0</v>
      </c>
      <c r="AE292" s="1" t="b">
        <f>AND(ISNUMBER(DESTINATIONS!J292),ISBLANK(DESTINATIONS!K292),ISBLANK(DESTINATIONS!L292),ISNUMBER(DESTINATIONS!M292),ISBLANK(DESTINATIONS!N292),SETTINGS!F$7&gt;=DESTINATIONS!J292,SETTINGS!F$5&gt;=DESTINATIONS!M292)</f>
        <v>0</v>
      </c>
      <c r="AF292" s="5" t="b">
        <f t="shared" ref="AF292" si="188">OR(AB292,AC292,AD292,AE292)</f>
        <v>1</v>
      </c>
      <c r="AG292" s="5" t="b">
        <f>AND(ISBLANK(DESTINATIONS!O292),ISBLANK(DESTINATIONS!P292),ISBLANK(DESTINATIONS!Q292),ISBLANK(DESTINATIONS!R292),ISBLANK(DESTINATIONS!S292))</f>
        <v>1</v>
      </c>
      <c r="AH292" s="5" t="b">
        <f>AND(ISNUMBER(DESTINATIONS!O292),ISNUMBER(DESTINATIONS!P292),ISNUMBER(DESTINATIONS!Q292),ISNUMBER(DESTINATIONS!R292),ISNUMBER(DESTINATIONS!S292),SETTINGS!F$11&gt;=DESTINATIONS!P292,SETTINGS!F$12&gt;=DESTINATIONS!Q292,SETTINGS!F$13&gt;=DESTINATIONS!R292,SETTINGS!F$14&gt;=DESTINATIONS!S292,SETTINGS!F$15&gt;=DESTINATIONS!O292)</f>
        <v>0</v>
      </c>
      <c r="AI292" s="5" t="b">
        <f>AND(ISNUMBER(DESTINATIONS!O292),ISBLANK(DESTINATIONS!P292),ISBLANK(DESTINATIONS!Q292),ISBLANK(DESTINATIONS!R292),ISBLANK(DESTINATIONS!S292),SETTINGS!F$15&gt;=DESTINATIONS!O292)</f>
        <v>0</v>
      </c>
      <c r="AJ292" s="1" t="b">
        <f>AND(ISNUMBER(DESTINATIONS!O292),ISBLANK(DESTINATIONS!P292),ISBLANK(DESTINATIONS!Q292),ISNUMBER(DESTINATIONS!R292),ISBLANK(DESTINATIONS!S292),SETTINGS!F$15&gt;=DESTINATIONS!O292,SETTINGS!F$13&gt;=DESTINATIONS!R292)</f>
        <v>0</v>
      </c>
      <c r="AK292" s="5" t="b">
        <f t="shared" ref="AK292" si="189">OR(AG292,AH292,AI292,AJ292)</f>
        <v>1</v>
      </c>
      <c r="AL292" s="5" t="b">
        <f>AND(SETTINGS!B$21="IELTS",AF292)</f>
        <v>0</v>
      </c>
      <c r="AM292" s="5" t="b">
        <f>AND(SETTINGS!B$21="TOEFL",AK292)</f>
        <v>0</v>
      </c>
      <c r="AN292" s="5" t="b">
        <f>AND(SETTINGS!B$21="Other",OR(AB292,AG292))</f>
        <v>0</v>
      </c>
      <c r="AO292" s="1" t="b">
        <f>AND(SETTINGS!B$21="NO",_xlfn.IFS(SETTINGS!B$19="English",FALSE,OR(SETTINGS!B$19="Spanish",SETTINGS!B$19="English and Spanish"),DESTINATIONS!F292="Spanish",OR(SETTINGS!B$19="French",SETTINGS!B$19="English and French"),DESTINATIONS!F292="French",OR(SETTINGS!B$19="Portuguese",SETTINGS!B$19="English and Portuguese"),DESTINATIONS!F292="Portuguese",OR(SETTINGS!B$19="German",SETTINGS!B$19="English and German"),DESTINATIONS!F292="German",SETTINGS!B$19="All",OR(DESTINATIONS!F292="Spanish",DESTINATIONS!F292="French",DESTINATIONS!F292="Portuguese",DESTINATIONS!F292="German"),SETTINGS!B$19="",FALSE))</f>
        <v>0</v>
      </c>
      <c r="AP292" s="5" t="b">
        <f t="shared" si="185"/>
        <v>0</v>
      </c>
      <c r="AQ292" s="5" t="b">
        <f>OR(ISBLANK(DESTINATIONS!T292),AND(ISNUMBER(DESTINATIONS!T292),SETTINGS!I$5&gt;=DESTINATIONS!T292))</f>
        <v>0</v>
      </c>
      <c r="AS292" s="45" t="b">
        <f t="shared" si="175"/>
        <v>1</v>
      </c>
      <c r="AT292" s="5" t="b">
        <f t="shared" si="176"/>
        <v>0</v>
      </c>
      <c r="AU292" s="5" t="b">
        <f t="shared" si="177"/>
        <v>0</v>
      </c>
      <c r="AV292" s="5" t="b">
        <f t="shared" si="178"/>
        <v>0</v>
      </c>
      <c r="AW292" s="5" t="b">
        <f t="shared" si="179"/>
        <v>0</v>
      </c>
      <c r="AX292" s="5" t="b">
        <f t="shared" si="180"/>
        <v>0</v>
      </c>
    </row>
    <row r="293" spans="1:50" ht="20" customHeight="1" thickBot="1" x14ac:dyDescent="0.4">
      <c r="P293" s="45"/>
      <c r="R293" s="5"/>
      <c r="AL293" s="5"/>
      <c r="AM293" s="5"/>
      <c r="AN293" s="5"/>
      <c r="AP293" s="5"/>
      <c r="AS293" s="45"/>
    </row>
    <row r="294" spans="1:50" ht="20" customHeight="1" x14ac:dyDescent="0.35">
      <c r="A294" s="114" t="s">
        <v>661</v>
      </c>
      <c r="B294" s="115"/>
      <c r="C294" s="115"/>
      <c r="D294" s="115"/>
      <c r="E294" s="115"/>
      <c r="F294" s="115"/>
      <c r="G294" s="115"/>
      <c r="H294" s="116"/>
      <c r="N294" s="5"/>
      <c r="R294" s="5"/>
      <c r="AE294" s="5"/>
      <c r="AJ294" s="5"/>
      <c r="AL294" s="5"/>
      <c r="AM294" s="5"/>
      <c r="AN294" s="5"/>
      <c r="AP294" s="5"/>
      <c r="AS294" s="45"/>
    </row>
    <row r="295" spans="1:50" ht="20" customHeight="1" thickBot="1" x14ac:dyDescent="0.4">
      <c r="A295" s="117"/>
      <c r="B295" s="118"/>
      <c r="C295" s="118"/>
      <c r="D295" s="118"/>
      <c r="E295" s="118"/>
      <c r="F295" s="118"/>
      <c r="G295" s="118"/>
      <c r="H295" s="119"/>
      <c r="N295" s="5"/>
      <c r="R295" s="5"/>
      <c r="AE295" s="5"/>
      <c r="AJ295" s="5"/>
      <c r="AL295" s="5"/>
      <c r="AM295" s="5"/>
      <c r="AN295" s="5"/>
      <c r="AP295" s="5"/>
      <c r="AS295" s="45"/>
    </row>
    <row r="296" spans="1:50" ht="20" customHeight="1" x14ac:dyDescent="0.35">
      <c r="N296" s="5"/>
      <c r="R296" s="5"/>
      <c r="AE296" s="5"/>
      <c r="AJ296" s="5"/>
      <c r="AL296" s="5"/>
      <c r="AM296" s="5"/>
      <c r="AN296" s="5"/>
      <c r="AP296" s="5"/>
      <c r="AS296" s="45"/>
    </row>
    <row r="297" spans="1:50" ht="20" customHeight="1" x14ac:dyDescent="0.35">
      <c r="A297" s="50" t="s">
        <v>663</v>
      </c>
      <c r="B297" s="50" t="s">
        <v>665</v>
      </c>
      <c r="C297" s="50" t="s">
        <v>667</v>
      </c>
      <c r="D297" s="48">
        <v>2</v>
      </c>
      <c r="E297" s="49">
        <v>32.167999999999999</v>
      </c>
      <c r="F297" s="49">
        <v>32.119</v>
      </c>
      <c r="G297" s="43" t="str">
        <f>IF(OR(SETTINGS!I$8=0,F297="X",F297="?"),"N/A",SETTINGS!I$8-F297)</f>
        <v>N/A</v>
      </c>
      <c r="H297" s="46" t="str">
        <f>_xlfn.TEXTJOIN(" + ",TRUE,IF(NOT(J297),"Course",""),IF(NOT(U297),"Language",""),IF(V297,"Score",""),IF(NOT(AP297),"English",""),IF(NOT(AQ297),"GPA",""))</f>
        <v>Language + Score + English</v>
      </c>
      <c r="J297" s="5" t="b">
        <f>DESTINATIONS!D298="YES"</f>
        <v>1</v>
      </c>
      <c r="K297" s="5" t="b">
        <f>AND(SETTINGS!B$19="English",DESTINATIONS!F298="English")</f>
        <v>0</v>
      </c>
      <c r="L297" s="5" t="b">
        <f>AND(SETTINGS!B$19="Spanish",DESTINATIONS!F298="Spanish")</f>
        <v>0</v>
      </c>
      <c r="M297" s="5" t="b">
        <f>AND(SETTINGS!B$19="French",DESTINATIONS!F298="French")</f>
        <v>0</v>
      </c>
      <c r="N297" s="1" t="b">
        <f>AND(SETTINGS!B$19="Portuguese",DESTINATIONS!F298="Portuguese")</f>
        <v>0</v>
      </c>
      <c r="O297" s="5" t="b">
        <f>AND(SETTINGS!B$19="German",DESTINATIONS!F298="German")</f>
        <v>0</v>
      </c>
      <c r="P297" s="45" t="b">
        <f>AND(SETTINGS!B$19="English and Spanish",OR(DESTINATIONS!F298="English",DESTINATIONS!F298="Spanish"))</f>
        <v>0</v>
      </c>
      <c r="Q297" s="5" t="b">
        <f>AND(SETTINGS!B$19="English and French",OR(DESTINATIONS!F298="English",DESTINATIONS!F298="French"))</f>
        <v>0</v>
      </c>
      <c r="R297" s="5" t="b">
        <f>AND(SETTINGS!B$19="English and Portuguese",OR(DESTINATIONS!F298="English",DESTINATIONS!F298="Portuguese"))</f>
        <v>0</v>
      </c>
      <c r="S297" s="5" t="b">
        <f>AND(SETTINGS!B$19="English and German",OR(DESTINATIONS!F298="English",DESTINATIONS!F298="German"))</f>
        <v>0</v>
      </c>
      <c r="T297" s="5" t="b">
        <f>SETTINGS!B$19="All"</f>
        <v>0</v>
      </c>
      <c r="U297" s="5" t="b">
        <f t="shared" ref="U297" si="190">OR(K297,L297,M297,N297,O297,P297,Q297,R297,S297,T297)</f>
        <v>0</v>
      </c>
      <c r="V297" s="5" t="b">
        <f>AND(SETTINGS!I$8&lt;F297,NOT(OR(E297="?",F297="?",E297="X",F297="X")))</f>
        <v>1</v>
      </c>
      <c r="W297" s="5" t="b">
        <f>AND(SETTINGS!I$8=F297,NOT(OR(E297="?",F297="?",E297="X",F297="X")))</f>
        <v>0</v>
      </c>
      <c r="X297" s="5" t="b">
        <f>AND(SETTINGS!I$8&gt;F297,SETTINGS!I$8&lt;E297,NOT(OR(E297="?",F297="?",E297="X",F297="X")))</f>
        <v>0</v>
      </c>
      <c r="Y297" s="5" t="b">
        <f>AND(SETTINGS!I$8=E297,NOT(OR(E297="?",F297="?",E297="X",F297="X")))</f>
        <v>0</v>
      </c>
      <c r="Z297" s="5" t="b">
        <f>AND(SETTINGS!I$8&gt;E297,NOT(OR(E297="?",F297="?",E297="X",F297="X")))</f>
        <v>0</v>
      </c>
      <c r="AA297" s="5" t="b">
        <f t="shared" ref="AA297" si="191">OR(E297="?",F297="?",E297="X",F297="X")</f>
        <v>0</v>
      </c>
      <c r="AB297" s="5" t="b">
        <f>AND(ISBLANK(DESTINATIONS!J298),ISBLANK(DESTINATIONS!K298),ISBLANK(DESTINATIONS!L298),ISBLANK(DESTINATIONS!M298),ISBLANK(DESTINATIONS!N298))</f>
        <v>1</v>
      </c>
      <c r="AC297" s="5" t="b">
        <f>AND(ISNUMBER(DESTINATIONS!J298),ISNUMBER(DESTINATIONS!K298),ISNUMBER(DESTINATIONS!L298),ISNUMBER(DESTINATIONS!M298),ISNUMBER(DESTINATIONS!N298),SETTINGS!F$3&gt;=DESTINATIONS!K298,SETTINGS!F$4&gt;=DESTINATIONS!L298,SETTINGS!F$5&gt;=DESTINATIONS!M298,SETTINGS!F$6&gt;=DESTINATIONS!N298,SETTINGS!F$7&gt;=DESTINATIONS!J298)</f>
        <v>0</v>
      </c>
      <c r="AD297" s="5" t="b">
        <f>AND(ISNUMBER(DESTINATIONS!J298),ISBLANK(DESTINATIONS!K298),ISBLANK(DESTINATIONS!L298),ISBLANK(DESTINATIONS!M298),ISBLANK(DESTINATIONS!N298),SETTINGS!F$7&gt;=DESTINATIONS!J298)</f>
        <v>0</v>
      </c>
      <c r="AE297" s="1" t="b">
        <f>AND(ISNUMBER(DESTINATIONS!J298),ISBLANK(DESTINATIONS!K298),ISBLANK(DESTINATIONS!L298),ISNUMBER(DESTINATIONS!M298),ISBLANK(DESTINATIONS!N298),SETTINGS!F$7&gt;=DESTINATIONS!J298,SETTINGS!F$5&gt;=DESTINATIONS!M298)</f>
        <v>0</v>
      </c>
      <c r="AF297" s="5" t="b">
        <f t="shared" ref="AF297" si="192">OR(AB297,AC297,AD297,AE297)</f>
        <v>1</v>
      </c>
      <c r="AG297" s="5" t="b">
        <f>AND(ISBLANK(DESTINATIONS!O298),ISBLANK(DESTINATIONS!P298),ISBLANK(DESTINATIONS!Q298),ISBLANK(DESTINATIONS!R298),ISBLANK(DESTINATIONS!S298))</f>
        <v>1</v>
      </c>
      <c r="AH297" s="5" t="b">
        <f>AND(ISNUMBER(DESTINATIONS!O298),ISNUMBER(DESTINATIONS!P298),ISNUMBER(DESTINATIONS!Q298),ISNUMBER(DESTINATIONS!R298),ISNUMBER(DESTINATIONS!S298),SETTINGS!F$11&gt;=DESTINATIONS!P298,SETTINGS!F$12&gt;=DESTINATIONS!Q298,SETTINGS!F$13&gt;=DESTINATIONS!R298,SETTINGS!F$14&gt;=DESTINATIONS!S298,SETTINGS!F$15&gt;=DESTINATIONS!O298)</f>
        <v>0</v>
      </c>
      <c r="AI297" s="5" t="b">
        <f>AND(ISNUMBER(DESTINATIONS!O298),ISBLANK(DESTINATIONS!P298),ISBLANK(DESTINATIONS!Q298),ISBLANK(DESTINATIONS!R298),ISBLANK(DESTINATIONS!S298),SETTINGS!F$15&gt;=DESTINATIONS!O298)</f>
        <v>0</v>
      </c>
      <c r="AJ297" s="1" t="b">
        <f>AND(ISNUMBER(DESTINATIONS!O298),ISBLANK(DESTINATIONS!P298),ISBLANK(DESTINATIONS!Q298),ISNUMBER(DESTINATIONS!R298),ISBLANK(DESTINATIONS!S298),SETTINGS!F$15&gt;=DESTINATIONS!O298,SETTINGS!F$13&gt;=DESTINATIONS!R298)</f>
        <v>0</v>
      </c>
      <c r="AK297" s="5" t="b">
        <f t="shared" ref="AK297" si="193">OR(AG297,AH297,AI297,AJ297)</f>
        <v>1</v>
      </c>
      <c r="AL297" s="5" t="b">
        <f>AND(SETTINGS!B$21="IELTS",AF297)</f>
        <v>0</v>
      </c>
      <c r="AM297" s="5" t="b">
        <f>AND(SETTINGS!B$21="TOEFL",AK297)</f>
        <v>0</v>
      </c>
      <c r="AN297" s="5" t="b">
        <f>AND(SETTINGS!B$21="Other",OR(AB297,AG297))</f>
        <v>0</v>
      </c>
      <c r="AO297" s="1" t="b">
        <f>AND(SETTINGS!B$21="NO",_xlfn.IFS(SETTINGS!B$19="English",FALSE,OR(SETTINGS!B$19="Spanish",SETTINGS!B$19="English and Spanish"),DESTINATIONS!F298="Spanish",OR(SETTINGS!B$19="French",SETTINGS!B$19="English and French"),DESTINATIONS!F298="French",OR(SETTINGS!B$19="Portuguese",SETTINGS!B$19="English and Portuguese"),DESTINATIONS!F298="Portuguese",OR(SETTINGS!B$19="German",SETTINGS!B$19="English and German"),DESTINATIONS!F298="German",SETTINGS!B$19="All",OR(DESTINATIONS!F298="Spanish",DESTINATIONS!F298="French",DESTINATIONS!F298="Portuguese",DESTINATIONS!F298="German"),SETTINGS!B$19="",FALSE))</f>
        <v>0</v>
      </c>
      <c r="AP297" s="5" t="b">
        <f t="shared" ref="AP297" si="194">OR(AL297,AM297,AN297,AO297)</f>
        <v>0</v>
      </c>
      <c r="AQ297" s="5" t="b">
        <f>OR(ISBLANK(DESTINATIONS!T298),AND(ISNUMBER(DESTINATIONS!T298),SETTINGS!I$5&gt;=DESTINATIONS!T298))</f>
        <v>1</v>
      </c>
      <c r="AS297" s="45" t="b">
        <f>OR(NOT(J297),NOT(U297),V297,NOT(AP297),NOT(AQ297))</f>
        <v>1</v>
      </c>
      <c r="AT297" s="5" t="b">
        <f>AND(J297,U297,W297,AP297,AQ297)</f>
        <v>0</v>
      </c>
      <c r="AU297" s="5" t="b">
        <f>AND(J297,U297,X297,AP297,AQ297)</f>
        <v>0</v>
      </c>
      <c r="AV297" s="5" t="b">
        <f>AND(J297,U297,Y297,AP297,AQ297)</f>
        <v>0</v>
      </c>
      <c r="AW297" s="5" t="b">
        <f>AND(J297,U297,Z297,AP297,AQ297)</f>
        <v>0</v>
      </c>
      <c r="AX297" s="5" t="b">
        <f>AND(J297,U297,AA297,AP297,AQ297)</f>
        <v>0</v>
      </c>
    </row>
    <row r="298" spans="1:50" ht="20" customHeight="1" x14ac:dyDescent="0.35">
      <c r="A298" s="50" t="s">
        <v>662</v>
      </c>
      <c r="B298" s="50" t="s">
        <v>664</v>
      </c>
      <c r="C298" s="50" t="s">
        <v>666</v>
      </c>
      <c r="D298" s="48">
        <v>2</v>
      </c>
      <c r="E298" s="49">
        <v>30.677</v>
      </c>
      <c r="F298" s="49">
        <v>30.157</v>
      </c>
      <c r="G298" s="43" t="str">
        <f>IF(OR(SETTINGS!I$8=0,F298="X",F298="?"),"N/A",SETTINGS!I$8-F298)</f>
        <v>N/A</v>
      </c>
      <c r="H298" s="46" t="str">
        <f>_xlfn.TEXTJOIN(" + ",TRUE,IF(NOT(J298),"Course",""),IF(NOT(U298),"Language",""),IF(V298,"Score",""),IF(NOT(AP298),"English",""),IF(NOT(AQ298),"GPA",""))</f>
        <v>Language + Score + English</v>
      </c>
      <c r="J298" s="5" t="b">
        <f>DESTINATIONS!D297="YES"</f>
        <v>1</v>
      </c>
      <c r="K298" s="5" t="b">
        <f>AND(SETTINGS!B$19="English",DESTINATIONS!F297="English")</f>
        <v>0</v>
      </c>
      <c r="L298" s="5" t="b">
        <f>AND(SETTINGS!B$19="Spanish",DESTINATIONS!F297="Spanish")</f>
        <v>0</v>
      </c>
      <c r="M298" s="5" t="b">
        <f>AND(SETTINGS!B$19="French",DESTINATIONS!F297="French")</f>
        <v>0</v>
      </c>
      <c r="N298" s="1" t="b">
        <f>AND(SETTINGS!B$19="Portuguese",DESTINATIONS!F297="Portuguese")</f>
        <v>0</v>
      </c>
      <c r="O298" s="5" t="b">
        <f>AND(SETTINGS!B$19="German",DESTINATIONS!F297="German")</f>
        <v>0</v>
      </c>
      <c r="P298" s="45" t="b">
        <f>AND(SETTINGS!B$19="English and Spanish",OR(DESTINATIONS!F297="English",DESTINATIONS!F297="Spanish"))</f>
        <v>0</v>
      </c>
      <c r="Q298" s="5" t="b">
        <f>AND(SETTINGS!B$19="English and French",OR(DESTINATIONS!F297="English",DESTINATIONS!F297="French"))</f>
        <v>0</v>
      </c>
      <c r="R298" s="5" t="b">
        <f>AND(SETTINGS!B$19="English and Portuguese",OR(DESTINATIONS!F297="English",DESTINATIONS!F297="Portuguese"))</f>
        <v>0</v>
      </c>
      <c r="S298" s="5" t="b">
        <f>AND(SETTINGS!B$19="English and German",OR(DESTINATIONS!F297="English",DESTINATIONS!F297="German"))</f>
        <v>0</v>
      </c>
      <c r="T298" s="5" t="b">
        <f>SETTINGS!B$19="All"</f>
        <v>0</v>
      </c>
      <c r="U298" s="5" t="b">
        <f>OR(K298,L298,M298,N298,O298,P298,Q298,R298,S298,T298)</f>
        <v>0</v>
      </c>
      <c r="V298" s="5" t="b">
        <f>AND(SETTINGS!I$8&lt;F298,NOT(OR(E298="?",F298="?",E298="X",F298="X")))</f>
        <v>1</v>
      </c>
      <c r="W298" s="5" t="b">
        <f>AND(SETTINGS!I$8=F298,NOT(OR(E298="?",F298="?",E298="X",F298="X")))</f>
        <v>0</v>
      </c>
      <c r="X298" s="5" t="b">
        <f>AND(SETTINGS!I$8&gt;F298,SETTINGS!I$8&lt;E298,NOT(OR(E298="?",F298="?",E298="X",F298="X")))</f>
        <v>0</v>
      </c>
      <c r="Y298" s="5" t="b">
        <f>AND(SETTINGS!I$8=E298,NOT(OR(E298="?",F298="?",E298="X",F298="X")))</f>
        <v>0</v>
      </c>
      <c r="Z298" s="5" t="b">
        <f>AND(SETTINGS!I$8&gt;E298,NOT(OR(E298="?",F298="?",E298="X",F298="X")))</f>
        <v>0</v>
      </c>
      <c r="AA298" s="5" t="b">
        <f>OR(E298="?",F298="?",E298="X",F298="X")</f>
        <v>0</v>
      </c>
      <c r="AB298" s="5" t="b">
        <f>AND(ISBLANK(DESTINATIONS!J297),ISBLANK(DESTINATIONS!K297),ISBLANK(DESTINATIONS!L297),ISBLANK(DESTINATIONS!M297),ISBLANK(DESTINATIONS!N297))</f>
        <v>1</v>
      </c>
      <c r="AC298" s="5" t="b">
        <f>AND(ISNUMBER(DESTINATIONS!J297),ISNUMBER(DESTINATIONS!K297),ISNUMBER(DESTINATIONS!L297),ISNUMBER(DESTINATIONS!M297),ISNUMBER(DESTINATIONS!N297),SETTINGS!F$3&gt;=DESTINATIONS!K297,SETTINGS!F$4&gt;=DESTINATIONS!L297,SETTINGS!F$5&gt;=DESTINATIONS!M297,SETTINGS!F$6&gt;=DESTINATIONS!N297,SETTINGS!F$7&gt;=DESTINATIONS!J297)</f>
        <v>0</v>
      </c>
      <c r="AD298" s="5" t="b">
        <f>AND(ISNUMBER(DESTINATIONS!J297),ISBLANK(DESTINATIONS!K297),ISBLANK(DESTINATIONS!L297),ISBLANK(DESTINATIONS!M297),ISBLANK(DESTINATIONS!N297),SETTINGS!F$7&gt;=DESTINATIONS!J297)</f>
        <v>0</v>
      </c>
      <c r="AE298" s="1" t="b">
        <f>AND(ISNUMBER(DESTINATIONS!J297),ISBLANK(DESTINATIONS!K297),ISBLANK(DESTINATIONS!L297),ISNUMBER(DESTINATIONS!M297),ISBLANK(DESTINATIONS!N297),SETTINGS!F$7&gt;=DESTINATIONS!J297,SETTINGS!F$5&gt;=DESTINATIONS!M297)</f>
        <v>0</v>
      </c>
      <c r="AF298" s="5" t="b">
        <f>OR(AB298,AC298,AD298,AE298)</f>
        <v>1</v>
      </c>
      <c r="AG298" s="5" t="b">
        <f>AND(ISBLANK(DESTINATIONS!O297),ISBLANK(DESTINATIONS!P297),ISBLANK(DESTINATIONS!Q297),ISBLANK(DESTINATIONS!R297),ISBLANK(DESTINATIONS!S297))</f>
        <v>1</v>
      </c>
      <c r="AH298" s="5" t="b">
        <f>AND(ISNUMBER(DESTINATIONS!O297),ISNUMBER(DESTINATIONS!P297),ISNUMBER(DESTINATIONS!Q297),ISNUMBER(DESTINATIONS!R297),ISNUMBER(DESTINATIONS!S297),SETTINGS!F$11&gt;=DESTINATIONS!P297,SETTINGS!F$12&gt;=DESTINATIONS!Q297,SETTINGS!F$13&gt;=DESTINATIONS!R297,SETTINGS!F$14&gt;=DESTINATIONS!S297,SETTINGS!F$15&gt;=DESTINATIONS!O297)</f>
        <v>0</v>
      </c>
      <c r="AI298" s="5" t="b">
        <f>AND(ISNUMBER(DESTINATIONS!O297),ISBLANK(DESTINATIONS!P297),ISBLANK(DESTINATIONS!Q297),ISBLANK(DESTINATIONS!R297),ISBLANK(DESTINATIONS!S297),SETTINGS!F$15&gt;=DESTINATIONS!O297)</f>
        <v>0</v>
      </c>
      <c r="AJ298" s="1" t="b">
        <f>AND(ISNUMBER(DESTINATIONS!O297),ISBLANK(DESTINATIONS!P297),ISBLANK(DESTINATIONS!Q297),ISNUMBER(DESTINATIONS!R297),ISBLANK(DESTINATIONS!S297),SETTINGS!F$15&gt;=DESTINATIONS!O297,SETTINGS!F$13&gt;=DESTINATIONS!R297)</f>
        <v>0</v>
      </c>
      <c r="AK298" s="5" t="b">
        <f>OR(AG298,AH298,AI298,AJ298)</f>
        <v>1</v>
      </c>
      <c r="AL298" s="5" t="b">
        <f>AND(SETTINGS!B$21="IELTS",AF298)</f>
        <v>0</v>
      </c>
      <c r="AM298" s="5" t="b">
        <f>AND(SETTINGS!B$21="TOEFL",AK298)</f>
        <v>0</v>
      </c>
      <c r="AN298" s="5" t="b">
        <f>AND(SETTINGS!B$21="Other",OR(AB298,AG298))</f>
        <v>0</v>
      </c>
      <c r="AO298" s="1" t="b">
        <f>AND(SETTINGS!B$21="NO",_xlfn.IFS(SETTINGS!B$19="English",FALSE,OR(SETTINGS!B$19="Spanish",SETTINGS!B$19="English and Spanish"),DESTINATIONS!F297="Spanish",OR(SETTINGS!B$19="French",SETTINGS!B$19="English and French"),DESTINATIONS!F297="French",OR(SETTINGS!B$19="Portuguese",SETTINGS!B$19="English and Portuguese"),DESTINATIONS!F297="Portuguese",OR(SETTINGS!B$19="German",SETTINGS!B$19="English and German"),DESTINATIONS!F297="German",SETTINGS!B$19="All",OR(DESTINATIONS!F297="Spanish",DESTINATIONS!F297="French",DESTINATIONS!F297="Portuguese",DESTINATIONS!F297="German"),SETTINGS!B$19="",FALSE))</f>
        <v>0</v>
      </c>
      <c r="AP298" s="5" t="b">
        <f t="shared" ref="AP298" si="195">OR(AL298,AM298,AN298,AO298)</f>
        <v>0</v>
      </c>
      <c r="AQ298" s="5" t="b">
        <f>OR(ISBLANK(DESTINATIONS!T297),AND(ISNUMBER(DESTINATIONS!T297),SETTINGS!I$5&gt;=DESTINATIONS!T297))</f>
        <v>1</v>
      </c>
      <c r="AS298" s="45" t="b">
        <f>OR(NOT(J298),NOT(U298),V298,NOT(AP298),NOT(AQ298))</f>
        <v>1</v>
      </c>
      <c r="AT298" s="5" t="b">
        <f>AND(J298,U298,W298,AP298,AQ298)</f>
        <v>0</v>
      </c>
      <c r="AU298" s="5" t="b">
        <f>AND(J298,U298,X298,AP298,AQ298)</f>
        <v>0</v>
      </c>
      <c r="AV298" s="5" t="b">
        <f>AND(J298,U298,Y298,AP298,AQ298)</f>
        <v>0</v>
      </c>
      <c r="AW298" s="5" t="b">
        <f>AND(J298,U298,Z298,AP298,AQ298)</f>
        <v>0</v>
      </c>
      <c r="AX298" s="5" t="b">
        <f>AND(J298,U298,AA298,AP298,AQ298)</f>
        <v>0</v>
      </c>
    </row>
  </sheetData>
  <sheetProtection algorithmName="SHA-512" hashValue="yj7F0vdKKNSccqmdaJFds7hY5rIUvnU7oLTJVCfKn7DkPno2dwwbRFLcDaXujZPgyZGOV4YdZouZglDhWDzGaw==" saltValue="lXgK6sg8yNW/k15fk7PQww==" spinCount="100000" sheet="1" selectLockedCells="1"/>
  <mergeCells count="23">
    <mergeCell ref="A294:H295"/>
    <mergeCell ref="A208:H209"/>
    <mergeCell ref="A229:H230"/>
    <mergeCell ref="A275:H276"/>
    <mergeCell ref="A114:H115"/>
    <mergeCell ref="A125:H126"/>
    <mergeCell ref="A5:H6"/>
    <mergeCell ref="J2:J3"/>
    <mergeCell ref="A1:A3"/>
    <mergeCell ref="B1:B3"/>
    <mergeCell ref="C1:C3"/>
    <mergeCell ref="E1:E3"/>
    <mergeCell ref="F1:F3"/>
    <mergeCell ref="D1:D3"/>
    <mergeCell ref="H1:H3"/>
    <mergeCell ref="G1:G3"/>
    <mergeCell ref="K2:U2"/>
    <mergeCell ref="AB2:AF2"/>
    <mergeCell ref="AG2:AK2"/>
    <mergeCell ref="AQ2:AQ3"/>
    <mergeCell ref="AS2:AX2"/>
    <mergeCell ref="V2:AA2"/>
    <mergeCell ref="AL2:AP2"/>
  </mergeCells>
  <conditionalFormatting sqref="C278:C292 C232:C273 C211:C227 C128:C206 C117:C123 C297:C298 C8:C112">
    <cfRule type="expression" dxfId="5" priority="74">
      <formula>AX8</formula>
    </cfRule>
    <cfRule type="expression" dxfId="4" priority="75">
      <formula>AW8</formula>
    </cfRule>
    <cfRule type="expression" dxfId="3" priority="76">
      <formula>AV8</formula>
    </cfRule>
    <cfRule type="expression" dxfId="2" priority="77">
      <formula>AU8</formula>
    </cfRule>
    <cfRule type="expression" dxfId="1" priority="78">
      <formula>AT8</formula>
    </cfRule>
    <cfRule type="expression" dxfId="0" priority="79">
      <formula>AS8</formula>
    </cfRule>
  </conditionalFormatting>
  <conditionalFormatting sqref="G8:G112 G117:G123 G128:G206 G211:G227 G232:G273 G278:G292 G297:G298">
    <cfRule type="colorScale" priority="1">
      <colorScale>
        <cfvo type="min"/>
        <cfvo type="num" val="0"/>
        <cfvo type="max"/>
        <color rgb="FFFA4B4B"/>
        <color rgb="FFFCFCFF"/>
        <color rgb="FF32C832"/>
      </colorScale>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CONTACTS</vt:lpstr>
      <vt:lpstr>GUIDE</vt:lpstr>
      <vt:lpstr>LISTS</vt:lpstr>
      <vt:lpstr>SETTINGS</vt:lpstr>
      <vt:lpstr>DESTINATIONS</vt:lpstr>
      <vt:lpstr>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Francesco Mangini</dc:creator>
  <cp:lastModifiedBy>Antonella Pesce</cp:lastModifiedBy>
  <cp:lastPrinted>2025-07-11T10:45:38Z</cp:lastPrinted>
  <dcterms:created xsi:type="dcterms:W3CDTF">2015-06-05T18:19:34Z</dcterms:created>
  <dcterms:modified xsi:type="dcterms:W3CDTF">2026-01-15T17:46:56Z</dcterms:modified>
</cp:coreProperties>
</file>