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\\192.168.1.100\Compartida\Marketing\Turina\"/>
    </mc:Choice>
  </mc:AlternateContent>
  <xr:revisionPtr revIDLastSave="0" documentId="8_{91B6299E-3251-4B6E-B6C4-E1A3D10C5658}" xr6:coauthVersionLast="47" xr6:coauthVersionMax="47" xr10:uidLastSave="{00000000-0000-0000-0000-000000000000}"/>
  <bookViews>
    <workbookView xWindow="-120" yWindow="-120" windowWidth="29040" windowHeight="15720" tabRatio="677" activeTab="8" xr2:uid="{00000000-000D-0000-FFFF-FFFF00000000}"/>
  </bookViews>
  <sheets>
    <sheet name="Matriz Cobertura" sheetId="10" r:id="rId1"/>
    <sheet name="P Bs As" sheetId="6" r:id="rId2"/>
    <sheet name="P CABA" sheetId="7" r:id="rId3"/>
    <sheet name="P Pcias" sheetId="8" r:id="rId4"/>
    <sheet name="Rutas BA" sheetId="1" r:id="rId5"/>
    <sheet name="Tabla Resumen" sheetId="12" r:id="rId6"/>
    <sheet name="Localidades BA" sheetId="4" r:id="rId7"/>
    <sheet name="GBA" sheetId="3" r:id="rId8"/>
    <sheet name="Tecnicos" sheetId="2" r:id="rId9"/>
  </sheets>
  <externalReferences>
    <externalReference r:id="rId10"/>
  </externalReferences>
  <calcPr calcId="191029"/>
  <pivotCaches>
    <pivotCache cacheId="0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8" i="10" l="1"/>
  <c r="K48" i="10" s="1"/>
  <c r="I48" i="10"/>
  <c r="J47" i="10"/>
  <c r="K47" i="10" s="1"/>
  <c r="I47" i="10"/>
  <c r="J46" i="10"/>
  <c r="K46" i="10" s="1"/>
  <c r="I46" i="10"/>
  <c r="J45" i="10"/>
  <c r="K45" i="10" s="1"/>
  <c r="I45" i="10"/>
  <c r="J44" i="10"/>
  <c r="K44" i="10" s="1"/>
  <c r="I44" i="10"/>
  <c r="J43" i="10"/>
  <c r="K43" i="10" s="1"/>
  <c r="I43" i="10"/>
  <c r="J42" i="10"/>
  <c r="K42" i="10" s="1"/>
  <c r="I42" i="10"/>
  <c r="I41" i="10"/>
  <c r="I40" i="10"/>
  <c r="I39" i="10"/>
  <c r="I38" i="10"/>
  <c r="I37" i="10"/>
  <c r="I36" i="10"/>
  <c r="I35" i="10"/>
  <c r="I34" i="10"/>
  <c r="J33" i="10"/>
  <c r="K33" i="10" s="1"/>
  <c r="I33" i="10"/>
  <c r="I32" i="10"/>
  <c r="I31" i="10"/>
  <c r="I30" i="10"/>
  <c r="I29" i="10"/>
  <c r="I28" i="10"/>
  <c r="I27" i="10"/>
  <c r="I26" i="10"/>
  <c r="I25" i="10"/>
  <c r="I24" i="10"/>
  <c r="I23" i="10"/>
  <c r="I22" i="10"/>
  <c r="I21" i="10"/>
  <c r="I20" i="10"/>
  <c r="I19" i="10"/>
  <c r="I18" i="10"/>
  <c r="I17" i="10"/>
  <c r="I16" i="10"/>
  <c r="I15" i="10"/>
  <c r="J14" i="10"/>
  <c r="K14" i="10" s="1"/>
  <c r="I14" i="10"/>
  <c r="I13" i="10"/>
  <c r="I12" i="10"/>
  <c r="I11" i="10"/>
  <c r="J10" i="10"/>
  <c r="K10" i="10" s="1"/>
  <c r="I10" i="10"/>
  <c r="I9" i="10"/>
  <c r="H4" i="6"/>
  <c r="I4" i="6" s="1"/>
  <c r="H5" i="6"/>
  <c r="J9" i="10" s="1"/>
  <c r="K9" i="10" s="1"/>
  <c r="H6" i="6"/>
  <c r="I6" i="6" s="1"/>
  <c r="H7" i="6"/>
  <c r="J11" i="10" s="1"/>
  <c r="K11" i="10" s="1"/>
  <c r="I7" i="6"/>
  <c r="H8" i="6"/>
  <c r="I8" i="6" s="1"/>
  <c r="H9" i="6"/>
  <c r="J13" i="10" s="1"/>
  <c r="K13" i="10" s="1"/>
  <c r="H10" i="6"/>
  <c r="I10" i="6" s="1"/>
  <c r="H11" i="6"/>
  <c r="J16" i="10" s="1"/>
  <c r="K16" i="10" s="1"/>
  <c r="I11" i="6"/>
  <c r="H13" i="6"/>
  <c r="I13" i="6" s="1"/>
  <c r="H14" i="6"/>
  <c r="J20" i="10" s="1"/>
  <c r="K20" i="10" s="1"/>
  <c r="I14" i="6"/>
  <c r="H16" i="6"/>
  <c r="I16" i="6" s="1"/>
  <c r="H17" i="6"/>
  <c r="J23" i="10" s="1"/>
  <c r="K23" i="10" s="1"/>
  <c r="H21" i="6"/>
  <c r="J27" i="10" s="1"/>
  <c r="K27" i="10" s="1"/>
  <c r="I21" i="6"/>
  <c r="H22" i="6"/>
  <c r="J28" i="10" s="1"/>
  <c r="K28" i="10" s="1"/>
  <c r="I22" i="6"/>
  <c r="H23" i="6"/>
  <c r="J29" i="10" s="1"/>
  <c r="K29" i="10" s="1"/>
  <c r="I23" i="6"/>
  <c r="H25" i="6"/>
  <c r="J31" i="10" s="1"/>
  <c r="K31" i="10" s="1"/>
  <c r="H26" i="6"/>
  <c r="J32" i="10" s="1"/>
  <c r="K32" i="10" s="1"/>
  <c r="I26" i="6"/>
  <c r="H27" i="6"/>
  <c r="I27" i="6"/>
  <c r="H28" i="6"/>
  <c r="I28" i="6" s="1"/>
  <c r="H29" i="6"/>
  <c r="J35" i="10" s="1"/>
  <c r="K35" i="10" s="1"/>
  <c r="I29" i="6"/>
  <c r="H30" i="6"/>
  <c r="J37" i="10" s="1"/>
  <c r="K37" i="10" s="1"/>
  <c r="H31" i="6"/>
  <c r="J38" i="10" s="1"/>
  <c r="K38" i="10" s="1"/>
  <c r="I31" i="6"/>
  <c r="H32" i="6"/>
  <c r="I32" i="6" s="1"/>
  <c r="H33" i="6"/>
  <c r="J40" i="10" s="1"/>
  <c r="K40" i="10" s="1"/>
  <c r="I33" i="6"/>
  <c r="H34" i="6"/>
  <c r="J41" i="10" s="1"/>
  <c r="K41" i="10" s="1"/>
  <c r="I34" i="6"/>
  <c r="I35" i="6"/>
  <c r="I36" i="6"/>
  <c r="I37" i="6"/>
  <c r="I38" i="6"/>
  <c r="I39" i="6"/>
  <c r="H42" i="6"/>
  <c r="I42" i="6"/>
  <c r="H43" i="6"/>
  <c r="I43" i="6" s="1"/>
  <c r="H44" i="6"/>
  <c r="I44" i="6" s="1"/>
  <c r="H45" i="6"/>
  <c r="I45" i="6"/>
  <c r="H46" i="6"/>
  <c r="I46" i="6" s="1"/>
  <c r="H47" i="6"/>
  <c r="I47" i="6" s="1"/>
  <c r="H48" i="6"/>
  <c r="I48" i="6" s="1"/>
  <c r="H49" i="6"/>
  <c r="I49" i="6"/>
  <c r="H50" i="6"/>
  <c r="I50" i="6" s="1"/>
  <c r="H51" i="6"/>
  <c r="I51" i="6" s="1"/>
  <c r="H52" i="6"/>
  <c r="I52" i="6" s="1"/>
  <c r="I53" i="6"/>
  <c r="I54" i="6"/>
  <c r="I55" i="6"/>
  <c r="I56" i="6"/>
  <c r="I8" i="10"/>
  <c r="J34" i="10" l="1"/>
  <c r="K34" i="10" s="1"/>
  <c r="I25" i="6"/>
  <c r="J18" i="10"/>
  <c r="K18" i="10" s="1"/>
  <c r="I30" i="6"/>
  <c r="I5" i="6"/>
  <c r="J12" i="10"/>
  <c r="K12" i="10" s="1"/>
  <c r="J36" i="10"/>
  <c r="K36" i="10" s="1"/>
  <c r="I17" i="6"/>
  <c r="J8" i="10"/>
  <c r="K8" i="10" s="1"/>
  <c r="J22" i="10"/>
  <c r="K22" i="10" s="1"/>
  <c r="I9" i="6"/>
  <c r="J19" i="10"/>
  <c r="K19" i="10" s="1"/>
  <c r="J39" i="10"/>
  <c r="K39" i="10" s="1"/>
  <c r="J15" i="10"/>
  <c r="K15" i="10" s="1"/>
  <c r="C19" i="10" l="1"/>
  <c r="C20" i="10"/>
  <c r="C64" i="10"/>
  <c r="C50" i="10" l="1"/>
  <c r="C49" i="10"/>
  <c r="C36" i="10"/>
  <c r="C35" i="10"/>
  <c r="C6" i="10"/>
  <c r="C5" i="10"/>
  <c r="C4" i="10"/>
  <c r="C3" i="10"/>
  <c r="C2" i="10"/>
  <c r="K64" i="10" l="1"/>
  <c r="K63" i="10"/>
  <c r="K62" i="10"/>
  <c r="K61" i="10"/>
  <c r="J60" i="10"/>
  <c r="K60" i="10" s="1"/>
  <c r="J59" i="10"/>
  <c r="K59" i="10" s="1"/>
  <c r="J58" i="10"/>
  <c r="K58" i="10" s="1"/>
  <c r="J57" i="10"/>
  <c r="K57" i="10" s="1"/>
  <c r="J56" i="10"/>
  <c r="K56" i="10" s="1"/>
  <c r="J55" i="10"/>
  <c r="K55" i="10" s="1"/>
  <c r="J54" i="10"/>
  <c r="K54" i="10" s="1"/>
  <c r="J53" i="10"/>
  <c r="K53" i="10" s="1"/>
  <c r="J52" i="10"/>
  <c r="K52" i="10" s="1"/>
  <c r="J51" i="10"/>
  <c r="K51" i="10" s="1"/>
  <c r="J49" i="10"/>
  <c r="K49" i="10" s="1"/>
  <c r="F4" i="7" l="1"/>
  <c r="G4" i="7" s="1"/>
  <c r="H4" i="7" s="1"/>
  <c r="E4" i="7"/>
  <c r="A4" i="7"/>
  <c r="C139" i="6"/>
  <c r="L56" i="6"/>
  <c r="J56" i="6"/>
  <c r="K56" i="6" s="1"/>
  <c r="J55" i="6"/>
  <c r="J54" i="6"/>
  <c r="J53" i="6"/>
  <c r="L52" i="6"/>
  <c r="J52" i="6"/>
  <c r="K52" i="6" s="1"/>
  <c r="J51" i="6"/>
  <c r="K51" i="6" s="1"/>
  <c r="J50" i="6"/>
  <c r="L49" i="6"/>
  <c r="J49" i="6"/>
  <c r="K49" i="6" s="1"/>
  <c r="J48" i="6"/>
  <c r="K48" i="6" s="1"/>
  <c r="L47" i="6"/>
  <c r="L46" i="6"/>
  <c r="L45" i="6"/>
  <c r="J45" i="6"/>
  <c r="K45" i="6" s="1"/>
  <c r="J44" i="6"/>
  <c r="K44" i="6" s="1"/>
  <c r="L43" i="6"/>
  <c r="L42" i="6"/>
  <c r="L39" i="6"/>
  <c r="J39" i="6"/>
  <c r="K39" i="6" s="1"/>
  <c r="L38" i="6"/>
  <c r="J38" i="6"/>
  <c r="K38" i="6" s="1"/>
  <c r="L37" i="6"/>
  <c r="J37" i="6"/>
  <c r="K37" i="6" s="1"/>
  <c r="L36" i="6"/>
  <c r="J36" i="6"/>
  <c r="K36" i="6" s="1"/>
  <c r="L35" i="6"/>
  <c r="J35" i="6"/>
  <c r="K35" i="6" s="1"/>
  <c r="L34" i="6"/>
  <c r="J34" i="6"/>
  <c r="K34" i="6" s="1"/>
  <c r="J33" i="6"/>
  <c r="K33" i="6" s="1"/>
  <c r="L32" i="6"/>
  <c r="J32" i="6"/>
  <c r="K32" i="6" s="1"/>
  <c r="L31" i="6"/>
  <c r="L30" i="6"/>
  <c r="J30" i="6"/>
  <c r="K30" i="6" s="1"/>
  <c r="J29" i="6"/>
  <c r="K29" i="6" s="1"/>
  <c r="L28" i="6"/>
  <c r="J28" i="6"/>
  <c r="K28" i="6" s="1"/>
  <c r="L27" i="6"/>
  <c r="L26" i="6"/>
  <c r="J26" i="6"/>
  <c r="K26" i="6" s="1"/>
  <c r="J25" i="6"/>
  <c r="K25" i="6" s="1"/>
  <c r="N24" i="6"/>
  <c r="H24" i="6" s="1"/>
  <c r="L23" i="6"/>
  <c r="L22" i="6"/>
  <c r="L21" i="6"/>
  <c r="J21" i="6"/>
  <c r="K21" i="6" s="1"/>
  <c r="N20" i="6"/>
  <c r="H20" i="6" s="1"/>
  <c r="N19" i="6"/>
  <c r="H19" i="6" s="1"/>
  <c r="N18" i="6"/>
  <c r="H18" i="6" s="1"/>
  <c r="L17" i="6"/>
  <c r="L16" i="6"/>
  <c r="J16" i="6"/>
  <c r="K16" i="6" s="1"/>
  <c r="N15" i="6"/>
  <c r="H15" i="6" s="1"/>
  <c r="J14" i="6"/>
  <c r="K14" i="6" s="1"/>
  <c r="L13" i="6"/>
  <c r="N12" i="6"/>
  <c r="H12" i="6" s="1"/>
  <c r="L12" i="6"/>
  <c r="L11" i="6"/>
  <c r="J11" i="6"/>
  <c r="K11" i="6" s="1"/>
  <c r="J10" i="6"/>
  <c r="K10" i="6" s="1"/>
  <c r="L9" i="6"/>
  <c r="J9" i="6"/>
  <c r="K9" i="6" s="1"/>
  <c r="L8" i="6"/>
  <c r="L7" i="6"/>
  <c r="J7" i="6"/>
  <c r="K7" i="6" s="1"/>
  <c r="J6" i="6"/>
  <c r="K6" i="6" s="1"/>
  <c r="L5" i="6"/>
  <c r="J5" i="6"/>
  <c r="K5" i="6" s="1"/>
  <c r="L4" i="6"/>
  <c r="I20" i="6" l="1"/>
  <c r="J20" i="6" s="1"/>
  <c r="K20" i="6" s="1"/>
  <c r="J26" i="10"/>
  <c r="K26" i="10" s="1"/>
  <c r="I12" i="6"/>
  <c r="J17" i="10"/>
  <c r="K17" i="10" s="1"/>
  <c r="H139" i="6"/>
  <c r="I15" i="6"/>
  <c r="J15" i="6" s="1"/>
  <c r="K15" i="6" s="1"/>
  <c r="J21" i="10"/>
  <c r="K21" i="10" s="1"/>
  <c r="I24" i="6"/>
  <c r="J24" i="6" s="1"/>
  <c r="K24" i="6" s="1"/>
  <c r="J30" i="10"/>
  <c r="K30" i="10" s="1"/>
  <c r="J24" i="10"/>
  <c r="K24" i="10" s="1"/>
  <c r="I18" i="6"/>
  <c r="J18" i="6" s="1"/>
  <c r="K18" i="6" s="1"/>
  <c r="J25" i="10"/>
  <c r="K25" i="10" s="1"/>
  <c r="I19" i="6"/>
  <c r="J19" i="6" s="1"/>
  <c r="K19" i="6" s="1"/>
  <c r="I4" i="7"/>
  <c r="L15" i="6"/>
  <c r="L18" i="6"/>
  <c r="J23" i="6"/>
  <c r="K23" i="6" s="1"/>
  <c r="J43" i="6"/>
  <c r="K43" i="6" s="1"/>
  <c r="J8" i="6"/>
  <c r="K8" i="6" s="1"/>
  <c r="L10" i="6"/>
  <c r="J27" i="6"/>
  <c r="K27" i="6" s="1"/>
  <c r="L29" i="6"/>
  <c r="L33" i="6"/>
  <c r="L51" i="6"/>
  <c r="L14" i="6"/>
  <c r="L19" i="6"/>
  <c r="J22" i="6"/>
  <c r="K22" i="6" s="1"/>
  <c r="L24" i="6"/>
  <c r="J42" i="6"/>
  <c r="K42" i="6" s="1"/>
  <c r="L44" i="6"/>
  <c r="J46" i="6"/>
  <c r="K46" i="6" s="1"/>
  <c r="L48" i="6"/>
  <c r="J47" i="6"/>
  <c r="K47" i="6" s="1"/>
  <c r="L6" i="6"/>
  <c r="J17" i="6"/>
  <c r="K17" i="6" s="1"/>
  <c r="L20" i="6"/>
  <c r="L25" i="6"/>
  <c r="J31" i="6"/>
  <c r="K31" i="6" s="1"/>
  <c r="J13" i="6"/>
  <c r="K13" i="6" s="1"/>
  <c r="I139" i="6" l="1"/>
  <c r="J12" i="6"/>
  <c r="K12" i="6" s="1"/>
  <c r="J4" i="6"/>
  <c r="J139" i="6" l="1"/>
  <c r="K4" i="6"/>
  <c r="K139" i="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Roberto</author>
    <author>Faranda Pinturas Automotor</author>
  </authors>
  <commentList>
    <comment ref="J1" authorId="0" shapeId="0" xr:uid="{00000000-0006-0000-0600-000001000000}">
      <text>
        <r>
          <rPr>
            <sz val="9"/>
            <color indexed="81"/>
            <rFont val="Tahoma"/>
            <family val="2"/>
          </rPr>
          <t>Parque Automotor considerado es el 93% del Parque actual ya que es lo que considera ADEFA como Parque Automotor "Activo" s/ Total de Stock existente</t>
        </r>
      </text>
    </comment>
    <comment ref="K1" authorId="0" shapeId="0" xr:uid="{00000000-0006-0000-0600-000002000000}">
      <text>
        <r>
          <rPr>
            <sz val="9"/>
            <color indexed="81"/>
            <rFont val="Tahoma"/>
            <family val="2"/>
          </rPr>
          <t>De acuerdo a los datos oficiales de ADEFA y ACARA, se calcula la cantidad de Autos s/ el Total de Parque activo</t>
        </r>
      </text>
    </comment>
    <comment ref="E53" authorId="1" shapeId="0" xr:uid="{00000000-0006-0000-0600-000003000000}">
      <text>
        <r>
          <rPr>
            <sz val="9"/>
            <color indexed="81"/>
            <rFont val="Tahoma"/>
            <family val="2"/>
          </rPr>
          <t>Pasa a Zona Oeste x pedido del Cliente y evaluación interna</t>
        </r>
      </text>
    </comment>
    <comment ref="E54" authorId="1" shapeId="0" xr:uid="{00000000-0006-0000-0600-000004000000}">
      <text>
        <r>
          <rPr>
            <sz val="9"/>
            <color indexed="81"/>
            <rFont val="Tahoma"/>
            <family val="2"/>
          </rPr>
          <t>Compensa Tandil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Roberto</author>
  </authors>
  <commentList>
    <comment ref="H3" authorId="0" shapeId="0" xr:uid="{00000000-0006-0000-0100-000001000000}">
      <text>
        <r>
          <rPr>
            <sz val="9"/>
            <color indexed="81"/>
            <rFont val="Tahoma"/>
            <family val="2"/>
          </rPr>
          <t>Parque Automotor considerado es el 93% del Parque actual ya que es lo que considera ADEFA como Parque Automotor "Activo" s/ Total de Stock existente</t>
        </r>
      </text>
    </comment>
    <comment ref="I3" authorId="0" shapeId="0" xr:uid="{00000000-0006-0000-0100-000002000000}">
      <text>
        <r>
          <rPr>
            <sz val="9"/>
            <color indexed="81"/>
            <rFont val="Tahoma"/>
            <family val="2"/>
          </rPr>
          <t>De acuerdo a los datos oficiales de ADEFA y ACARA, se calcula la cantidad de Autos s/ el Total de Parque activo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Roberto</author>
  </authors>
  <commentList>
    <comment ref="E3" authorId="0" shapeId="0" xr:uid="{00000000-0006-0000-0200-000001000000}">
      <text>
        <r>
          <rPr>
            <sz val="9"/>
            <color indexed="81"/>
            <rFont val="Tahoma"/>
            <family val="2"/>
          </rPr>
          <t>Parque Automotor considerado es el 93% del Parque actual ya que es lo que considera ADEFA como Parque Automotor "Activo" s/ Total de Stock existente</t>
        </r>
      </text>
    </comment>
    <comment ref="F3" authorId="0" shapeId="0" xr:uid="{00000000-0006-0000-0200-000002000000}">
      <text>
        <r>
          <rPr>
            <sz val="9"/>
            <color indexed="81"/>
            <rFont val="Tahoma"/>
            <family val="2"/>
          </rPr>
          <t>De acuerdo a los datos oficiales de ADEFA y ACARA, se calcula la cantidad de Autos s/ el Total de Parque activo</t>
        </r>
      </text>
    </comment>
  </commentList>
</comments>
</file>

<file path=xl/sharedStrings.xml><?xml version="1.0" encoding="utf-8"?>
<sst xmlns="http://schemas.openxmlformats.org/spreadsheetml/2006/main" count="1218" uniqueCount="318">
  <si>
    <t>Distribucion de zona por Distribuidores</t>
  </si>
  <si>
    <t>Tecnicos</t>
  </si>
  <si>
    <t>Rutas</t>
  </si>
  <si>
    <t>Zonas</t>
  </si>
  <si>
    <t>Distribuidores PPG actuales</t>
  </si>
  <si>
    <t>Tecnico 1</t>
  </si>
  <si>
    <t>Caba Norte</t>
  </si>
  <si>
    <t>Del Fondo</t>
  </si>
  <si>
    <t>4K</t>
  </si>
  <si>
    <t>Norte</t>
  </si>
  <si>
    <t>Pintecanal</t>
  </si>
  <si>
    <t>Caporaso</t>
  </si>
  <si>
    <t>Quiroga Ana</t>
  </si>
  <si>
    <t>R9</t>
  </si>
  <si>
    <t>Norte Interior</t>
  </si>
  <si>
    <t>Baradero</t>
  </si>
  <si>
    <t>Baradero y otros</t>
  </si>
  <si>
    <t>Jorge Poll</t>
  </si>
  <si>
    <t>Mena</t>
  </si>
  <si>
    <t>San pedro</t>
  </si>
  <si>
    <t>Toyota-Zarate</t>
  </si>
  <si>
    <t>Tecnico 2</t>
  </si>
  <si>
    <t>Noroeste</t>
  </si>
  <si>
    <t>Mymay SRL</t>
  </si>
  <si>
    <t>R8</t>
  </si>
  <si>
    <t>Noroeste Interior</t>
  </si>
  <si>
    <t>Arrecifes</t>
  </si>
  <si>
    <t>Salto</t>
  </si>
  <si>
    <t>Areco</t>
  </si>
  <si>
    <t>Oeste</t>
  </si>
  <si>
    <t>Lupatini</t>
  </si>
  <si>
    <t>Sanzio</t>
  </si>
  <si>
    <t>Ancona</t>
  </si>
  <si>
    <t>R7-5</t>
  </si>
  <si>
    <t>Oeste Interior</t>
  </si>
  <si>
    <t>CHM</t>
  </si>
  <si>
    <t>Impulso</t>
  </si>
  <si>
    <t>Tecnico 3</t>
  </si>
  <si>
    <t>Caba Sur</t>
  </si>
  <si>
    <t>Piccin</t>
  </si>
  <si>
    <t>Marcos</t>
  </si>
  <si>
    <t>Angrigiani</t>
  </si>
  <si>
    <t>Disben</t>
  </si>
  <si>
    <t>Fernandez</t>
  </si>
  <si>
    <t>Sudoeste</t>
  </si>
  <si>
    <t>Gianatiempo</t>
  </si>
  <si>
    <t>R3-205-210</t>
  </si>
  <si>
    <t>Sudoeste Interior</t>
  </si>
  <si>
    <t>Tandil</t>
  </si>
  <si>
    <t>Tesei</t>
  </si>
  <si>
    <t>Cabañas</t>
  </si>
  <si>
    <t>Tres Arroyos</t>
  </si>
  <si>
    <t>Loberia</t>
  </si>
  <si>
    <t>Tecnico 4</t>
  </si>
  <si>
    <t>Sur</t>
  </si>
  <si>
    <t>Faranda</t>
  </si>
  <si>
    <t>Migliore</t>
  </si>
  <si>
    <t>El Sol</t>
  </si>
  <si>
    <t>Traversa</t>
  </si>
  <si>
    <t>Dstrisur</t>
  </si>
  <si>
    <t>Colesur</t>
  </si>
  <si>
    <t>R2</t>
  </si>
  <si>
    <t>Sur Interior</t>
  </si>
  <si>
    <t>Iacono</t>
  </si>
  <si>
    <t>Balcarce</t>
  </si>
  <si>
    <t>Bahía</t>
  </si>
  <si>
    <t>Tecnicos Varios</t>
  </si>
  <si>
    <t>La Pampa</t>
  </si>
  <si>
    <t>n/a</t>
  </si>
  <si>
    <t>Patagonia</t>
  </si>
  <si>
    <t>Pinturerias Colorama</t>
  </si>
  <si>
    <t>Club De Color Pintureria</t>
  </si>
  <si>
    <t>Acuarela- P. Madryn</t>
  </si>
  <si>
    <t>Sato Pinturas Automotor</t>
  </si>
  <si>
    <t>Autos</t>
  </si>
  <si>
    <t>Zona</t>
  </si>
  <si>
    <t>Población</t>
  </si>
  <si>
    <t>Buenos Aires</t>
  </si>
  <si>
    <t>CABA</t>
  </si>
  <si>
    <t>Chubut</t>
  </si>
  <si>
    <t>Santa Cruz</t>
  </si>
  <si>
    <t>Tierra del Fuego</t>
  </si>
  <si>
    <t>(Base 2021 - DNRPA)</t>
  </si>
  <si>
    <t>Región</t>
  </si>
  <si>
    <t>Localidad</t>
  </si>
  <si>
    <t>Rutas Nacionales</t>
  </si>
  <si>
    <t>Distribuidor</t>
  </si>
  <si>
    <t>Parque Automotor</t>
  </si>
  <si>
    <t>Promedio vehículos que reparan</t>
  </si>
  <si>
    <t>Promedio de Reparación (paños)</t>
  </si>
  <si>
    <t>Habitante x Vehículo</t>
  </si>
  <si>
    <t>GBA</t>
  </si>
  <si>
    <t>La Matanza</t>
  </si>
  <si>
    <t>Lomas de Zamora</t>
  </si>
  <si>
    <t>Quilmes</t>
  </si>
  <si>
    <t>Almirante Brown</t>
  </si>
  <si>
    <t>Merlo</t>
  </si>
  <si>
    <t>Moreno</t>
  </si>
  <si>
    <t>Florencio Varela</t>
  </si>
  <si>
    <t>Lanús</t>
  </si>
  <si>
    <t>General San Martín</t>
  </si>
  <si>
    <t>Tigre</t>
  </si>
  <si>
    <t>Pilar</t>
  </si>
  <si>
    <t>Avellaneda</t>
  </si>
  <si>
    <t>Tres de Febrero</t>
  </si>
  <si>
    <t>Berazategui</t>
  </si>
  <si>
    <t>Malvinas Argentinas</t>
  </si>
  <si>
    <t>Esteban Echeverría</t>
  </si>
  <si>
    <t>Morón</t>
  </si>
  <si>
    <t>San Miguel</t>
  </si>
  <si>
    <t>José C. Paz</t>
  </si>
  <si>
    <t>San Isidro</t>
  </si>
  <si>
    <t>Vicente López</t>
  </si>
  <si>
    <t>Escobar</t>
  </si>
  <si>
    <t>Ezeiza</t>
  </si>
  <si>
    <t>Hurlingham</t>
  </si>
  <si>
    <t>Ituzaingó</t>
  </si>
  <si>
    <t>San Fernando</t>
  </si>
  <si>
    <t>General Rodríguez</t>
  </si>
  <si>
    <t>Presidente Perón</t>
  </si>
  <si>
    <t>San Vicente</t>
  </si>
  <si>
    <t>Cañuelas</t>
  </si>
  <si>
    <t>Marcos Paz</t>
  </si>
  <si>
    <t>La Plata</t>
  </si>
  <si>
    <t>Zárate</t>
  </si>
  <si>
    <t>Luján</t>
  </si>
  <si>
    <t>Campana</t>
  </si>
  <si>
    <t>Berisso</t>
  </si>
  <si>
    <t>Ensenada</t>
  </si>
  <si>
    <t>Exaltación de la Cruz</t>
  </si>
  <si>
    <t>Interior</t>
  </si>
  <si>
    <t>General Pueyrredón</t>
  </si>
  <si>
    <t>Costa</t>
  </si>
  <si>
    <t>Bahía Blanca</t>
  </si>
  <si>
    <t>San Nicolás</t>
  </si>
  <si>
    <t>Centro</t>
  </si>
  <si>
    <t>3 226</t>
  </si>
  <si>
    <t>Olavarría</t>
  </si>
  <si>
    <t>Pergamino</t>
  </si>
  <si>
    <t>Junín</t>
  </si>
  <si>
    <t>Necochea</t>
  </si>
  <si>
    <t>La Costa</t>
  </si>
  <si>
    <t>Azul</t>
  </si>
  <si>
    <t>Mercedes</t>
  </si>
  <si>
    <t>Chivilcoy</t>
  </si>
  <si>
    <t>San Pedro</t>
  </si>
  <si>
    <t>Coronel Rosales</t>
  </si>
  <si>
    <t>Chacabuco</t>
  </si>
  <si>
    <t>9 de Julio</t>
  </si>
  <si>
    <t>Trenque Lauquen</t>
  </si>
  <si>
    <t>2 226</t>
  </si>
  <si>
    <t>Bragado</t>
  </si>
  <si>
    <t>General Alvarado</t>
  </si>
  <si>
    <t>Lincoln</t>
  </si>
  <si>
    <t>7 188</t>
  </si>
  <si>
    <t>Pehuajó</t>
  </si>
  <si>
    <t>Chascomús</t>
  </si>
  <si>
    <t>Coronel Suárez</t>
  </si>
  <si>
    <t>Lobos</t>
  </si>
  <si>
    <t>3 205</t>
  </si>
  <si>
    <t>Ramallo</t>
  </si>
  <si>
    <t>Pinamar</t>
  </si>
  <si>
    <t>2 11</t>
  </si>
  <si>
    <t>Patagones</t>
  </si>
  <si>
    <t>Bolívar</t>
  </si>
  <si>
    <t>5 205</t>
  </si>
  <si>
    <t>Villa Gesell</t>
  </si>
  <si>
    <t>Saladillo</t>
  </si>
  <si>
    <t>25 de Mayo</t>
  </si>
  <si>
    <t>5 51</t>
  </si>
  <si>
    <t>General Villegas</t>
  </si>
  <si>
    <t>Mar Chiquita</t>
  </si>
  <si>
    <t>Villarino</t>
  </si>
  <si>
    <t>Brandsen</t>
  </si>
  <si>
    <t>2 215</t>
  </si>
  <si>
    <t>Dolores</t>
  </si>
  <si>
    <t>Colón</t>
  </si>
  <si>
    <t>Las Flores</t>
  </si>
  <si>
    <t>San Antonio de Areco</t>
  </si>
  <si>
    <t>Magdalena</t>
  </si>
  <si>
    <t>San Andrés de Giles</t>
  </si>
  <si>
    <t>Rojas</t>
  </si>
  <si>
    <t>Monte</t>
  </si>
  <si>
    <t>Coronel Pringles</t>
  </si>
  <si>
    <t>Carlos Casares</t>
  </si>
  <si>
    <t>General Viamonte</t>
  </si>
  <si>
    <t>General Juan Madariaga</t>
  </si>
  <si>
    <t>Saavedra</t>
  </si>
  <si>
    <t>Benito Juárez</t>
  </si>
  <si>
    <t>Ayacucho</t>
  </si>
  <si>
    <t>General Belgrano</t>
  </si>
  <si>
    <t>2 29</t>
  </si>
  <si>
    <t>Navarro</t>
  </si>
  <si>
    <t>Rivadavia</t>
  </si>
  <si>
    <t>Daireaux</t>
  </si>
  <si>
    <t>Lobería</t>
  </si>
  <si>
    <t>General Las Heras</t>
  </si>
  <si>
    <t>Adolfo Alsina</t>
  </si>
  <si>
    <t>Carmen de Areco</t>
  </si>
  <si>
    <t>Leandro N. Alem</t>
  </si>
  <si>
    <t>Rauch</t>
  </si>
  <si>
    <t>Puán</t>
  </si>
  <si>
    <t>General Arenales</t>
  </si>
  <si>
    <t>Coronel Dorrego</t>
  </si>
  <si>
    <t>Capitán Sarmiento</t>
  </si>
  <si>
    <t>Tornquist</t>
  </si>
  <si>
    <t>General Paz</t>
  </si>
  <si>
    <t>Carlos Tejedor</t>
  </si>
  <si>
    <t>Roque Pérez</t>
  </si>
  <si>
    <t>General Alvear</t>
  </si>
  <si>
    <t>Alberti</t>
  </si>
  <si>
    <t>General Pinto</t>
  </si>
  <si>
    <t>Adolfo Gonzales Chaves</t>
  </si>
  <si>
    <t>Punta Indio</t>
  </si>
  <si>
    <t>Guaminí</t>
  </si>
  <si>
    <t>Suipacha</t>
  </si>
  <si>
    <t>Laprida</t>
  </si>
  <si>
    <t>General La Madrid</t>
  </si>
  <si>
    <t>Maipú</t>
  </si>
  <si>
    <t>Florentino Ameghino</t>
  </si>
  <si>
    <t>Tapalqué</t>
  </si>
  <si>
    <t>Hipólito Yrigoyen</t>
  </si>
  <si>
    <t>Castelli</t>
  </si>
  <si>
    <t>Salliqueló</t>
  </si>
  <si>
    <t>Tres Lomas</t>
  </si>
  <si>
    <t>San Cayetano</t>
  </si>
  <si>
    <t>Monte Hermoso</t>
  </si>
  <si>
    <t>Pellegrini</t>
  </si>
  <si>
    <t>Lezama</t>
  </si>
  <si>
    <t>General Lavalle</t>
  </si>
  <si>
    <t>Pila</t>
  </si>
  <si>
    <t>General Guido</t>
  </si>
  <si>
    <t>Tordillo</t>
  </si>
  <si>
    <t>Barrio</t>
  </si>
  <si>
    <t>Rio Negro</t>
  </si>
  <si>
    <t>Neuquen</t>
  </si>
  <si>
    <t>Viedma</t>
  </si>
  <si>
    <t>9 ciudades aportan el 80% de la población y el mercado de la zona Sur exceptuando Caba y Bs As</t>
  </si>
  <si>
    <t>Recorridos</t>
  </si>
  <si>
    <t>Aeropuerto Neuquen</t>
  </si>
  <si>
    <t>General Roca - Neuquen - Plottier - Cutral Co - Zapala - 250 km</t>
  </si>
  <si>
    <t>Aeropuerto Comodoro</t>
  </si>
  <si>
    <t>Comodoro - Trelew - Rawson - Madryn - 450  km</t>
  </si>
  <si>
    <t>Aeropuerto Bariloche</t>
  </si>
  <si>
    <t>Bariloche - San Martín - 260 km</t>
  </si>
  <si>
    <t>Visita con circuito Bahía Blanca</t>
  </si>
  <si>
    <t>Zonificación</t>
  </si>
  <si>
    <t>Total general</t>
  </si>
  <si>
    <t>Suma de Población</t>
  </si>
  <si>
    <t>Agente</t>
  </si>
  <si>
    <t>BA GBA</t>
  </si>
  <si>
    <t>BA Interior</t>
  </si>
  <si>
    <t>Marca</t>
  </si>
  <si>
    <t>PPG</t>
  </si>
  <si>
    <t>2K</t>
  </si>
  <si>
    <t>Sub Faranda</t>
  </si>
  <si>
    <t>Lachman</t>
  </si>
  <si>
    <t>Lopez</t>
  </si>
  <si>
    <t>Colimedaglia</t>
  </si>
  <si>
    <t>Malelu</t>
  </si>
  <si>
    <t>Rucci</t>
  </si>
  <si>
    <t>Sanchez</t>
  </si>
  <si>
    <t>Acosta</t>
  </si>
  <si>
    <t>Romera</t>
  </si>
  <si>
    <t>Iriat</t>
  </si>
  <si>
    <t>Ibarguen / Cognini / Scatanburlo</t>
  </si>
  <si>
    <t>Roca/Allen/V. Regina/Bolson</t>
  </si>
  <si>
    <t>Hernán</t>
  </si>
  <si>
    <t>(en blanco)</t>
  </si>
  <si>
    <t>Baigorrotegui</t>
  </si>
  <si>
    <t>D. Colesur</t>
  </si>
  <si>
    <t>Meitin</t>
  </si>
  <si>
    <t>Santillan / Lopez</t>
  </si>
  <si>
    <t>Total BA GBA</t>
  </si>
  <si>
    <t>Total BA Interior</t>
  </si>
  <si>
    <t>Total CABA</t>
  </si>
  <si>
    <t>Lucas Gonzalez</t>
  </si>
  <si>
    <t>Hernán Vanucci</t>
  </si>
  <si>
    <t>Total Neuquen</t>
  </si>
  <si>
    <t>Lucas Castiglioni</t>
  </si>
  <si>
    <t>Oscilante</t>
  </si>
  <si>
    <t>Sergio Boscardini</t>
  </si>
  <si>
    <t>ACOSTA VICTORIO JORGE</t>
  </si>
  <si>
    <t>AISENBERG Y CIA SA</t>
  </si>
  <si>
    <t>ANGRIGIANI S.A.</t>
  </si>
  <si>
    <t>BARADERO PINTURAS</t>
  </si>
  <si>
    <t>CAPORASO JUAN CARLOS</t>
  </si>
  <si>
    <t>COLIMEDAGLIA GUSTAVO</t>
  </si>
  <si>
    <t>DISTRIBUIDORA COLESUR SRL</t>
  </si>
  <si>
    <t>ESPARRICA PINTURARIAS S.A</t>
  </si>
  <si>
    <t>FERNANDEZ JOSE LUIS</t>
  </si>
  <si>
    <t>GIANATIEMPO PABLO</t>
  </si>
  <si>
    <t>IACONO E HIJOS SA</t>
  </si>
  <si>
    <t>IRIAT MARIA LAURA</t>
  </si>
  <si>
    <t>LOPEZ ADRIAN OSCAR</t>
  </si>
  <si>
    <t>LUPATINI Y CIA</t>
  </si>
  <si>
    <t>OSVALDO BAIGORROTEGUI</t>
  </si>
  <si>
    <t>PICCIN HNOS.</t>
  </si>
  <si>
    <t>PINT 25 DE MAYO DE QUEVEDO C E</t>
  </si>
  <si>
    <t>PINT RUCCI S.A.</t>
  </si>
  <si>
    <t>PINT Y FERRET EL SOL SA</t>
  </si>
  <si>
    <t>PINTE CANAL SRL</t>
  </si>
  <si>
    <t>PINTURERIA ALSINA S.H</t>
  </si>
  <si>
    <t>PINTURERIA DEL FONDO SA</t>
  </si>
  <si>
    <t>PINTURERIA TESEI HNOS. S.A.</t>
  </si>
  <si>
    <t>PINTURERIAS BRIAGO S.A</t>
  </si>
  <si>
    <t>PINTURERIAS COLORPLUS SRL</t>
  </si>
  <si>
    <t>PINTURERIAS TRAVERSA SRL</t>
  </si>
  <si>
    <t>TOMATTI</t>
  </si>
  <si>
    <t>VIGO CARLOS A. Y BELLOFIORE NO</t>
  </si>
  <si>
    <t>ZANCHETTA HNOS SH</t>
  </si>
  <si>
    <t>LUPATINI Y CIA / CAPELLI</t>
  </si>
  <si>
    <t>DEL SUR PINTURAS S.R.L / SCANTAMBURLO REGINA JOAHANNA</t>
  </si>
  <si>
    <t>Lucas G</t>
  </si>
  <si>
    <t>Lucas Jr</t>
  </si>
  <si>
    <t>Zonificación/tecnico</t>
  </si>
  <si>
    <t>Tecnico</t>
  </si>
  <si>
    <t>No definido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</si>
</sst>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7" formatCode="[$USD]\ #,##0"/>
  </numFmts>
  <fonts count="13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color rgb="FF000000"/>
      <name val="Albany AMT"/>
    </font>
    <font>
      <sz val="11"/>
      <color rgb="FF0070C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9"/>
      <color indexed="81"/>
      <name val="Tahoma"/>
      <family val="2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</borders>
  <cellStyleXfs count="4">
    <xf numFmtId="0" fontId="0" fillId="0" borderId="0"/>
    <xf numFmtId="0" fontId="3" fillId="0" borderId="0"/>
    <xf numFmtId="9" fontId="5" fillId="0" borderId="0" applyFont="0" applyFill="0" applyBorder="0" applyAlignment="0" applyProtection="0"/>
    <xf numFmtId="164" fontId="7" fillId="0" borderId="0" applyFont="0" applyFill="0" applyBorder="0" applyAlignment="0" applyProtection="0"/>
  </cellStyleXfs>
  <cellXfs count="6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1" fillId="2" borderId="1" xfId="0" applyFont="1" applyFill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4" fillId="3" borderId="1" xfId="1" applyFont="1" applyFill="1" applyBorder="1"/>
    <xf numFmtId="0" fontId="4" fillId="0" borderId="1" xfId="0" applyFont="1" applyBorder="1"/>
    <xf numFmtId="0" fontId="4" fillId="4" borderId="1" xfId="1" applyFont="1" applyFill="1" applyBorder="1"/>
    <xf numFmtId="0" fontId="4" fillId="5" borderId="1" xfId="1" applyFont="1" applyFill="1" applyBorder="1"/>
    <xf numFmtId="0" fontId="1" fillId="6" borderId="1" xfId="0" applyFont="1" applyFill="1" applyBorder="1"/>
    <xf numFmtId="0" fontId="6" fillId="0" borderId="0" xfId="0" applyFont="1"/>
    <xf numFmtId="3" fontId="0" fillId="0" borderId="0" xfId="0" applyNumberFormat="1"/>
    <xf numFmtId="4" fontId="0" fillId="0" borderId="0" xfId="0" applyNumberFormat="1"/>
    <xf numFmtId="9" fontId="0" fillId="0" borderId="0" xfId="2" applyFont="1" applyAlignment="1">
      <alignment horizontal="center"/>
    </xf>
    <xf numFmtId="9" fontId="0" fillId="0" borderId="0" xfId="2" applyFont="1"/>
    <xf numFmtId="9" fontId="0" fillId="0" borderId="0" xfId="2" applyFont="1" applyAlignment="1">
      <alignment horizontal="center" vertical="center" wrapText="1"/>
    </xf>
    <xf numFmtId="0" fontId="0" fillId="0" borderId="0" xfId="0" applyAlignment="1">
      <alignment horizontal="center"/>
    </xf>
    <xf numFmtId="9" fontId="8" fillId="0" borderId="0" xfId="2" applyFont="1"/>
    <xf numFmtId="0" fontId="8" fillId="0" borderId="0" xfId="0" applyFont="1"/>
    <xf numFmtId="0" fontId="9" fillId="0" borderId="0" xfId="0" applyFont="1"/>
    <xf numFmtId="167" fontId="0" fillId="0" borderId="0" xfId="0" applyNumberFormat="1"/>
    <xf numFmtId="0" fontId="0" fillId="0" borderId="0" xfId="0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3" fontId="0" fillId="0" borderId="0" xfId="0" applyNumberFormat="1" applyAlignment="1">
      <alignment horizontal="center" vertical="center" wrapText="1"/>
    </xf>
    <xf numFmtId="4" fontId="0" fillId="0" borderId="0" xfId="0" applyNumberFormat="1" applyAlignment="1">
      <alignment horizontal="center" vertical="center" wrapText="1"/>
    </xf>
    <xf numFmtId="3" fontId="8" fillId="0" borderId="0" xfId="0" applyNumberFormat="1" applyFont="1"/>
    <xf numFmtId="0" fontId="8" fillId="0" borderId="0" xfId="2" applyNumberFormat="1" applyFont="1"/>
    <xf numFmtId="4" fontId="8" fillId="0" borderId="0" xfId="0" applyNumberFormat="1" applyFont="1"/>
    <xf numFmtId="3" fontId="6" fillId="0" borderId="0" xfId="0" applyNumberFormat="1" applyFont="1"/>
    <xf numFmtId="9" fontId="6" fillId="0" borderId="0" xfId="2" applyFont="1"/>
    <xf numFmtId="0" fontId="6" fillId="0" borderId="0" xfId="2" applyNumberFormat="1" applyFont="1"/>
    <xf numFmtId="4" fontId="6" fillId="0" borderId="0" xfId="0" applyNumberFormat="1" applyFont="1"/>
    <xf numFmtId="2" fontId="0" fillId="0" borderId="0" xfId="0" applyNumberFormat="1"/>
    <xf numFmtId="0" fontId="11" fillId="0" borderId="0" xfId="0" applyFont="1"/>
    <xf numFmtId="0" fontId="12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left" vertical="center"/>
    </xf>
    <xf numFmtId="3" fontId="0" fillId="0" borderId="0" xfId="2" applyNumberFormat="1" applyFont="1"/>
    <xf numFmtId="3" fontId="8" fillId="0" borderId="0" xfId="2" applyNumberFormat="1" applyFont="1"/>
    <xf numFmtId="3" fontId="6" fillId="0" borderId="0" xfId="2" applyNumberFormat="1" applyFont="1"/>
    <xf numFmtId="0" fontId="0" fillId="0" borderId="0" xfId="0" applyAlignment="1">
      <alignment horizontal="left" vertical="center" wrapText="1"/>
    </xf>
    <xf numFmtId="9" fontId="0" fillId="0" borderId="0" xfId="2" applyFont="1" applyAlignment="1">
      <alignment horizontal="left" vertical="center" wrapText="1"/>
    </xf>
    <xf numFmtId="0" fontId="0" fillId="0" borderId="0" xfId="0" applyAlignment="1">
      <alignment horizontal="left"/>
    </xf>
    <xf numFmtId="3" fontId="0" fillId="0" borderId="0" xfId="0" applyNumberFormat="1" applyAlignment="1">
      <alignment horizontal="right" vertical="center" wrapText="1"/>
    </xf>
    <xf numFmtId="9" fontId="0" fillId="0" borderId="0" xfId="2" applyFont="1" applyAlignment="1">
      <alignment horizontal="right" vertical="center" wrapText="1"/>
    </xf>
    <xf numFmtId="0" fontId="0" fillId="0" borderId="0" xfId="0" pivotButton="1"/>
    <xf numFmtId="0" fontId="0" fillId="0" borderId="0" xfId="0" pivotButton="1" applyAlignment="1">
      <alignment horizontal="center"/>
    </xf>
    <xf numFmtId="0" fontId="8" fillId="0" borderId="0" xfId="2" applyNumberFormat="1" applyFont="1" applyAlignment="1">
      <alignment horizontal="center"/>
    </xf>
    <xf numFmtId="9" fontId="0" fillId="0" borderId="0" xfId="2" applyFont="1" applyAlignment="1">
      <alignment horizontal="left"/>
    </xf>
    <xf numFmtId="0" fontId="8" fillId="0" borderId="0" xfId="2" applyNumberFormat="1" applyFont="1" applyAlignment="1">
      <alignment horizontal="left"/>
    </xf>
    <xf numFmtId="0" fontId="8" fillId="0" borderId="0" xfId="0" applyFont="1" applyAlignment="1">
      <alignment horizontal="center"/>
    </xf>
    <xf numFmtId="9" fontId="0" fillId="0" borderId="0" xfId="2" applyFont="1" applyAlignment="1">
      <alignment horizontal="left" wrapText="1"/>
    </xf>
    <xf numFmtId="3" fontId="0" fillId="0" borderId="0" xfId="2" applyNumberFormat="1" applyFont="1" applyAlignment="1">
      <alignment horizontal="center" vertical="center" wrapText="1"/>
    </xf>
    <xf numFmtId="3" fontId="0" fillId="0" borderId="0" xfId="2" applyNumberFormat="1" applyFont="1" applyAlignment="1">
      <alignment horizontal="center"/>
    </xf>
    <xf numFmtId="3" fontId="8" fillId="0" borderId="0" xfId="2" applyNumberFormat="1" applyFont="1" applyAlignment="1">
      <alignment horizontal="center"/>
    </xf>
    <xf numFmtId="3" fontId="0" fillId="0" borderId="0" xfId="0" applyNumberFormat="1" applyAlignment="1">
      <alignment horizontal="center"/>
    </xf>
    <xf numFmtId="3" fontId="0" fillId="0" borderId="0" xfId="2" applyNumberFormat="1" applyFont="1" applyAlignment="1">
      <alignment horizontal="right" vertical="center" wrapText="1"/>
    </xf>
    <xf numFmtId="3" fontId="0" fillId="0" borderId="0" xfId="2" applyNumberFormat="1" applyFont="1" applyAlignment="1">
      <alignment horizontal="right"/>
    </xf>
    <xf numFmtId="3" fontId="0" fillId="0" borderId="0" xfId="0" applyNumberFormat="1" applyAlignment="1">
      <alignment horizontal="right"/>
    </xf>
    <xf numFmtId="3" fontId="8" fillId="0" borderId="0" xfId="2" applyNumberFormat="1" applyFont="1" applyAlignment="1">
      <alignment horizontal="right"/>
    </xf>
    <xf numFmtId="3" fontId="8" fillId="0" borderId="0" xfId="0" applyNumberFormat="1" applyFont="1" applyAlignment="1">
      <alignment horizontal="right"/>
    </xf>
    <xf numFmtId="0" fontId="2" fillId="0" borderId="1" xfId="0" applyFont="1" applyBorder="1" applyAlignment="1">
      <alignment horizont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3" fontId="0" fillId="0" borderId="0" xfId="0" applyNumberFormat="1" applyAlignment="1">
      <alignment vertical="top"/>
    </xf>
    <xf numFmtId="3" fontId="0" fillId="0" borderId="0" xfId="0" applyNumberFormat="1" applyAlignment="1">
      <alignment vertical="top" wrapText="1"/>
    </xf>
    <xf numFmtId="3" fontId="0" fillId="0" borderId="0" xfId="0" applyNumberFormat="1" applyAlignment="1">
      <alignment vertical="center"/>
    </xf>
  </cellXfs>
  <cellStyles count="4">
    <cellStyle name="Millares 2" xfId="3" xr:uid="{00000000-0005-0000-0000-000000000000}"/>
    <cellStyle name="Normal" xfId="0" builtinId="0"/>
    <cellStyle name="Normal 2" xfId="1" xr:uid="{00000000-0005-0000-0000-000002000000}"/>
    <cellStyle name="Porcentaje" xfId="2" builtinId="5"/>
  </cellStyles>
  <dxfs count="6"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60960</xdr:colOff>
      <xdr:row>0</xdr:row>
      <xdr:rowOff>91440</xdr:rowOff>
    </xdr:from>
    <xdr:to>
      <xdr:col>7</xdr:col>
      <xdr:colOff>480060</xdr:colOff>
      <xdr:row>46</xdr:row>
      <xdr:rowOff>60960</xdr:rowOff>
    </xdr:to>
    <xdr:pic>
      <xdr:nvPicPr>
        <xdr:cNvPr id="2" name="Imagen 1" descr="Mapa de Buenos Aires - Mapa Físico, Geográfico, Político, turístico y ...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300" r="14400"/>
        <a:stretch/>
      </xdr:blipFill>
      <xdr:spPr bwMode="auto">
        <a:xfrm>
          <a:off x="60960" y="91440"/>
          <a:ext cx="5966460" cy="838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113177</xdr:colOff>
      <xdr:row>0</xdr:row>
      <xdr:rowOff>22860</xdr:rowOff>
    </xdr:from>
    <xdr:to>
      <xdr:col>10</xdr:col>
      <xdr:colOff>91440</xdr:colOff>
      <xdr:row>66</xdr:row>
      <xdr:rowOff>53340</xdr:rowOff>
    </xdr:to>
    <xdr:pic>
      <xdr:nvPicPr>
        <xdr:cNvPr id="2" name="Imagen 1" descr="Regiones | Provincia de Buenos Aires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805" t="9912" r="16109" b="13279"/>
        <a:stretch/>
      </xdr:blipFill>
      <xdr:spPr bwMode="auto">
        <a:xfrm>
          <a:off x="113177" y="22860"/>
          <a:ext cx="7903063" cy="12100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114300</xdr:colOff>
      <xdr:row>0</xdr:row>
      <xdr:rowOff>30480</xdr:rowOff>
    </xdr:from>
    <xdr:to>
      <xdr:col>2</xdr:col>
      <xdr:colOff>251460</xdr:colOff>
      <xdr:row>3</xdr:row>
      <xdr:rowOff>152400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SpPr txBox="1"/>
      </xdr:nvSpPr>
      <xdr:spPr>
        <a:xfrm>
          <a:off x="114300" y="30480"/>
          <a:ext cx="1722120" cy="6705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AR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121920</xdr:rowOff>
    </xdr:to>
    <xdr:sp macro="" textlink="">
      <xdr:nvSpPr>
        <xdr:cNvPr id="3073" name="AutoShape 1" descr="Mapa provincia de Buenos Aires">
          <a:extLst>
            <a:ext uri="{FF2B5EF4-FFF2-40B4-BE49-F238E27FC236}">
              <a16:creationId xmlns:a16="http://schemas.microsoft.com/office/drawing/2014/main" id="{00000000-0008-0000-0C00-0000010C0000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9</xdr:col>
      <xdr:colOff>548640</xdr:colOff>
      <xdr:row>32</xdr:row>
      <xdr:rowOff>60960</xdr:rowOff>
    </xdr:to>
    <xdr:pic>
      <xdr:nvPicPr>
        <xdr:cNvPr id="3" name="Imagen 2" descr="Mapa provincia de Buenos Aires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7680960" cy="5913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22</xdr:row>
      <xdr:rowOff>0</xdr:rowOff>
    </xdr:from>
    <xdr:to>
      <xdr:col>6</xdr:col>
      <xdr:colOff>12700</xdr:colOff>
      <xdr:row>22</xdr:row>
      <xdr:rowOff>12700</xdr:rowOff>
    </xdr:to>
    <xdr:pic>
      <xdr:nvPicPr>
        <xdr:cNvPr id="2" name="Imagen 1" descr="https://maps.gstatic.com/mapfiles/transparent.png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5520" y="385572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6</xdr:col>
      <xdr:colOff>12700</xdr:colOff>
      <xdr:row>22</xdr:row>
      <xdr:rowOff>12700</xdr:rowOff>
    </xdr:to>
    <xdr:pic>
      <xdr:nvPicPr>
        <xdr:cNvPr id="3" name="Imagen 2" descr="https://maps.gstatic.com/mapfiles/transparent.png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5520" y="385572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6</xdr:col>
      <xdr:colOff>12700</xdr:colOff>
      <xdr:row>22</xdr:row>
      <xdr:rowOff>12700</xdr:rowOff>
    </xdr:to>
    <xdr:pic>
      <xdr:nvPicPr>
        <xdr:cNvPr id="4" name="Imagen 3" descr="https://maps.gstatic.com/mapfiles/transparent.png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5520" y="385572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6</xdr:col>
      <xdr:colOff>12700</xdr:colOff>
      <xdr:row>22</xdr:row>
      <xdr:rowOff>12700</xdr:rowOff>
    </xdr:to>
    <xdr:pic>
      <xdr:nvPicPr>
        <xdr:cNvPr id="5" name="Imagen 4" descr="https://maps.gstatic.com/mapfiles/transparent.png">
          <a:extLst>
            <a:ext uri="{FF2B5EF4-FFF2-40B4-BE49-F238E27FC236}">
              <a16:creationId xmlns:a16="http://schemas.microsoft.com/office/drawing/2014/main" id="{00000000-0008-0000-0E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5520" y="385572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7</xdr:col>
      <xdr:colOff>12700</xdr:colOff>
      <xdr:row>22</xdr:row>
      <xdr:rowOff>12700</xdr:rowOff>
    </xdr:to>
    <xdr:pic>
      <xdr:nvPicPr>
        <xdr:cNvPr id="6" name="Imagen 5" descr="https://maps.gstatic.com/mapfiles/transparent.png">
          <a:extLst>
            <a:ext uri="{FF2B5EF4-FFF2-40B4-BE49-F238E27FC236}">
              <a16:creationId xmlns:a16="http://schemas.microsoft.com/office/drawing/2014/main" id="{00000000-0008-0000-0E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78040" y="385572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7</xdr:col>
      <xdr:colOff>12700</xdr:colOff>
      <xdr:row>22</xdr:row>
      <xdr:rowOff>12700</xdr:rowOff>
    </xdr:to>
    <xdr:pic>
      <xdr:nvPicPr>
        <xdr:cNvPr id="7" name="Imagen 6" descr="https://maps.gstatic.com/mapfiles/transparent.png">
          <a:extLst>
            <a:ext uri="{FF2B5EF4-FFF2-40B4-BE49-F238E27FC236}">
              <a16:creationId xmlns:a16="http://schemas.microsoft.com/office/drawing/2014/main" id="{00000000-0008-0000-0E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78040" y="385572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7</xdr:col>
      <xdr:colOff>12700</xdr:colOff>
      <xdr:row>22</xdr:row>
      <xdr:rowOff>12700</xdr:rowOff>
    </xdr:to>
    <xdr:pic>
      <xdr:nvPicPr>
        <xdr:cNvPr id="8" name="Imagen 7" descr="https://maps.gstatic.com/mapfiles/transparent.png">
          <a:extLst>
            <a:ext uri="{FF2B5EF4-FFF2-40B4-BE49-F238E27FC236}">
              <a16:creationId xmlns:a16="http://schemas.microsoft.com/office/drawing/2014/main" id="{00000000-0008-0000-0E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78040" y="385572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7</xdr:col>
      <xdr:colOff>12700</xdr:colOff>
      <xdr:row>22</xdr:row>
      <xdr:rowOff>12700</xdr:rowOff>
    </xdr:to>
    <xdr:pic>
      <xdr:nvPicPr>
        <xdr:cNvPr id="9" name="Imagen 8" descr="https://maps.gstatic.com/mapfiles/transparent.png">
          <a:extLst>
            <a:ext uri="{FF2B5EF4-FFF2-40B4-BE49-F238E27FC236}">
              <a16:creationId xmlns:a16="http://schemas.microsoft.com/office/drawing/2014/main" id="{00000000-0008-0000-0E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78040" y="385572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pintu\OneDrive\Documentos\PPG%20Impo\Mercado\Tama&#241;o%20de%20Mercado_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rcado"/>
      <sheetName val="Parque Automotor 2022"/>
      <sheetName val="Buenos Aires"/>
      <sheetName val="CABA"/>
      <sheetName val="Zona Sur s-BsAs"/>
      <sheetName val="Hoja1"/>
      <sheetName val="Mercado Aspiracional"/>
    </sheetNames>
    <sheetDataSet>
      <sheetData sheetId="0">
        <row r="29">
          <cell r="B29">
            <v>3.3</v>
          </cell>
        </row>
      </sheetData>
      <sheetData sheetId="1">
        <row r="22">
          <cell r="B22">
            <v>1106730</v>
          </cell>
          <cell r="F22">
            <v>1398169</v>
          </cell>
          <cell r="H22">
            <v>3121707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aranda Pinturas Automotor" refreshedDate="45518.844983564813" createdVersion="6" refreshedVersion="6" minRefreshableVersion="3" recordCount="151" xr:uid="{00000000-000A-0000-FFFF-FFFF00000000}">
  <cacheSource type="worksheet">
    <worksheetSource ref="A1:K152" sheet="Matriz Cobertura"/>
  </cacheSource>
  <cacheFields count="10">
    <cacheField name="Región" numFmtId="0">
      <sharedItems count="9">
        <s v="CABA"/>
        <s v="BA GBA"/>
        <s v="BA Interior"/>
        <s v="La Pampa"/>
        <s v="Neuquen"/>
        <s v="Rio Negro"/>
        <s v="Chubut"/>
        <s v="Santa Cruz"/>
        <s v="Tierra del Fuego"/>
      </sharedItems>
    </cacheField>
    <cacheField name="Localidad" numFmtId="0">
      <sharedItems count="142">
        <s v="CABA"/>
        <s v="La Matanza"/>
        <s v="Lomas de Zamora"/>
        <s v="Quilmes"/>
        <s v="Almirante Brown"/>
        <s v="Merlo"/>
        <s v="Moreno"/>
        <s v="Florencio Varela"/>
        <s v="Lanús"/>
        <s v="General San Martín"/>
        <s v="Tigre"/>
        <s v="Pilar"/>
        <s v="Avellaneda"/>
        <s v="Tres de Febrero"/>
        <s v="Berazategui"/>
        <s v="Malvinas Argentinas"/>
        <s v="Esteban Echeverría"/>
        <s v="Morón"/>
        <s v="San Miguel"/>
        <s v="José C. Paz"/>
        <s v="San Isidro"/>
        <s v="Vicente López"/>
        <s v="Escobar"/>
        <s v="Ezeiza"/>
        <s v="Hurlingham"/>
        <s v="Ituzaingó"/>
        <s v="San Fernando"/>
        <s v="General Rodríguez"/>
        <s v="Presidente Perón"/>
        <s v="San Vicente"/>
        <s v="Cañuelas"/>
        <s v="Marcos Paz"/>
        <s v="La Plata"/>
        <s v="Zárate"/>
        <s v="Luján"/>
        <s v="Campana"/>
        <s v="Berisso"/>
        <s v="Ensenada"/>
        <s v="Exaltación de la Cruz"/>
        <s v="General Pueyrredón"/>
        <s v="Bahía Blanca"/>
        <s v="San Nicolás"/>
        <s v="Tandil"/>
        <s v="Olavarría"/>
        <s v="Pergamino"/>
        <s v="Junín"/>
        <s v="Necochea"/>
        <s v="La Costa"/>
        <s v="Azul"/>
        <s v="Mercedes"/>
        <s v="Chivilcoy"/>
        <s v="San Pedro"/>
        <s v="Coronel Rosales"/>
        <s v="Tres Arroyos"/>
        <s v="Chacabuco"/>
        <s v="9 de Julio"/>
        <s v="Trenque Lauquen"/>
        <s v="Balcarce"/>
        <s v="Bragado"/>
        <s v="General Alvarado"/>
        <s v="Lincoln"/>
        <s v="Pehuajó"/>
        <s v="Chascomús"/>
        <s v="Coronel Suárez"/>
        <s v="Lobos"/>
        <s v="Baradero"/>
        <s v="Ramallo"/>
        <s v="Pinamar"/>
        <s v="Salto"/>
        <s v="Patagones"/>
        <s v="Bolívar"/>
        <s v="Villa Gesell"/>
        <s v="Saladillo"/>
        <s v="25 de Mayo"/>
        <s v="General Villegas"/>
        <s v="Mar Chiquita"/>
        <s v="Villarino"/>
        <s v="Brandsen"/>
        <s v="Arrecifes"/>
        <s v="Dolores"/>
        <s v="Colón"/>
        <s v="Las Flores"/>
        <s v="San Antonio de Areco"/>
        <s v="Magdalena"/>
        <s v="San Andrés de Giles"/>
        <s v="Rojas"/>
        <s v="Monte"/>
        <s v="Coronel Pringles"/>
        <s v="Carlos Casares"/>
        <s v="General Viamonte"/>
        <s v="General Juan Madariaga"/>
        <s v="Saavedra"/>
        <s v="Benito Juárez"/>
        <s v="Ayacucho"/>
        <s v="General Belgrano"/>
        <s v="Navarro"/>
        <s v="Rivadavia"/>
        <s v="Daireaux"/>
        <s v="Lobería"/>
        <s v="General Las Heras"/>
        <s v="Adolfo Alsina"/>
        <s v="Carmen de Areco"/>
        <s v="Leandro N. Alem"/>
        <s v="Rauch"/>
        <s v="Puán"/>
        <s v="General Arenales"/>
        <s v="Coronel Dorrego"/>
        <s v="Capitán Sarmiento"/>
        <s v="Tornquist"/>
        <s v="General Paz"/>
        <s v="Carlos Tejedor"/>
        <s v="Roque Pérez"/>
        <s v="General Alvear"/>
        <s v="Alberti"/>
        <s v="General Pinto"/>
        <s v="Adolfo Gonzales Chaves"/>
        <s v="Punta Indio"/>
        <s v="Guaminí"/>
        <s v="Suipacha"/>
        <s v="Laprida"/>
        <s v="General La Madrid"/>
        <s v="Maipú"/>
        <s v="Florentino Ameghino"/>
        <s v="Tapalqué"/>
        <s v="Hipólito Yrigoyen"/>
        <s v="Castelli"/>
        <s v="Salliqueló"/>
        <s v="Tres Lomas"/>
        <s v="San Cayetano"/>
        <s v="Monte Hermoso"/>
        <s v="Pellegrini"/>
        <s v="Lezama"/>
        <s v="General Lavalle"/>
        <s v="Pila"/>
        <s v="General Guido"/>
        <s v="Tordillo"/>
        <s v="La Pampa"/>
        <s v="Neuquen"/>
        <s v="Rio Negro"/>
        <s v="Chubut"/>
        <s v="Santa Cruz"/>
        <s v="Tierra del Fuego"/>
      </sharedItems>
    </cacheField>
    <cacheField name="Población" numFmtId="3">
      <sharedItems containsSemiMixedTypes="0" containsString="0" containsNumber="1" minValue="1" maxValue="1841247"/>
    </cacheField>
    <cacheField name="Zona" numFmtId="0">
      <sharedItems containsBlank="1"/>
    </cacheField>
    <cacheField name="Zonificación" numFmtId="3">
      <sharedItems containsMixedTypes="1" containsNumber="1" containsInteger="1" minValue="1" maxValue="3" count="4">
        <n v="1"/>
        <n v="2"/>
        <n v="3"/>
        <s v="Agente"/>
      </sharedItems>
    </cacheField>
    <cacheField name="Rutas Nacionales" numFmtId="0">
      <sharedItems containsBlank="1" containsMixedTypes="1" containsNumber="1" containsInteger="1" minValue="2" maxValue="9"/>
    </cacheField>
    <cacheField name="Distribuidor" numFmtId="0">
      <sharedItems containsBlank="1" count="38">
        <s v="Lupo"/>
        <s v="Aisenberg"/>
        <s v="Piccin"/>
        <s v="Fernandez"/>
        <s v="Angrigiani"/>
        <s v="Baigorrotegui"/>
        <s v="Zanchetta"/>
        <m/>
        <s v="Traversa"/>
        <s v="Sub Faranda"/>
        <s v="Lupatini"/>
        <s v="Lachman"/>
        <s v="D. Colesur"/>
        <s v="Pintecanal"/>
        <s v="Faranda"/>
        <s v="Lupatini / Capelli"/>
        <s v="Baradero"/>
        <s v="Caporaso"/>
        <s v="Meitin"/>
        <s v="Iacono"/>
        <s v="Tesei"/>
        <s v="Lopez"/>
        <s v="Colimedaglia"/>
        <s v="Cabañas"/>
        <s v="Malelu"/>
        <s v="Rucci"/>
        <s v="Santillan / Lopez"/>
        <s v="Sanchez"/>
        <s v="Tomatti"/>
        <s v="Quevedo"/>
        <s v="Vigo"/>
        <s v="Acosta"/>
        <s v="Alsina"/>
        <s v="Romera"/>
        <s v="Iriat"/>
        <s v="Ibarguen / Cognini / Scatanburlo"/>
        <s v="Pellizza"/>
        <s v="Ibarguen" u="1"/>
      </sharedItems>
    </cacheField>
    <cacheField name="Marca" numFmtId="0">
      <sharedItems containsBlank="1"/>
    </cacheField>
    <cacheField name="Parque Automotor" numFmtId="0">
      <sharedItems containsString="0" containsBlank="1" containsNumber="1" minValue="0" maxValue="322033.89"/>
    </cacheField>
    <cacheField name="Autos" numFmtId="0">
      <sharedItems containsString="0" containsBlank="1" containsNumber="1" minValue="0" maxValue="251186.434200000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51">
  <r>
    <x v="0"/>
    <x v="0"/>
    <n v="780426.5"/>
    <s v="Norte"/>
    <x v="0"/>
    <m/>
    <x v="0"/>
    <s v="PPG"/>
    <m/>
    <m/>
  </r>
  <r>
    <x v="0"/>
    <x v="0"/>
    <n v="780426.5"/>
    <s v="Norte"/>
    <x v="1"/>
    <m/>
    <x v="1"/>
    <s v="2K"/>
    <m/>
    <m/>
  </r>
  <r>
    <x v="0"/>
    <x v="0"/>
    <n v="780426.5"/>
    <s v="Sur"/>
    <x v="1"/>
    <m/>
    <x v="2"/>
    <s v="PPG"/>
    <m/>
    <m/>
  </r>
  <r>
    <x v="0"/>
    <x v="0"/>
    <n v="390213.25"/>
    <s v="Sur"/>
    <x v="1"/>
    <m/>
    <x v="3"/>
    <s v="PPG"/>
    <m/>
    <m/>
  </r>
  <r>
    <x v="0"/>
    <x v="0"/>
    <n v="390213.25"/>
    <s v="Sur"/>
    <x v="1"/>
    <m/>
    <x v="4"/>
    <s v="2K"/>
    <m/>
    <m/>
  </r>
  <r>
    <x v="0"/>
    <x v="0"/>
    <n v="1"/>
    <s v="Sur"/>
    <x v="2"/>
    <m/>
    <x v="5"/>
    <s v="2K"/>
    <m/>
    <m/>
  </r>
  <r>
    <x v="1"/>
    <x v="1"/>
    <n v="1841247"/>
    <s v="Oeste"/>
    <x v="1"/>
    <m/>
    <x v="6"/>
    <s v="PPG"/>
    <n v="0"/>
    <n v="0"/>
  </r>
  <r>
    <x v="1"/>
    <x v="2"/>
    <n v="690323"/>
    <s v="Oeste"/>
    <x v="2"/>
    <m/>
    <x v="7"/>
    <m/>
    <n v="0"/>
    <n v="0"/>
  </r>
  <r>
    <x v="1"/>
    <x v="3"/>
    <n v="633391"/>
    <s v="Sur"/>
    <x v="2"/>
    <m/>
    <x v="8"/>
    <s v="PPG"/>
    <n v="0"/>
    <n v="0"/>
  </r>
  <r>
    <x v="1"/>
    <x v="4"/>
    <n v="584827"/>
    <s v="Sur"/>
    <x v="2"/>
    <m/>
    <x v="9"/>
    <s v="PPG"/>
    <n v="0"/>
    <n v="0"/>
  </r>
  <r>
    <x v="1"/>
    <x v="5"/>
    <n v="582486"/>
    <s v="Oeste"/>
    <x v="1"/>
    <m/>
    <x v="7"/>
    <m/>
    <n v="0"/>
    <n v="0"/>
  </r>
  <r>
    <x v="1"/>
    <x v="6"/>
    <n v="576632"/>
    <s v="Oeste"/>
    <x v="1"/>
    <m/>
    <x v="10"/>
    <s v="PPG"/>
    <n v="0"/>
    <n v="0"/>
  </r>
  <r>
    <x v="1"/>
    <x v="7"/>
    <n v="496433"/>
    <s v="Sur"/>
    <x v="2"/>
    <m/>
    <x v="7"/>
    <m/>
    <n v="0"/>
    <n v="0"/>
  </r>
  <r>
    <x v="1"/>
    <x v="8"/>
    <n v="461267"/>
    <s v="Sur"/>
    <x v="2"/>
    <m/>
    <x v="11"/>
    <s v="PPG"/>
    <n v="0"/>
    <n v="0"/>
  </r>
  <r>
    <x v="1"/>
    <x v="8"/>
    <n v="1"/>
    <s v="Sur"/>
    <x v="2"/>
    <m/>
    <x v="12"/>
    <s v="PPG"/>
    <m/>
    <m/>
  </r>
  <r>
    <x v="1"/>
    <x v="9"/>
    <n v="450575"/>
    <s v="Norte"/>
    <x v="0"/>
    <m/>
    <x v="0"/>
    <s v="PPG"/>
    <n v="0"/>
    <n v="0"/>
  </r>
  <r>
    <x v="1"/>
    <x v="10"/>
    <n v="446949"/>
    <s v="Norte"/>
    <x v="0"/>
    <m/>
    <x v="13"/>
    <s v="PPG"/>
    <n v="0"/>
    <n v="0"/>
  </r>
  <r>
    <x v="1"/>
    <x v="11"/>
    <n v="394754"/>
    <s v="Norte"/>
    <x v="0"/>
    <m/>
    <x v="0"/>
    <s v="PPG"/>
    <n v="0"/>
    <n v="0"/>
  </r>
  <r>
    <x v="1"/>
    <x v="12"/>
    <n v="367554"/>
    <s v="Sur"/>
    <x v="2"/>
    <m/>
    <x v="14"/>
    <s v="PPG"/>
    <n v="0"/>
    <n v="0"/>
  </r>
  <r>
    <x v="1"/>
    <x v="13"/>
    <n v="364176"/>
    <s v="Oeste"/>
    <x v="0"/>
    <m/>
    <x v="10"/>
    <s v="PPG"/>
    <n v="0"/>
    <n v="0"/>
  </r>
  <r>
    <x v="1"/>
    <x v="14"/>
    <n v="358712"/>
    <s v="Sur"/>
    <x v="2"/>
    <m/>
    <x v="7"/>
    <m/>
    <n v="0"/>
    <n v="0"/>
  </r>
  <r>
    <x v="1"/>
    <x v="15"/>
    <n v="350674"/>
    <s v="Norte"/>
    <x v="0"/>
    <m/>
    <x v="7"/>
    <m/>
    <n v="0"/>
    <n v="0"/>
  </r>
  <r>
    <x v="1"/>
    <x v="16"/>
    <n v="338480"/>
    <s v="Sur"/>
    <x v="2"/>
    <m/>
    <x v="7"/>
    <m/>
    <n v="0"/>
    <n v="0"/>
  </r>
  <r>
    <x v="1"/>
    <x v="17"/>
    <n v="331183"/>
    <s v="Oeste"/>
    <x v="1"/>
    <m/>
    <x v="15"/>
    <s v="PPG"/>
    <n v="0"/>
    <n v="0"/>
  </r>
  <r>
    <x v="1"/>
    <x v="18"/>
    <n v="328835"/>
    <s v="Norte"/>
    <x v="0"/>
    <m/>
    <x v="7"/>
    <m/>
    <n v="0"/>
    <n v="0"/>
  </r>
  <r>
    <x v="1"/>
    <x v="19"/>
    <n v="326992"/>
    <s v="Norte"/>
    <x v="0"/>
    <m/>
    <x v="7"/>
    <m/>
    <n v="0"/>
    <n v="0"/>
  </r>
  <r>
    <x v="1"/>
    <x v="20"/>
    <n v="297282"/>
    <s v="Norte"/>
    <x v="0"/>
    <m/>
    <x v="0"/>
    <s v="PPG"/>
    <n v="0"/>
    <n v="0"/>
  </r>
  <r>
    <x v="1"/>
    <x v="21"/>
    <n v="282281"/>
    <s v="Norte"/>
    <x v="0"/>
    <m/>
    <x v="0"/>
    <s v="PPG"/>
    <n v="0"/>
    <n v="0"/>
  </r>
  <r>
    <x v="1"/>
    <x v="22"/>
    <n v="256268"/>
    <s v="Norte"/>
    <x v="0"/>
    <m/>
    <x v="16"/>
    <s v="PPG"/>
    <n v="0"/>
    <n v="0"/>
  </r>
  <r>
    <x v="1"/>
    <x v="23"/>
    <n v="201511"/>
    <s v="Sur"/>
    <x v="2"/>
    <m/>
    <x v="7"/>
    <m/>
    <n v="0"/>
    <n v="0"/>
  </r>
  <r>
    <x v="1"/>
    <x v="24"/>
    <n v="185641"/>
    <s v="Oeste"/>
    <x v="1"/>
    <m/>
    <x v="10"/>
    <s v="PPG"/>
    <n v="0"/>
    <n v="0"/>
  </r>
  <r>
    <x v="1"/>
    <x v="25"/>
    <n v="180232"/>
    <s v="Oeste"/>
    <x v="1"/>
    <m/>
    <x v="10"/>
    <s v="PPG"/>
    <n v="0"/>
    <n v="0"/>
  </r>
  <r>
    <x v="1"/>
    <x v="26"/>
    <n v="85808"/>
    <s v="Norte"/>
    <x v="0"/>
    <m/>
    <x v="13"/>
    <s v="PPG"/>
    <n v="0"/>
    <n v="0"/>
  </r>
  <r>
    <x v="1"/>
    <x v="26"/>
    <n v="85808"/>
    <s v="Norte"/>
    <x v="0"/>
    <m/>
    <x v="17"/>
    <s v="2K"/>
    <m/>
    <m/>
  </r>
  <r>
    <x v="1"/>
    <x v="27"/>
    <n v="142709"/>
    <s v="Oeste"/>
    <x v="1"/>
    <m/>
    <x v="10"/>
    <s v="PPG"/>
    <n v="0"/>
    <n v="0"/>
  </r>
  <r>
    <x v="1"/>
    <x v="28"/>
    <n v="102106"/>
    <s v="Sur"/>
    <x v="2"/>
    <m/>
    <x v="18"/>
    <s v="PPG"/>
    <n v="0"/>
    <n v="0"/>
  </r>
  <r>
    <x v="1"/>
    <x v="29"/>
    <n v="98215"/>
    <s v="Sur"/>
    <x v="2"/>
    <m/>
    <x v="7"/>
    <m/>
    <n v="0"/>
    <n v="0"/>
  </r>
  <r>
    <x v="1"/>
    <x v="30"/>
    <n v="70684"/>
    <s v="Oeste"/>
    <x v="2"/>
    <m/>
    <x v="7"/>
    <m/>
    <n v="0"/>
    <n v="0"/>
  </r>
  <r>
    <x v="1"/>
    <x v="31"/>
    <n v="67011"/>
    <s v="Oeste"/>
    <x v="1"/>
    <m/>
    <x v="7"/>
    <m/>
    <n v="0"/>
    <n v="0"/>
  </r>
  <r>
    <x v="1"/>
    <x v="32"/>
    <n v="768470"/>
    <s v="Sur"/>
    <x v="2"/>
    <m/>
    <x v="14"/>
    <s v="PPG"/>
    <n v="322033.89"/>
    <n v="251186.43420000002"/>
  </r>
  <r>
    <x v="1"/>
    <x v="33"/>
    <n v="132221"/>
    <s v="Norte"/>
    <x v="0"/>
    <m/>
    <x v="16"/>
    <s v="PPG"/>
    <n v="47243.07"/>
    <n v="36849.594600000004"/>
  </r>
  <r>
    <x v="1"/>
    <x v="34"/>
    <n v="111008"/>
    <s v="Oeste"/>
    <x v="1"/>
    <m/>
    <x v="7"/>
    <m/>
    <n v="47030.100000000006"/>
    <n v="36683.478000000003"/>
  </r>
  <r>
    <x v="1"/>
    <x v="35"/>
    <n v="110566"/>
    <s v="Norte"/>
    <x v="0"/>
    <m/>
    <x v="16"/>
    <s v="PPG"/>
    <n v="42826.5"/>
    <n v="33404.67"/>
  </r>
  <r>
    <x v="1"/>
    <x v="36"/>
    <n v="100930"/>
    <s v="Sur"/>
    <x v="2"/>
    <m/>
    <x v="14"/>
    <s v="PPG"/>
    <n v="38516.880000000005"/>
    <n v="30043.166400000006"/>
  </r>
  <r>
    <x v="1"/>
    <x v="37"/>
    <n v="63997"/>
    <s v="Sur"/>
    <x v="2"/>
    <m/>
    <x v="14"/>
    <s v="PPG"/>
    <m/>
    <m/>
  </r>
  <r>
    <x v="1"/>
    <x v="38"/>
    <n v="40159"/>
    <s v="Norte"/>
    <x v="0"/>
    <m/>
    <x v="7"/>
    <m/>
    <m/>
    <m/>
  </r>
  <r>
    <x v="2"/>
    <x v="39"/>
    <n v="333541"/>
    <s v="Costa"/>
    <x v="2"/>
    <n v="2"/>
    <x v="14"/>
    <s v="PPG"/>
    <n v="0"/>
    <n v="0"/>
  </r>
  <r>
    <x v="2"/>
    <x v="39"/>
    <n v="333541"/>
    <s v="Costa"/>
    <x v="2"/>
    <n v="2"/>
    <x v="19"/>
    <s v="2K"/>
    <m/>
    <m/>
  </r>
  <r>
    <x v="2"/>
    <x v="40"/>
    <n v="336574"/>
    <s v="Costa"/>
    <x v="1"/>
    <n v="3"/>
    <x v="20"/>
    <s v="PPG"/>
    <n v="0"/>
    <n v="0"/>
  </r>
  <r>
    <x v="2"/>
    <x v="41"/>
    <n v="167824"/>
    <s v="Norte"/>
    <x v="0"/>
    <n v="9"/>
    <x v="16"/>
    <s v="PPG"/>
    <n v="0"/>
    <n v="0"/>
  </r>
  <r>
    <x v="2"/>
    <x v="42"/>
    <n v="145575"/>
    <s v="Centro"/>
    <x v="2"/>
    <s v="3 226"/>
    <x v="21"/>
    <s v="PPG"/>
    <n v="0"/>
    <n v="0"/>
  </r>
  <r>
    <x v="2"/>
    <x v="43"/>
    <n v="125751"/>
    <s v="Centro"/>
    <x v="1"/>
    <s v="3 226"/>
    <x v="3"/>
    <s v="2K"/>
    <n v="0"/>
    <n v="0"/>
  </r>
  <r>
    <x v="2"/>
    <x v="44"/>
    <n v="115340"/>
    <s v="Norte"/>
    <x v="0"/>
    <n v="8"/>
    <x v="7"/>
    <m/>
    <n v="0"/>
    <n v="0"/>
  </r>
  <r>
    <x v="2"/>
    <x v="45"/>
    <n v="103787"/>
    <s v="Norte"/>
    <x v="0"/>
    <n v="7"/>
    <x v="22"/>
    <s v="PPG"/>
    <n v="0"/>
    <n v="0"/>
  </r>
  <r>
    <x v="2"/>
    <x v="46"/>
    <n v="102110"/>
    <s v="Costa"/>
    <x v="2"/>
    <n v="2"/>
    <x v="23"/>
    <s v="PPG"/>
    <n v="0"/>
    <n v="0"/>
  </r>
  <r>
    <x v="2"/>
    <x v="47"/>
    <n v="100689"/>
    <s v="Costa"/>
    <x v="2"/>
    <n v="2"/>
    <x v="24"/>
    <s v="PPG"/>
    <n v="0"/>
    <n v="0"/>
  </r>
  <r>
    <x v="2"/>
    <x v="48"/>
    <n v="75905"/>
    <s v="Centro"/>
    <x v="1"/>
    <s v="3 226"/>
    <x v="21"/>
    <s v="PPG"/>
    <n v="0"/>
    <n v="0"/>
  </r>
  <r>
    <x v="2"/>
    <x v="49"/>
    <n v="72980"/>
    <s v="Oeste"/>
    <x v="0"/>
    <n v="5"/>
    <x v="7"/>
    <m/>
    <n v="0"/>
    <n v="0"/>
  </r>
  <r>
    <x v="2"/>
    <x v="50"/>
    <n v="70839"/>
    <s v="Oeste"/>
    <x v="0"/>
    <n v="5"/>
    <x v="7"/>
    <m/>
    <m/>
    <n v="0"/>
  </r>
  <r>
    <x v="2"/>
    <x v="51"/>
    <n v="68613"/>
    <s v="Norte"/>
    <x v="0"/>
    <n v="9"/>
    <x v="16"/>
    <s v="PPG"/>
    <m/>
    <n v="0"/>
  </r>
  <r>
    <x v="2"/>
    <x v="52"/>
    <n v="67503"/>
    <s v="Sur"/>
    <x v="1"/>
    <n v="3"/>
    <x v="20"/>
    <m/>
    <m/>
    <n v="0"/>
  </r>
  <r>
    <x v="2"/>
    <x v="53"/>
    <n v="31213"/>
    <s v="Sur"/>
    <x v="2"/>
    <n v="3"/>
    <x v="21"/>
    <s v="PPG"/>
    <n v="39466"/>
    <n v="30783.48"/>
  </r>
  <r>
    <x v="2"/>
    <x v="53"/>
    <n v="31213"/>
    <s v="Sur"/>
    <x v="2"/>
    <n v="3"/>
    <x v="25"/>
    <s v="2K"/>
    <m/>
    <m/>
  </r>
  <r>
    <x v="2"/>
    <x v="54"/>
    <n v="52731"/>
    <s v="Oeste"/>
    <x v="0"/>
    <n v="7"/>
    <x v="7"/>
    <m/>
    <m/>
    <m/>
  </r>
  <r>
    <x v="2"/>
    <x v="55"/>
    <n v="52607"/>
    <s v="Oeste"/>
    <x v="0"/>
    <n v="5"/>
    <x v="7"/>
    <m/>
    <m/>
    <m/>
  </r>
  <r>
    <x v="2"/>
    <x v="56"/>
    <n v="49309"/>
    <s v="Oeste"/>
    <x v="0"/>
    <n v="5"/>
    <x v="7"/>
    <m/>
    <m/>
    <m/>
  </r>
  <r>
    <x v="2"/>
    <x v="57"/>
    <n v="48982"/>
    <s v="Costa"/>
    <x v="2"/>
    <s v="2 226"/>
    <x v="26"/>
    <s v="PPG"/>
    <m/>
    <m/>
  </r>
  <r>
    <x v="2"/>
    <x v="58"/>
    <n v="46504"/>
    <s v="Oeste"/>
    <x v="0"/>
    <n v="5"/>
    <x v="7"/>
    <m/>
    <m/>
    <m/>
  </r>
  <r>
    <x v="2"/>
    <x v="59"/>
    <n v="45526"/>
    <s v="Costa"/>
    <x v="2"/>
    <n v="2"/>
    <x v="7"/>
    <m/>
    <m/>
    <m/>
  </r>
  <r>
    <x v="2"/>
    <x v="60"/>
    <n v="45506"/>
    <s v="Oeste"/>
    <x v="0"/>
    <s v="7 188"/>
    <x v="22"/>
    <s v="PPG"/>
    <m/>
    <m/>
  </r>
  <r>
    <x v="2"/>
    <x v="61"/>
    <n v="44783"/>
    <s v="Oeste"/>
    <x v="0"/>
    <n v="5"/>
    <x v="7"/>
    <m/>
    <m/>
    <m/>
  </r>
  <r>
    <x v="2"/>
    <x v="62"/>
    <n v="42452"/>
    <s v="Costa"/>
    <x v="2"/>
    <n v="2"/>
    <x v="7"/>
    <m/>
    <m/>
    <m/>
  </r>
  <r>
    <x v="2"/>
    <x v="63"/>
    <n v="42110"/>
    <s v="Sur"/>
    <x v="1"/>
    <n v="3"/>
    <x v="7"/>
    <m/>
    <m/>
    <m/>
  </r>
  <r>
    <x v="2"/>
    <x v="64"/>
    <n v="41760"/>
    <s v="Oeste"/>
    <x v="1"/>
    <s v="3 205"/>
    <x v="7"/>
    <m/>
    <m/>
    <m/>
  </r>
  <r>
    <x v="2"/>
    <x v="65"/>
    <n v="40002"/>
    <s v="Norte"/>
    <x v="0"/>
    <n v="9"/>
    <x v="16"/>
    <s v="PPG"/>
    <m/>
    <m/>
  </r>
  <r>
    <x v="2"/>
    <x v="66"/>
    <n v="39730"/>
    <s v="Norte"/>
    <x v="0"/>
    <n v="8"/>
    <x v="7"/>
    <m/>
    <m/>
    <m/>
  </r>
  <r>
    <x v="2"/>
    <x v="67"/>
    <n v="39449"/>
    <s v="Costa"/>
    <x v="2"/>
    <s v="2 11"/>
    <x v="7"/>
    <m/>
    <m/>
    <m/>
  </r>
  <r>
    <x v="2"/>
    <x v="68"/>
    <n v="39425"/>
    <s v="Norte"/>
    <x v="0"/>
    <n v="8"/>
    <x v="7"/>
    <m/>
    <m/>
    <m/>
  </r>
  <r>
    <x v="2"/>
    <x v="69"/>
    <n v="37646"/>
    <s v="Sur"/>
    <x v="1"/>
    <n v="3"/>
    <x v="7"/>
    <m/>
    <m/>
    <m/>
  </r>
  <r>
    <x v="2"/>
    <x v="70"/>
    <n v="37594"/>
    <s v="Centro"/>
    <x v="1"/>
    <s v="5 205"/>
    <x v="27"/>
    <s v="PPG"/>
    <m/>
    <m/>
  </r>
  <r>
    <x v="2"/>
    <x v="71"/>
    <n v="37463"/>
    <s v="Costa"/>
    <x v="2"/>
    <n v="2"/>
    <x v="7"/>
    <m/>
    <m/>
    <m/>
  </r>
  <r>
    <x v="2"/>
    <x v="72"/>
    <n v="35656"/>
    <s v="Oeste"/>
    <x v="1"/>
    <s v="5 205"/>
    <x v="28"/>
    <s v="PPG"/>
    <m/>
    <m/>
  </r>
  <r>
    <x v="2"/>
    <x v="73"/>
    <n v="35563"/>
    <s v="Oeste"/>
    <x v="1"/>
    <s v="5 51"/>
    <x v="29"/>
    <m/>
    <m/>
    <m/>
  </r>
  <r>
    <x v="2"/>
    <x v="74"/>
    <n v="35251"/>
    <s v="Oeste"/>
    <x v="0"/>
    <n v="7"/>
    <x v="7"/>
    <m/>
    <m/>
    <m/>
  </r>
  <r>
    <x v="2"/>
    <x v="75"/>
    <n v="33110"/>
    <s v="Costa"/>
    <x v="2"/>
    <n v="2"/>
    <x v="7"/>
    <m/>
    <m/>
    <m/>
  </r>
  <r>
    <x v="2"/>
    <x v="76"/>
    <n v="32717"/>
    <s v="Sur"/>
    <x v="1"/>
    <n v="3"/>
    <x v="7"/>
    <m/>
    <m/>
    <m/>
  </r>
  <r>
    <x v="2"/>
    <x v="77"/>
    <n v="32448"/>
    <s v="Costa"/>
    <x v="2"/>
    <s v="2 215"/>
    <x v="7"/>
    <m/>
    <m/>
    <m/>
  </r>
  <r>
    <x v="2"/>
    <x v="78"/>
    <n v="32215"/>
    <s v="Norte"/>
    <x v="0"/>
    <n v="8"/>
    <x v="30"/>
    <s v="PPG"/>
    <m/>
    <m/>
  </r>
  <r>
    <x v="2"/>
    <x v="79"/>
    <n v="32032"/>
    <s v="Costa"/>
    <x v="2"/>
    <n v="2"/>
    <x v="7"/>
    <m/>
    <m/>
    <m/>
  </r>
  <r>
    <x v="2"/>
    <x v="80"/>
    <n v="27504"/>
    <s v="Norte"/>
    <x v="0"/>
    <n v="8"/>
    <x v="31"/>
    <s v="PPG"/>
    <m/>
    <m/>
  </r>
  <r>
    <x v="2"/>
    <x v="81"/>
    <n v="27239"/>
    <s v="Centro"/>
    <x v="2"/>
    <n v="3"/>
    <x v="7"/>
    <m/>
    <m/>
    <m/>
  </r>
  <r>
    <x v="2"/>
    <x v="82"/>
    <n v="26897"/>
    <s v="Norte"/>
    <x v="0"/>
    <n v="8"/>
    <x v="32"/>
    <s v="PPG"/>
    <m/>
    <m/>
  </r>
  <r>
    <x v="2"/>
    <x v="83"/>
    <n v="26830"/>
    <s v="Costa"/>
    <x v="2"/>
    <n v="2"/>
    <x v="7"/>
    <m/>
    <m/>
    <m/>
  </r>
  <r>
    <x v="2"/>
    <x v="84"/>
    <n v="26510"/>
    <s v="Oeste"/>
    <x v="0"/>
    <n v="5"/>
    <x v="7"/>
    <m/>
    <m/>
    <m/>
  </r>
  <r>
    <x v="2"/>
    <x v="85"/>
    <n v="25627"/>
    <s v="Norte"/>
    <x v="0"/>
    <n v="7"/>
    <x v="31"/>
    <s v="PPG"/>
    <m/>
    <m/>
  </r>
  <r>
    <x v="2"/>
    <x v="86"/>
    <n v="24868"/>
    <s v="Centro"/>
    <x v="2"/>
    <n v="3"/>
    <x v="7"/>
    <m/>
    <m/>
    <m/>
  </r>
  <r>
    <x v="2"/>
    <x v="87"/>
    <n v="24420"/>
    <s v="Sur"/>
    <x v="2"/>
    <n v="3"/>
    <x v="7"/>
    <m/>
    <m/>
    <m/>
  </r>
  <r>
    <x v="2"/>
    <x v="88"/>
    <n v="23100"/>
    <s v="Oeste"/>
    <x v="0"/>
    <n v="5"/>
    <x v="7"/>
    <m/>
    <m/>
    <m/>
  </r>
  <r>
    <x v="2"/>
    <x v="89"/>
    <n v="22649"/>
    <s v="Oeste"/>
    <x v="0"/>
    <n v="7"/>
    <x v="7"/>
    <m/>
    <m/>
    <m/>
  </r>
  <r>
    <x v="2"/>
    <x v="90"/>
    <n v="22624"/>
    <s v="Costa"/>
    <x v="2"/>
    <n v="2"/>
    <x v="33"/>
    <s v="PPG"/>
    <m/>
    <m/>
  </r>
  <r>
    <x v="2"/>
    <x v="91"/>
    <n v="22537"/>
    <s v="Sur"/>
    <x v="1"/>
    <n v="3"/>
    <x v="7"/>
    <m/>
    <m/>
    <m/>
  </r>
  <r>
    <x v="2"/>
    <x v="92"/>
    <n v="22292"/>
    <s v="Sur"/>
    <x v="2"/>
    <n v="3"/>
    <x v="7"/>
    <m/>
    <m/>
    <m/>
  </r>
  <r>
    <x v="2"/>
    <x v="93"/>
    <n v="21977"/>
    <s v="Centro"/>
    <x v="0"/>
    <s v="2 226"/>
    <x v="7"/>
    <m/>
    <m/>
    <m/>
  </r>
  <r>
    <x v="2"/>
    <x v="94"/>
    <n v="20791"/>
    <s v="Centro"/>
    <x v="2"/>
    <s v="2 29"/>
    <x v="7"/>
    <m/>
    <m/>
    <m/>
  </r>
  <r>
    <x v="2"/>
    <x v="95"/>
    <n v="19899"/>
    <s v="Oeste"/>
    <x v="1"/>
    <n v="5"/>
    <x v="7"/>
    <m/>
    <m/>
    <m/>
  </r>
  <r>
    <x v="2"/>
    <x v="96"/>
    <n v="19849"/>
    <s v="Oeste"/>
    <x v="0"/>
    <n v="5"/>
    <x v="7"/>
    <m/>
    <m/>
    <m/>
  </r>
  <r>
    <x v="2"/>
    <x v="97"/>
    <n v="18422"/>
    <s v="Oeste"/>
    <x v="1"/>
    <n v="5"/>
    <x v="7"/>
    <m/>
    <m/>
    <m/>
  </r>
  <r>
    <x v="2"/>
    <x v="98"/>
    <n v="18243"/>
    <s v="Costa"/>
    <x v="2"/>
    <s v="2 226"/>
    <x v="34"/>
    <m/>
    <m/>
    <m/>
  </r>
  <r>
    <x v="2"/>
    <x v="99"/>
    <n v="18022"/>
    <s v="Oeste"/>
    <x v="1"/>
    <n v="3"/>
    <x v="7"/>
    <m/>
    <m/>
    <m/>
  </r>
  <r>
    <x v="2"/>
    <x v="100"/>
    <n v="17552"/>
    <s v="Sur"/>
    <x v="1"/>
    <n v="3"/>
    <x v="7"/>
    <m/>
    <m/>
    <m/>
  </r>
  <r>
    <x v="2"/>
    <x v="101"/>
    <n v="17499"/>
    <s v="Oeste"/>
    <x v="0"/>
    <n v="7"/>
    <x v="7"/>
    <m/>
    <m/>
    <m/>
  </r>
  <r>
    <x v="2"/>
    <x v="102"/>
    <n v="17266"/>
    <s v="Oeste"/>
    <x v="0"/>
    <n v="7"/>
    <x v="7"/>
    <m/>
    <m/>
    <m/>
  </r>
  <r>
    <x v="2"/>
    <x v="103"/>
    <n v="16635"/>
    <s v="Oeste"/>
    <x v="2"/>
    <n v="3"/>
    <x v="7"/>
    <m/>
    <m/>
    <m/>
  </r>
  <r>
    <x v="2"/>
    <x v="104"/>
    <n v="16613"/>
    <m/>
    <x v="1"/>
    <m/>
    <x v="7"/>
    <m/>
    <m/>
    <m/>
  </r>
  <r>
    <x v="2"/>
    <x v="105"/>
    <n v="16350"/>
    <m/>
    <x v="0"/>
    <m/>
    <x v="7"/>
    <m/>
    <m/>
    <m/>
  </r>
  <r>
    <x v="2"/>
    <x v="106"/>
    <n v="15968"/>
    <m/>
    <x v="2"/>
    <m/>
    <x v="7"/>
    <m/>
    <m/>
    <m/>
  </r>
  <r>
    <x v="2"/>
    <x v="107"/>
    <n v="15965"/>
    <m/>
    <x v="0"/>
    <m/>
    <x v="7"/>
    <m/>
    <m/>
    <m/>
  </r>
  <r>
    <x v="2"/>
    <x v="108"/>
    <n v="14810"/>
    <m/>
    <x v="1"/>
    <m/>
    <x v="7"/>
    <m/>
    <m/>
    <m/>
  </r>
  <r>
    <x v="2"/>
    <x v="109"/>
    <n v="14207"/>
    <m/>
    <x v="2"/>
    <m/>
    <x v="7"/>
    <m/>
    <m/>
    <m/>
  </r>
  <r>
    <x v="2"/>
    <x v="110"/>
    <n v="14079"/>
    <m/>
    <x v="0"/>
    <m/>
    <x v="7"/>
    <m/>
    <m/>
    <m/>
  </r>
  <r>
    <x v="2"/>
    <x v="111"/>
    <n v="13977"/>
    <m/>
    <x v="1"/>
    <m/>
    <x v="7"/>
    <m/>
    <m/>
    <m/>
  </r>
  <r>
    <x v="2"/>
    <x v="112"/>
    <n v="13031"/>
    <m/>
    <x v="1"/>
    <m/>
    <x v="7"/>
    <m/>
    <m/>
    <m/>
  </r>
  <r>
    <x v="2"/>
    <x v="113"/>
    <n v="12982"/>
    <m/>
    <x v="0"/>
    <m/>
    <x v="7"/>
    <m/>
    <m/>
    <m/>
  </r>
  <r>
    <x v="2"/>
    <x v="114"/>
    <n v="12941"/>
    <m/>
    <x v="0"/>
    <m/>
    <x v="7"/>
    <m/>
    <m/>
    <m/>
  </r>
  <r>
    <x v="2"/>
    <x v="115"/>
    <n v="12914"/>
    <m/>
    <x v="2"/>
    <m/>
    <x v="7"/>
    <m/>
    <m/>
    <m/>
  </r>
  <r>
    <x v="2"/>
    <x v="116"/>
    <n v="12297"/>
    <m/>
    <x v="2"/>
    <m/>
    <x v="7"/>
    <m/>
    <m/>
    <m/>
  </r>
  <r>
    <x v="2"/>
    <x v="117"/>
    <n v="11801"/>
    <m/>
    <x v="1"/>
    <m/>
    <x v="7"/>
    <m/>
    <m/>
    <m/>
  </r>
  <r>
    <x v="2"/>
    <x v="118"/>
    <n v="11786"/>
    <m/>
    <x v="0"/>
    <m/>
    <x v="7"/>
    <m/>
    <m/>
    <m/>
  </r>
  <r>
    <x v="2"/>
    <x v="119"/>
    <n v="11646"/>
    <m/>
    <x v="2"/>
    <m/>
    <x v="7"/>
    <m/>
    <m/>
    <m/>
  </r>
  <r>
    <x v="2"/>
    <x v="120"/>
    <n v="11618"/>
    <m/>
    <x v="1"/>
    <m/>
    <x v="7"/>
    <m/>
    <m/>
    <m/>
  </r>
  <r>
    <x v="2"/>
    <x v="121"/>
    <n v="11323"/>
    <m/>
    <x v="2"/>
    <m/>
    <x v="7"/>
    <m/>
    <m/>
    <m/>
  </r>
  <r>
    <x v="2"/>
    <x v="122"/>
    <n v="10790"/>
    <m/>
    <x v="0"/>
    <m/>
    <x v="7"/>
    <m/>
    <m/>
    <m/>
  </r>
  <r>
    <x v="2"/>
    <x v="123"/>
    <n v="10783"/>
    <m/>
    <x v="1"/>
    <m/>
    <x v="7"/>
    <m/>
    <m/>
    <m/>
  </r>
  <r>
    <x v="2"/>
    <x v="124"/>
    <n v="10661"/>
    <m/>
    <x v="1"/>
    <m/>
    <x v="7"/>
    <m/>
    <m/>
    <m/>
  </r>
  <r>
    <x v="2"/>
    <x v="125"/>
    <n v="9594"/>
    <m/>
    <x v="2"/>
    <m/>
    <x v="7"/>
    <m/>
    <m/>
    <m/>
  </r>
  <r>
    <x v="2"/>
    <x v="126"/>
    <n v="9427"/>
    <m/>
    <x v="1"/>
    <m/>
    <x v="7"/>
    <m/>
    <m/>
    <m/>
  </r>
  <r>
    <x v="2"/>
    <x v="127"/>
    <n v="9164"/>
    <m/>
    <x v="1"/>
    <m/>
    <x v="7"/>
    <m/>
    <m/>
    <m/>
  </r>
  <r>
    <x v="2"/>
    <x v="128"/>
    <n v="8994"/>
    <m/>
    <x v="2"/>
    <m/>
    <x v="7"/>
    <m/>
    <m/>
    <m/>
  </r>
  <r>
    <x v="2"/>
    <x v="129"/>
    <n v="8465"/>
    <m/>
    <x v="2"/>
    <m/>
    <x v="7"/>
    <m/>
    <m/>
    <m/>
  </r>
  <r>
    <x v="2"/>
    <x v="130"/>
    <n v="7143"/>
    <m/>
    <x v="1"/>
    <m/>
    <x v="7"/>
    <m/>
    <m/>
    <m/>
  </r>
  <r>
    <x v="2"/>
    <x v="131"/>
    <n v="6221"/>
    <m/>
    <x v="2"/>
    <m/>
    <x v="7"/>
    <m/>
    <m/>
    <m/>
  </r>
  <r>
    <x v="2"/>
    <x v="132"/>
    <n v="4870"/>
    <m/>
    <x v="2"/>
    <m/>
    <x v="7"/>
    <m/>
    <m/>
    <m/>
  </r>
  <r>
    <x v="2"/>
    <x v="133"/>
    <n v="4642"/>
    <m/>
    <x v="2"/>
    <m/>
    <x v="7"/>
    <m/>
    <m/>
    <m/>
  </r>
  <r>
    <x v="2"/>
    <x v="134"/>
    <n v="3174"/>
    <m/>
    <x v="2"/>
    <m/>
    <x v="7"/>
    <m/>
    <m/>
    <m/>
  </r>
  <r>
    <x v="2"/>
    <x v="135"/>
    <n v="2542"/>
    <m/>
    <x v="2"/>
    <m/>
    <x v="7"/>
    <m/>
    <m/>
    <m/>
  </r>
  <r>
    <x v="3"/>
    <x v="136"/>
    <n v="361959"/>
    <m/>
    <x v="0"/>
    <m/>
    <x v="7"/>
    <m/>
    <m/>
    <m/>
  </r>
  <r>
    <x v="4"/>
    <x v="137"/>
    <n v="710814"/>
    <m/>
    <x v="2"/>
    <m/>
    <x v="7"/>
    <m/>
    <m/>
    <m/>
  </r>
  <r>
    <x v="5"/>
    <x v="138"/>
    <n v="750768"/>
    <s v="Roca/Allen/V. Regina/Bolson"/>
    <x v="1"/>
    <m/>
    <x v="35"/>
    <s v="PPG"/>
    <m/>
    <m/>
  </r>
  <r>
    <x v="6"/>
    <x v="139"/>
    <n v="592621"/>
    <m/>
    <x v="3"/>
    <m/>
    <x v="36"/>
    <s v="PPG"/>
    <m/>
    <m/>
  </r>
  <r>
    <x v="7"/>
    <x v="140"/>
    <n v="333473"/>
    <m/>
    <x v="3"/>
    <m/>
    <x v="7"/>
    <m/>
    <m/>
    <m/>
  </r>
  <r>
    <x v="8"/>
    <x v="141"/>
    <n v="185732"/>
    <m/>
    <x v="3"/>
    <m/>
    <x v="7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1000000}" name="TablaDinámica1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compact="0" compactData="0" multipleFieldFilters="0">
  <location ref="A3:E65" firstHeaderRow="1" firstDataRow="2" firstDataCol="3"/>
  <pivotFields count="10">
    <pivotField axis="axisRow" compact="0" outline="0" showAll="0">
      <items count="10">
        <item x="1"/>
        <item x="2"/>
        <item x="0"/>
        <item x="6"/>
        <item x="3"/>
        <item x="4"/>
        <item x="5"/>
        <item x="7"/>
        <item x="8"/>
        <item t="default"/>
      </items>
    </pivotField>
    <pivotField axis="axisRow" compact="0" outline="0" showAll="0" defaultSubtotal="0">
      <items count="142">
        <item x="73"/>
        <item x="55"/>
        <item x="100"/>
        <item x="115"/>
        <item x="113"/>
        <item x="4"/>
        <item x="78"/>
        <item x="12"/>
        <item x="93"/>
        <item x="48"/>
        <item x="40"/>
        <item x="57"/>
        <item x="65"/>
        <item x="92"/>
        <item x="14"/>
        <item x="36"/>
        <item x="70"/>
        <item x="58"/>
        <item x="77"/>
        <item x="0"/>
        <item x="35"/>
        <item x="30"/>
        <item x="107"/>
        <item x="88"/>
        <item x="110"/>
        <item x="101"/>
        <item x="125"/>
        <item x="54"/>
        <item x="62"/>
        <item x="50"/>
        <item x="139"/>
        <item x="80"/>
        <item x="106"/>
        <item x="87"/>
        <item x="52"/>
        <item x="63"/>
        <item x="97"/>
        <item x="79"/>
        <item x="37"/>
        <item x="22"/>
        <item x="16"/>
        <item x="38"/>
        <item x="23"/>
        <item x="7"/>
        <item x="122"/>
        <item x="59"/>
        <item x="112"/>
        <item x="105"/>
        <item x="94"/>
        <item x="134"/>
        <item x="90"/>
        <item x="120"/>
        <item x="99"/>
        <item x="132"/>
        <item x="109"/>
        <item x="114"/>
        <item x="39"/>
        <item x="27"/>
        <item x="9"/>
        <item x="89"/>
        <item x="74"/>
        <item x="117"/>
        <item x="124"/>
        <item x="24"/>
        <item x="25"/>
        <item x="19"/>
        <item x="45"/>
        <item x="47"/>
        <item x="1"/>
        <item x="136"/>
        <item x="32"/>
        <item x="8"/>
        <item x="119"/>
        <item x="81"/>
        <item x="102"/>
        <item x="131"/>
        <item x="60"/>
        <item x="98"/>
        <item x="64"/>
        <item x="2"/>
        <item x="34"/>
        <item x="83"/>
        <item x="121"/>
        <item x="15"/>
        <item x="75"/>
        <item x="31"/>
        <item x="49"/>
        <item x="5"/>
        <item x="86"/>
        <item x="129"/>
        <item x="6"/>
        <item x="17"/>
        <item x="95"/>
        <item x="46"/>
        <item x="137"/>
        <item x="43"/>
        <item x="69"/>
        <item x="61"/>
        <item x="130"/>
        <item x="44"/>
        <item x="133"/>
        <item x="11"/>
        <item x="67"/>
        <item x="28"/>
        <item x="104"/>
        <item x="116"/>
        <item x="3"/>
        <item x="66"/>
        <item x="103"/>
        <item x="138"/>
        <item x="96"/>
        <item x="85"/>
        <item x="111"/>
        <item x="91"/>
        <item x="72"/>
        <item x="126"/>
        <item x="68"/>
        <item x="84"/>
        <item x="82"/>
        <item x="128"/>
        <item x="26"/>
        <item x="20"/>
        <item x="18"/>
        <item x="41"/>
        <item x="51"/>
        <item x="29"/>
        <item x="140"/>
        <item x="118"/>
        <item x="42"/>
        <item x="123"/>
        <item x="141"/>
        <item x="10"/>
        <item x="135"/>
        <item x="108"/>
        <item x="56"/>
        <item x="53"/>
        <item x="13"/>
        <item x="127"/>
        <item x="21"/>
        <item x="71"/>
        <item x="76"/>
        <item x="33"/>
      </items>
    </pivotField>
    <pivotField dataField="1" compact="0" numFmtId="3" outline="0" showAll="0"/>
    <pivotField compact="0" outline="0" showAll="0"/>
    <pivotField axis="axisCol" compact="0" outline="0" showAll="0">
      <items count="5">
        <item h="1" x="0"/>
        <item h="1" x="1"/>
        <item x="2"/>
        <item h="1" x="3"/>
        <item t="default"/>
      </items>
    </pivotField>
    <pivotField compact="0" outline="0" showAll="0"/>
    <pivotField axis="axisRow" compact="0" outline="0" showAll="0">
      <items count="39">
        <item x="31"/>
        <item x="1"/>
        <item x="32"/>
        <item x="4"/>
        <item x="5"/>
        <item x="16"/>
        <item x="23"/>
        <item x="17"/>
        <item x="22"/>
        <item x="12"/>
        <item x="14"/>
        <item x="3"/>
        <item x="19"/>
        <item m="1" x="37"/>
        <item x="35"/>
        <item x="34"/>
        <item x="11"/>
        <item x="21"/>
        <item x="10"/>
        <item x="15"/>
        <item x="0"/>
        <item x="24"/>
        <item x="18"/>
        <item x="36"/>
        <item x="2"/>
        <item x="13"/>
        <item x="29"/>
        <item x="33"/>
        <item x="25"/>
        <item x="27"/>
        <item x="26"/>
        <item x="9"/>
        <item x="20"/>
        <item x="28"/>
        <item x="8"/>
        <item x="30"/>
        <item x="6"/>
        <item x="7"/>
        <item t="default"/>
      </items>
    </pivotField>
    <pivotField compact="0" outline="0" showAll="0"/>
    <pivotField compact="0" outline="0" showAll="0"/>
    <pivotField compact="0" outline="0" showAll="0"/>
  </pivotFields>
  <rowFields count="3">
    <field x="0"/>
    <field x="1"/>
    <field x="6"/>
  </rowFields>
  <rowItems count="61">
    <i>
      <x/>
      <x v="5"/>
      <x v="31"/>
    </i>
    <i r="1">
      <x v="7"/>
      <x v="10"/>
    </i>
    <i r="1">
      <x v="14"/>
      <x v="37"/>
    </i>
    <i r="1">
      <x v="15"/>
      <x v="10"/>
    </i>
    <i r="1">
      <x v="21"/>
      <x v="37"/>
    </i>
    <i r="1">
      <x v="38"/>
      <x v="10"/>
    </i>
    <i r="1">
      <x v="40"/>
      <x v="37"/>
    </i>
    <i r="1">
      <x v="42"/>
      <x v="37"/>
    </i>
    <i r="1">
      <x v="43"/>
      <x v="37"/>
    </i>
    <i r="1">
      <x v="70"/>
      <x v="10"/>
    </i>
    <i r="1">
      <x v="71"/>
      <x v="9"/>
    </i>
    <i r="2">
      <x v="16"/>
    </i>
    <i r="1">
      <x v="79"/>
      <x v="37"/>
    </i>
    <i r="1">
      <x v="103"/>
      <x v="22"/>
    </i>
    <i r="1">
      <x v="106"/>
      <x v="34"/>
    </i>
    <i r="1">
      <x v="125"/>
      <x v="37"/>
    </i>
    <i t="default">
      <x/>
    </i>
    <i>
      <x v="1"/>
      <x v="3"/>
      <x v="37"/>
    </i>
    <i r="1">
      <x v="11"/>
      <x v="30"/>
    </i>
    <i r="1">
      <x v="13"/>
      <x v="37"/>
    </i>
    <i r="1">
      <x v="18"/>
      <x v="37"/>
    </i>
    <i r="1">
      <x v="26"/>
      <x v="37"/>
    </i>
    <i r="1">
      <x v="28"/>
      <x v="37"/>
    </i>
    <i r="1">
      <x v="32"/>
      <x v="37"/>
    </i>
    <i r="1">
      <x v="33"/>
      <x v="37"/>
    </i>
    <i r="1">
      <x v="37"/>
      <x v="37"/>
    </i>
    <i r="1">
      <x v="45"/>
      <x v="37"/>
    </i>
    <i r="1">
      <x v="48"/>
      <x v="37"/>
    </i>
    <i r="1">
      <x v="49"/>
      <x v="37"/>
    </i>
    <i r="1">
      <x v="50"/>
      <x v="27"/>
    </i>
    <i r="1">
      <x v="53"/>
      <x v="37"/>
    </i>
    <i r="1">
      <x v="54"/>
      <x v="37"/>
    </i>
    <i r="1">
      <x v="56"/>
      <x v="10"/>
    </i>
    <i r="2">
      <x v="12"/>
    </i>
    <i r="1">
      <x v="67"/>
      <x v="21"/>
    </i>
    <i r="1">
      <x v="72"/>
      <x v="37"/>
    </i>
    <i r="1">
      <x v="73"/>
      <x v="37"/>
    </i>
    <i r="1">
      <x v="75"/>
      <x v="37"/>
    </i>
    <i r="1">
      <x v="77"/>
      <x v="15"/>
    </i>
    <i r="1">
      <x v="81"/>
      <x v="37"/>
    </i>
    <i r="1">
      <x v="82"/>
      <x v="37"/>
    </i>
    <i r="1">
      <x v="84"/>
      <x v="37"/>
    </i>
    <i r="1">
      <x v="88"/>
      <x v="37"/>
    </i>
    <i r="1">
      <x v="89"/>
      <x v="37"/>
    </i>
    <i r="1">
      <x v="93"/>
      <x v="6"/>
    </i>
    <i r="1">
      <x v="100"/>
      <x v="37"/>
    </i>
    <i r="1">
      <x v="102"/>
      <x v="37"/>
    </i>
    <i r="1">
      <x v="105"/>
      <x v="37"/>
    </i>
    <i r="1">
      <x v="108"/>
      <x v="37"/>
    </i>
    <i r="1">
      <x v="119"/>
      <x v="37"/>
    </i>
    <i r="1">
      <x v="128"/>
      <x v="17"/>
    </i>
    <i r="1">
      <x v="132"/>
      <x v="37"/>
    </i>
    <i r="1">
      <x v="135"/>
      <x v="17"/>
    </i>
    <i r="2">
      <x v="28"/>
    </i>
    <i r="1">
      <x v="139"/>
      <x v="37"/>
    </i>
    <i t="default">
      <x v="1"/>
    </i>
    <i>
      <x v="2"/>
      <x v="19"/>
      <x v="4"/>
    </i>
    <i t="default">
      <x v="2"/>
    </i>
    <i>
      <x v="5"/>
      <x v="94"/>
      <x v="37"/>
    </i>
    <i t="default">
      <x v="5"/>
    </i>
    <i t="grand">
      <x/>
    </i>
  </rowItems>
  <colFields count="1">
    <field x="4"/>
  </colFields>
  <colItems count="2">
    <i>
      <x v="2"/>
    </i>
    <i t="grand">
      <x/>
    </i>
  </colItems>
  <dataFields count="1">
    <dataField name="Suma de Población" fld="2" baseField="0" baseItem="0" numFmtId="3"/>
  </dataFields>
  <formats count="6">
    <format dxfId="5">
      <pivotArea outline="0" collapsedLevelsAreSubtotals="1" fieldPosition="0"/>
    </format>
    <format dxfId="4">
      <pivotArea field="0" type="button" dataOnly="0" labelOnly="1" outline="0" axis="axisRow" fieldPosition="0"/>
    </format>
    <format dxfId="3">
      <pivotArea field="1" type="button" dataOnly="0" labelOnly="1" outline="0" axis="axisRow" fieldPosition="1"/>
    </format>
    <format dxfId="2">
      <pivotArea field="6" type="button" dataOnly="0" labelOnly="1" outline="0" axis="axisRow" fieldPosition="2"/>
    </format>
    <format dxfId="1">
      <pivotArea dataOnly="0" labelOnly="1" outline="0" fieldPosition="0">
        <references count="1">
          <reference field="4" count="0"/>
        </references>
      </pivotArea>
    </format>
    <format dxfId="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56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G14" sqref="G14"/>
    </sheetView>
  </sheetViews>
  <sheetFormatPr baseColWidth="10" defaultRowHeight="15"/>
  <cols>
    <col min="2" max="2" width="17.7109375" customWidth="1"/>
    <col min="3" max="3" width="9.7109375" bestFit="1" customWidth="1"/>
    <col min="4" max="4" width="27.140625" bestFit="1" customWidth="1"/>
    <col min="7" max="7" width="57.28515625" style="44" bestFit="1" customWidth="1"/>
    <col min="8" max="8" width="11.5703125" style="18"/>
    <col min="9" max="9" width="11.5703125" style="57"/>
    <col min="10" max="11" width="11.5703125" style="60"/>
    <col min="13" max="13" width="31.85546875" bestFit="1" customWidth="1"/>
  </cols>
  <sheetData>
    <row r="1" spans="1:11" ht="30">
      <c r="A1" s="23" t="s">
        <v>83</v>
      </c>
      <c r="B1" s="24" t="s">
        <v>84</v>
      </c>
      <c r="C1" s="25" t="s">
        <v>76</v>
      </c>
      <c r="D1" s="17" t="s">
        <v>75</v>
      </c>
      <c r="E1" s="25" t="s">
        <v>246</v>
      </c>
      <c r="F1" s="17" t="s">
        <v>85</v>
      </c>
      <c r="G1" s="17" t="s">
        <v>86</v>
      </c>
      <c r="H1" s="17" t="s">
        <v>252</v>
      </c>
      <c r="I1" s="54" t="s">
        <v>76</v>
      </c>
      <c r="J1" s="54" t="s">
        <v>87</v>
      </c>
      <c r="K1" s="25" t="s">
        <v>74</v>
      </c>
    </row>
    <row r="2" spans="1:11" s="44" customFormat="1">
      <c r="A2" s="42" t="s">
        <v>78</v>
      </c>
      <c r="B2" s="42" t="s">
        <v>78</v>
      </c>
      <c r="C2" s="45">
        <f>1560853*0.5</f>
        <v>780426.5</v>
      </c>
      <c r="D2" s="43" t="s">
        <v>9</v>
      </c>
      <c r="E2" s="45">
        <v>1</v>
      </c>
      <c r="F2" s="46"/>
      <c r="G2" s="43" t="s">
        <v>303</v>
      </c>
      <c r="H2" s="17" t="s">
        <v>253</v>
      </c>
      <c r="I2" s="54">
        <v>3121707</v>
      </c>
      <c r="J2" s="58">
        <v>1398169</v>
      </c>
      <c r="K2" s="45">
        <v>1106730</v>
      </c>
    </row>
    <row r="3" spans="1:11" s="44" customFormat="1">
      <c r="A3" s="42" t="s">
        <v>78</v>
      </c>
      <c r="B3" s="42" t="s">
        <v>78</v>
      </c>
      <c r="C3" s="45">
        <f>1560853*0.5</f>
        <v>780426.5</v>
      </c>
      <c r="D3" s="43" t="s">
        <v>9</v>
      </c>
      <c r="E3" s="45">
        <v>2</v>
      </c>
      <c r="F3" s="46"/>
      <c r="G3" s="43" t="s">
        <v>283</v>
      </c>
      <c r="H3" s="17" t="s">
        <v>254</v>
      </c>
      <c r="I3" s="54"/>
      <c r="J3" s="58"/>
      <c r="K3" s="45"/>
    </row>
    <row r="4" spans="1:11" s="44" customFormat="1">
      <c r="A4" s="42" t="s">
        <v>78</v>
      </c>
      <c r="B4" s="42" t="s">
        <v>78</v>
      </c>
      <c r="C4" s="45">
        <f>1560853*0.5</f>
        <v>780426.5</v>
      </c>
      <c r="D4" s="16" t="s">
        <v>54</v>
      </c>
      <c r="E4" s="45">
        <v>2</v>
      </c>
      <c r="F4" s="46"/>
      <c r="G4" s="43" t="s">
        <v>297</v>
      </c>
      <c r="H4" s="17" t="s">
        <v>253</v>
      </c>
      <c r="I4" s="54"/>
      <c r="J4" s="58"/>
      <c r="K4" s="45"/>
    </row>
    <row r="5" spans="1:11" s="44" customFormat="1">
      <c r="A5" s="42" t="s">
        <v>78</v>
      </c>
      <c r="B5" s="42" t="s">
        <v>78</v>
      </c>
      <c r="C5" s="45">
        <f>1560853*0.25</f>
        <v>390213.25</v>
      </c>
      <c r="D5" s="16" t="s">
        <v>54</v>
      </c>
      <c r="E5" s="45">
        <v>2</v>
      </c>
      <c r="F5" s="46"/>
      <c r="G5" s="43" t="s">
        <v>43</v>
      </c>
      <c r="H5" s="17" t="s">
        <v>253</v>
      </c>
      <c r="I5" s="54"/>
      <c r="J5" s="58"/>
      <c r="K5" s="45"/>
    </row>
    <row r="6" spans="1:11" s="44" customFormat="1">
      <c r="A6" s="42" t="s">
        <v>78</v>
      </c>
      <c r="B6" s="42" t="s">
        <v>78</v>
      </c>
      <c r="C6" s="45">
        <f>1560853*0.25</f>
        <v>390213.25</v>
      </c>
      <c r="D6" s="16" t="s">
        <v>54</v>
      </c>
      <c r="E6" s="45">
        <v>2</v>
      </c>
      <c r="F6" s="46"/>
      <c r="G6" s="43" t="s">
        <v>284</v>
      </c>
      <c r="H6" s="17" t="s">
        <v>254</v>
      </c>
      <c r="I6" s="54"/>
      <c r="J6" s="58"/>
      <c r="K6" s="45"/>
    </row>
    <row r="7" spans="1:11" s="44" customFormat="1">
      <c r="A7" s="42" t="s">
        <v>78</v>
      </c>
      <c r="B7" s="42" t="s">
        <v>78</v>
      </c>
      <c r="C7" s="45">
        <v>1</v>
      </c>
      <c r="D7" s="16" t="s">
        <v>54</v>
      </c>
      <c r="E7" s="45">
        <v>3</v>
      </c>
      <c r="F7" s="46"/>
      <c r="G7" s="43" t="s">
        <v>296</v>
      </c>
      <c r="H7" s="17" t="s">
        <v>254</v>
      </c>
      <c r="I7" s="54"/>
      <c r="J7" s="58"/>
      <c r="K7" s="45"/>
    </row>
    <row r="8" spans="1:11">
      <c r="A8" s="12" t="s">
        <v>250</v>
      </c>
      <c r="B8" s="12" t="s">
        <v>92</v>
      </c>
      <c r="C8" s="13">
        <v>1841247</v>
      </c>
      <c r="D8" s="16" t="s">
        <v>29</v>
      </c>
      <c r="E8" s="39">
        <v>2</v>
      </c>
      <c r="F8" s="16"/>
      <c r="G8" s="50" t="s">
        <v>310</v>
      </c>
      <c r="H8" s="15" t="s">
        <v>253</v>
      </c>
      <c r="I8" s="55">
        <f>VLOOKUP(B8,'P Bs As'!$B$4:$I$41,2,FALSE)</f>
        <v>1841247</v>
      </c>
      <c r="J8" s="59">
        <f>VLOOKUP(B8,'P Bs As'!$B$4:$I$41,7,FALSE)</f>
        <v>353947.77</v>
      </c>
      <c r="K8" s="60">
        <f>+J8*0.78</f>
        <v>276079.26060000004</v>
      </c>
    </row>
    <row r="9" spans="1:11">
      <c r="A9" s="12" t="s">
        <v>250</v>
      </c>
      <c r="B9" s="12" t="s">
        <v>93</v>
      </c>
      <c r="C9" s="13">
        <v>690323</v>
      </c>
      <c r="D9" s="16" t="s">
        <v>29</v>
      </c>
      <c r="E9" s="39">
        <v>3</v>
      </c>
      <c r="F9" s="16"/>
      <c r="G9" s="50" t="s">
        <v>288</v>
      </c>
      <c r="H9" s="15"/>
      <c r="I9" s="55">
        <f>VLOOKUP(B9,'P Bs As'!$B$4:$I$41,2,FALSE)</f>
        <v>690323</v>
      </c>
      <c r="J9" s="59">
        <f>VLOOKUP(B9,'P Bs As'!$B$4:$I$41,7,FALSE)</f>
        <v>206360.49000000002</v>
      </c>
      <c r="K9" s="60">
        <f t="shared" ref="K9:K48" si="0">+J9*0.78</f>
        <v>160961.18220000001</v>
      </c>
    </row>
    <row r="10" spans="1:11">
      <c r="A10" s="12" t="s">
        <v>250</v>
      </c>
      <c r="B10" s="12" t="s">
        <v>94</v>
      </c>
      <c r="C10" s="13">
        <v>633391</v>
      </c>
      <c r="D10" s="16" t="s">
        <v>54</v>
      </c>
      <c r="E10" s="39">
        <v>3</v>
      </c>
      <c r="F10" s="16"/>
      <c r="G10" s="50" t="s">
        <v>307</v>
      </c>
      <c r="H10" s="15" t="s">
        <v>253</v>
      </c>
      <c r="I10" s="55">
        <f>VLOOKUP(B10,'P Bs As'!$B$4:$I$41,2,FALSE)</f>
        <v>633391</v>
      </c>
      <c r="J10" s="59">
        <f>VLOOKUP(B10,'P Bs As'!$B$4:$I$41,7,FALSE)</f>
        <v>193086.6</v>
      </c>
      <c r="K10" s="60">
        <f t="shared" si="0"/>
        <v>150607.54800000001</v>
      </c>
    </row>
    <row r="11" spans="1:11">
      <c r="A11" s="12" t="s">
        <v>250</v>
      </c>
      <c r="B11" s="12" t="s">
        <v>95</v>
      </c>
      <c r="C11" s="13">
        <v>584827</v>
      </c>
      <c r="D11" s="16" t="s">
        <v>54</v>
      </c>
      <c r="E11" s="39">
        <v>3</v>
      </c>
      <c r="F11" s="16"/>
      <c r="G11" s="50" t="s">
        <v>291</v>
      </c>
      <c r="H11" s="15" t="s">
        <v>253</v>
      </c>
      <c r="I11" s="55">
        <f>VLOOKUP(B11,'P Bs As'!$B$4:$I$41,2,FALSE)</f>
        <v>584827</v>
      </c>
      <c r="J11" s="59">
        <f>VLOOKUP(B11,'P Bs As'!$B$4:$I$41,7,FALSE)</f>
        <v>163193.61000000002</v>
      </c>
      <c r="K11" s="60">
        <f t="shared" si="0"/>
        <v>127291.01580000002</v>
      </c>
    </row>
    <row r="12" spans="1:11">
      <c r="A12" s="12" t="s">
        <v>250</v>
      </c>
      <c r="B12" s="12" t="s">
        <v>96</v>
      </c>
      <c r="C12" s="13">
        <v>582486</v>
      </c>
      <c r="D12" s="16" t="s">
        <v>29</v>
      </c>
      <c r="E12" s="39">
        <v>2</v>
      </c>
      <c r="F12" s="16"/>
      <c r="G12" s="50"/>
      <c r="H12" s="15"/>
      <c r="I12" s="55">
        <f>VLOOKUP(B12,'P Bs As'!$B$4:$I$41,2,FALSE)</f>
        <v>582486</v>
      </c>
      <c r="J12" s="59">
        <f>VLOOKUP(B12,'P Bs As'!$B$4:$I$41,7,FALSE)</f>
        <v>127986.6</v>
      </c>
      <c r="K12" s="60">
        <f t="shared" si="0"/>
        <v>99829.54800000001</v>
      </c>
    </row>
    <row r="13" spans="1:11">
      <c r="A13" s="12" t="s">
        <v>250</v>
      </c>
      <c r="B13" s="12" t="s">
        <v>97</v>
      </c>
      <c r="C13" s="13">
        <v>576632</v>
      </c>
      <c r="D13" s="16" t="s">
        <v>29</v>
      </c>
      <c r="E13" s="39">
        <v>2</v>
      </c>
      <c r="F13" s="16"/>
      <c r="G13" s="50" t="s">
        <v>295</v>
      </c>
      <c r="H13" s="15" t="s">
        <v>253</v>
      </c>
      <c r="I13" s="55">
        <f>VLOOKUP(B13,'P Bs As'!$B$4:$I$41,2,FALSE)</f>
        <v>576632</v>
      </c>
      <c r="J13" s="59">
        <f>VLOOKUP(B13,'P Bs As'!$B$4:$I$41,7,FALSE)</f>
        <v>128947.29000000001</v>
      </c>
      <c r="K13" s="60">
        <f t="shared" si="0"/>
        <v>100578.88620000001</v>
      </c>
    </row>
    <row r="14" spans="1:11">
      <c r="A14" s="12" t="s">
        <v>250</v>
      </c>
      <c r="B14" s="12" t="s">
        <v>98</v>
      </c>
      <c r="C14" s="13">
        <v>496433</v>
      </c>
      <c r="D14" s="16" t="s">
        <v>54</v>
      </c>
      <c r="E14" s="39">
        <v>3</v>
      </c>
      <c r="F14" s="16"/>
      <c r="G14" s="50"/>
      <c r="H14" s="15"/>
      <c r="I14" s="55">
        <f>VLOOKUP(B14,'P Bs As'!$B$4:$I$41,2,FALSE)</f>
        <v>496433</v>
      </c>
      <c r="J14" s="59">
        <f>VLOOKUP(B14,'P Bs As'!$B$4:$I$41,7,FALSE)</f>
        <v>111832.5</v>
      </c>
      <c r="K14" s="60">
        <f t="shared" si="0"/>
        <v>87229.35</v>
      </c>
    </row>
    <row r="15" spans="1:11">
      <c r="A15" s="12" t="s">
        <v>250</v>
      </c>
      <c r="B15" s="12" t="s">
        <v>99</v>
      </c>
      <c r="C15" s="13">
        <v>461267</v>
      </c>
      <c r="D15" s="16" t="s">
        <v>54</v>
      </c>
      <c r="E15" s="39">
        <v>3</v>
      </c>
      <c r="F15" s="16"/>
      <c r="G15" s="50" t="s">
        <v>300</v>
      </c>
      <c r="H15" s="15" t="s">
        <v>253</v>
      </c>
      <c r="I15" s="55">
        <f>VLOOKUP(B15,'P Bs As'!$B$4:$I$41,2,FALSE)</f>
        <v>461267</v>
      </c>
      <c r="J15" s="59">
        <f>VLOOKUP(B15,'P Bs As'!$B$4:$I$41,7,FALSE)</f>
        <v>163583.28</v>
      </c>
      <c r="K15" s="60">
        <f t="shared" si="0"/>
        <v>127594.9584</v>
      </c>
    </row>
    <row r="16" spans="1:11">
      <c r="A16" s="12" t="s">
        <v>250</v>
      </c>
      <c r="B16" s="12" t="s">
        <v>99</v>
      </c>
      <c r="C16" s="13">
        <v>1</v>
      </c>
      <c r="D16" s="16" t="s">
        <v>54</v>
      </c>
      <c r="E16" s="39">
        <v>3</v>
      </c>
      <c r="F16" s="16"/>
      <c r="H16" s="15" t="s">
        <v>253</v>
      </c>
      <c r="I16" s="55">
        <f>VLOOKUP(B16,'P Bs As'!$B$4:$I$41,2,FALSE)</f>
        <v>461267</v>
      </c>
      <c r="J16" s="59">
        <f>VLOOKUP(B16,'P Bs As'!$B$4:$I$41,7,FALSE)</f>
        <v>163583.28</v>
      </c>
      <c r="K16" s="60">
        <f t="shared" si="0"/>
        <v>127594.9584</v>
      </c>
    </row>
    <row r="17" spans="1:11">
      <c r="A17" s="12" t="s">
        <v>250</v>
      </c>
      <c r="B17" s="12" t="s">
        <v>100</v>
      </c>
      <c r="C17" s="13">
        <v>450575</v>
      </c>
      <c r="D17" s="16" t="s">
        <v>9</v>
      </c>
      <c r="E17" s="39">
        <v>1</v>
      </c>
      <c r="F17" s="16"/>
      <c r="G17" s="43" t="s">
        <v>303</v>
      </c>
      <c r="H17" s="15" t="s">
        <v>253</v>
      </c>
      <c r="I17" s="55">
        <f>VLOOKUP(B17,'P Bs As'!$B$4:$I$41,2,FALSE)</f>
        <v>450575</v>
      </c>
      <c r="J17" s="59">
        <f>VLOOKUP(B17,'P Bs As'!$B$4:$I$41,7,FALSE)</f>
        <v>119328.3</v>
      </c>
      <c r="K17" s="60">
        <f t="shared" si="0"/>
        <v>93076.074000000008</v>
      </c>
    </row>
    <row r="18" spans="1:11">
      <c r="A18" s="12" t="s">
        <v>250</v>
      </c>
      <c r="B18" s="12" t="s">
        <v>101</v>
      </c>
      <c r="C18" s="13">
        <v>446949</v>
      </c>
      <c r="D18" s="16" t="s">
        <v>9</v>
      </c>
      <c r="E18" s="39">
        <v>1</v>
      </c>
      <c r="F18" s="16"/>
      <c r="G18" s="50" t="s">
        <v>301</v>
      </c>
      <c r="H18" s="15" t="s">
        <v>253</v>
      </c>
      <c r="I18" s="55">
        <f>VLOOKUP(B18,'P Bs As'!$B$4:$I$41,2,FALSE)</f>
        <v>446949</v>
      </c>
      <c r="J18" s="59">
        <f>VLOOKUP(B18,'P Bs As'!$B$4:$I$41,7,FALSE)</f>
        <v>141229.80000000002</v>
      </c>
      <c r="K18" s="60">
        <f t="shared" si="0"/>
        <v>110159.24400000002</v>
      </c>
    </row>
    <row r="19" spans="1:11">
      <c r="A19" s="12" t="s">
        <v>250</v>
      </c>
      <c r="B19" s="12" t="s">
        <v>102</v>
      </c>
      <c r="C19" s="13">
        <f>394754*0.5</f>
        <v>197377</v>
      </c>
      <c r="D19" s="16" t="s">
        <v>9</v>
      </c>
      <c r="E19" s="39">
        <v>1</v>
      </c>
      <c r="F19" s="16"/>
      <c r="G19" s="43" t="s">
        <v>303</v>
      </c>
      <c r="H19" s="15" t="s">
        <v>253</v>
      </c>
      <c r="I19" s="55">
        <f>VLOOKUP(B19,'P Bs As'!$B$4:$I$41,2,FALSE)</f>
        <v>394754</v>
      </c>
      <c r="J19" s="59">
        <f>VLOOKUP(B19,'P Bs As'!$B$4:$I$41,7,FALSE)</f>
        <v>109345.68000000001</v>
      </c>
      <c r="K19" s="60">
        <f t="shared" si="0"/>
        <v>85289.630400000009</v>
      </c>
    </row>
    <row r="20" spans="1:11">
      <c r="A20" s="12" t="s">
        <v>250</v>
      </c>
      <c r="B20" s="12" t="s">
        <v>102</v>
      </c>
      <c r="C20" s="13">
        <f>394754*0.5</f>
        <v>197377</v>
      </c>
      <c r="D20" s="16" t="s">
        <v>9</v>
      </c>
      <c r="E20" s="39">
        <v>1</v>
      </c>
      <c r="F20" s="16"/>
      <c r="G20" s="50" t="s">
        <v>305</v>
      </c>
      <c r="H20" s="15" t="s">
        <v>254</v>
      </c>
      <c r="I20" s="55">
        <f>VLOOKUP(B20,'P Bs As'!$B$4:$I$41,2,FALSE)</f>
        <v>394754</v>
      </c>
      <c r="J20" s="59">
        <f>VLOOKUP(B20,'P Bs As'!$B$4:$I$41,7,FALSE)</f>
        <v>109345.68000000001</v>
      </c>
      <c r="K20" s="60">
        <f t="shared" si="0"/>
        <v>85289.630400000009</v>
      </c>
    </row>
    <row r="21" spans="1:11">
      <c r="A21" s="12" t="s">
        <v>250</v>
      </c>
      <c r="B21" s="12" t="s">
        <v>103</v>
      </c>
      <c r="C21" s="13">
        <v>367554</v>
      </c>
      <c r="D21" s="16" t="s">
        <v>54</v>
      </c>
      <c r="E21" s="39">
        <v>3</v>
      </c>
      <c r="F21" s="16"/>
      <c r="G21" s="50" t="s">
        <v>55</v>
      </c>
      <c r="H21" s="15" t="s">
        <v>253</v>
      </c>
      <c r="I21" s="55">
        <f>VLOOKUP(B21,'P Bs As'!$B$4:$I$41,2,FALSE)</f>
        <v>367554</v>
      </c>
      <c r="J21" s="59">
        <f>VLOOKUP(B21,'P Bs As'!$B$4:$I$41,7,FALSE)</f>
        <v>123414.72</v>
      </c>
      <c r="K21" s="60">
        <f t="shared" si="0"/>
        <v>96263.481599999999</v>
      </c>
    </row>
    <row r="22" spans="1:11">
      <c r="A22" s="12" t="s">
        <v>250</v>
      </c>
      <c r="B22" s="12" t="s">
        <v>104</v>
      </c>
      <c r="C22" s="13">
        <v>364176</v>
      </c>
      <c r="D22" s="16" t="s">
        <v>29</v>
      </c>
      <c r="E22" s="39">
        <v>1</v>
      </c>
      <c r="F22" s="16"/>
      <c r="G22" s="50" t="s">
        <v>295</v>
      </c>
      <c r="H22" s="15" t="s">
        <v>253</v>
      </c>
      <c r="I22" s="55">
        <f>VLOOKUP(B22,'P Bs As'!$B$4:$I$41,2,FALSE)</f>
        <v>364176</v>
      </c>
      <c r="J22" s="59">
        <f>VLOOKUP(B22,'P Bs As'!$B$4:$I$41,7,FALSE)</f>
        <v>131348.55000000002</v>
      </c>
      <c r="K22" s="60">
        <f t="shared" si="0"/>
        <v>102451.86900000002</v>
      </c>
    </row>
    <row r="23" spans="1:11">
      <c r="A23" s="12" t="s">
        <v>250</v>
      </c>
      <c r="B23" s="12" t="s">
        <v>105</v>
      </c>
      <c r="C23" s="13">
        <v>358712</v>
      </c>
      <c r="D23" s="16" t="s">
        <v>54</v>
      </c>
      <c r="E23" s="39">
        <v>3</v>
      </c>
      <c r="F23" s="16"/>
      <c r="G23" s="50"/>
      <c r="H23" s="15"/>
      <c r="I23" s="55">
        <f>VLOOKUP(B23,'P Bs As'!$B$4:$I$41,2,FALSE)</f>
        <v>358712</v>
      </c>
      <c r="J23" s="59">
        <f>VLOOKUP(B23,'P Bs As'!$B$4:$I$41,7,FALSE)</f>
        <v>105932.58</v>
      </c>
      <c r="K23" s="60">
        <f t="shared" si="0"/>
        <v>82627.412400000001</v>
      </c>
    </row>
    <row r="24" spans="1:11">
      <c r="A24" s="12" t="s">
        <v>250</v>
      </c>
      <c r="B24" s="12" t="s">
        <v>106</v>
      </c>
      <c r="C24" s="13">
        <v>350674</v>
      </c>
      <c r="D24" s="16" t="s">
        <v>9</v>
      </c>
      <c r="E24" s="39">
        <v>1</v>
      </c>
      <c r="F24" s="16"/>
      <c r="G24" s="50"/>
      <c r="H24" s="15"/>
      <c r="I24" s="55">
        <f>VLOOKUP(B24,'P Bs As'!$B$4:$I$41,2,FALSE)</f>
        <v>350674</v>
      </c>
      <c r="J24" s="59">
        <f>VLOOKUP(B24,'P Bs As'!$B$4:$I$41,7,FALSE)</f>
        <v>97643.49</v>
      </c>
      <c r="K24" s="60">
        <f t="shared" si="0"/>
        <v>76161.922200000001</v>
      </c>
    </row>
    <row r="25" spans="1:11">
      <c r="A25" s="12" t="s">
        <v>250</v>
      </c>
      <c r="B25" s="12" t="s">
        <v>107</v>
      </c>
      <c r="C25" s="13">
        <v>338480</v>
      </c>
      <c r="D25" s="16" t="s">
        <v>54</v>
      </c>
      <c r="E25" s="39">
        <v>3</v>
      </c>
      <c r="F25" s="16"/>
      <c r="G25" s="50"/>
      <c r="H25" s="15"/>
      <c r="I25" s="55">
        <f>VLOOKUP(B25,'P Bs As'!$B$4:$I$41,2,FALSE)</f>
        <v>338480</v>
      </c>
      <c r="J25" s="59">
        <f>VLOOKUP(B25,'P Bs As'!$B$4:$I$41,7,FALSE)</f>
        <v>99200.310000000012</v>
      </c>
      <c r="K25" s="60">
        <f t="shared" si="0"/>
        <v>77376.241800000018</v>
      </c>
    </row>
    <row r="26" spans="1:11">
      <c r="A26" s="12" t="s">
        <v>250</v>
      </c>
      <c r="B26" s="12" t="s">
        <v>108</v>
      </c>
      <c r="C26" s="13">
        <v>331183</v>
      </c>
      <c r="D26" s="16" t="s">
        <v>29</v>
      </c>
      <c r="E26" s="39">
        <v>2</v>
      </c>
      <c r="F26" s="16"/>
      <c r="G26" s="53" t="s">
        <v>311</v>
      </c>
      <c r="H26" s="15" t="s">
        <v>253</v>
      </c>
      <c r="I26" s="55">
        <f>VLOOKUP(B26,'P Bs As'!$B$4:$I$41,2,FALSE)</f>
        <v>331183</v>
      </c>
      <c r="J26" s="59">
        <f>VLOOKUP(B26,'P Bs As'!$B$4:$I$41,7,FALSE)</f>
        <v>136245.93</v>
      </c>
      <c r="K26" s="60">
        <f t="shared" si="0"/>
        <v>106271.8254</v>
      </c>
    </row>
    <row r="27" spans="1:11">
      <c r="A27" s="12" t="s">
        <v>250</v>
      </c>
      <c r="B27" s="12" t="s">
        <v>109</v>
      </c>
      <c r="C27" s="13">
        <v>328835</v>
      </c>
      <c r="D27" s="16" t="s">
        <v>9</v>
      </c>
      <c r="E27" s="39">
        <v>1</v>
      </c>
      <c r="F27" s="16"/>
      <c r="G27" s="50"/>
      <c r="H27" s="15"/>
      <c r="I27" s="55">
        <f>VLOOKUP(B27,'P Bs As'!$B$4:$I$41,2,FALSE)</f>
        <v>328835</v>
      </c>
      <c r="J27" s="59">
        <f>VLOOKUP(B27,'P Bs As'!$B$4:$I$41,7,FALSE)</f>
        <v>95619.810000000012</v>
      </c>
      <c r="K27" s="60">
        <f t="shared" si="0"/>
        <v>74583.45180000001</v>
      </c>
    </row>
    <row r="28" spans="1:11">
      <c r="A28" s="12" t="s">
        <v>250</v>
      </c>
      <c r="B28" s="12" t="s">
        <v>110</v>
      </c>
      <c r="C28" s="13">
        <v>326992</v>
      </c>
      <c r="D28" s="16" t="s">
        <v>9</v>
      </c>
      <c r="E28" s="39">
        <v>1</v>
      </c>
      <c r="F28" s="16"/>
      <c r="G28" s="50"/>
      <c r="H28" s="15"/>
      <c r="I28" s="55">
        <f>VLOOKUP(B28,'P Bs As'!$B$4:$I$41,2,FALSE)</f>
        <v>326992</v>
      </c>
      <c r="J28" s="59">
        <f>VLOOKUP(B28,'P Bs As'!$B$4:$I$41,7,FALSE)</f>
        <v>76485.06</v>
      </c>
      <c r="K28" s="60">
        <f t="shared" si="0"/>
        <v>59658.346799999999</v>
      </c>
    </row>
    <row r="29" spans="1:11">
      <c r="A29" s="12" t="s">
        <v>250</v>
      </c>
      <c r="B29" s="12" t="s">
        <v>111</v>
      </c>
      <c r="C29" s="13">
        <v>297282</v>
      </c>
      <c r="D29" s="16" t="s">
        <v>9</v>
      </c>
      <c r="E29" s="39">
        <v>1</v>
      </c>
      <c r="F29" s="16"/>
      <c r="G29" s="43" t="s">
        <v>303</v>
      </c>
      <c r="H29" s="15" t="s">
        <v>253</v>
      </c>
      <c r="I29" s="55">
        <f>VLOOKUP(B29,'P Bs As'!$B$4:$I$41,2,FALSE)</f>
        <v>297282</v>
      </c>
      <c r="J29" s="59">
        <f>VLOOKUP(B29,'P Bs As'!$B$4:$I$41,7,FALSE)</f>
        <v>110325.90000000001</v>
      </c>
      <c r="K29" s="60">
        <f t="shared" si="0"/>
        <v>86054.202000000005</v>
      </c>
    </row>
    <row r="30" spans="1:11">
      <c r="A30" s="12" t="s">
        <v>250</v>
      </c>
      <c r="B30" s="12" t="s">
        <v>112</v>
      </c>
      <c r="C30" s="13">
        <v>282281</v>
      </c>
      <c r="D30" s="16" t="s">
        <v>9</v>
      </c>
      <c r="E30" s="39">
        <v>1</v>
      </c>
      <c r="F30" s="16"/>
      <c r="G30" s="43" t="s">
        <v>303</v>
      </c>
      <c r="H30" s="15" t="s">
        <v>253</v>
      </c>
      <c r="I30" s="55">
        <f>VLOOKUP(B30,'P Bs As'!$B$4:$I$41,2,FALSE)</f>
        <v>282281</v>
      </c>
      <c r="J30" s="59">
        <f>VLOOKUP(B30,'P Bs As'!$B$4:$I$41,7,FALSE)</f>
        <v>117298.11</v>
      </c>
      <c r="K30" s="60">
        <f t="shared" si="0"/>
        <v>91492.525800000003</v>
      </c>
    </row>
    <row r="31" spans="1:11">
      <c r="A31" s="12" t="s">
        <v>250</v>
      </c>
      <c r="B31" s="12" t="s">
        <v>113</v>
      </c>
      <c r="C31" s="13">
        <v>256268</v>
      </c>
      <c r="D31" s="16" t="s">
        <v>9</v>
      </c>
      <c r="E31" s="39">
        <v>1</v>
      </c>
      <c r="F31" s="16"/>
      <c r="G31" s="50" t="s">
        <v>285</v>
      </c>
      <c r="H31" s="15" t="s">
        <v>253</v>
      </c>
      <c r="I31" s="55">
        <f>VLOOKUP(B31,'P Bs As'!$B$4:$I$41,2,FALSE)</f>
        <v>256268</v>
      </c>
      <c r="J31" s="59">
        <f>VLOOKUP(B31,'P Bs As'!$B$4:$I$41,7,FALSE)</f>
        <v>62418.810000000005</v>
      </c>
      <c r="K31" s="60">
        <f t="shared" si="0"/>
        <v>48686.671800000004</v>
      </c>
    </row>
    <row r="32" spans="1:11">
      <c r="A32" s="12" t="s">
        <v>250</v>
      </c>
      <c r="B32" s="12" t="s">
        <v>114</v>
      </c>
      <c r="C32" s="13">
        <v>201511</v>
      </c>
      <c r="D32" s="16" t="s">
        <v>54</v>
      </c>
      <c r="E32" s="39">
        <v>3</v>
      </c>
      <c r="F32" s="16"/>
      <c r="G32" s="50"/>
      <c r="H32" s="15"/>
      <c r="I32" s="55">
        <f>VLOOKUP(B32,'P Bs As'!$B$4:$I$41,2,FALSE)</f>
        <v>201511</v>
      </c>
      <c r="J32" s="59">
        <f>VLOOKUP(B32,'P Bs As'!$B$4:$I$41,7,FALSE)</f>
        <v>0</v>
      </c>
      <c r="K32" s="60">
        <f t="shared" si="0"/>
        <v>0</v>
      </c>
    </row>
    <row r="33" spans="1:11">
      <c r="A33" s="12" t="s">
        <v>250</v>
      </c>
      <c r="B33" s="12" t="s">
        <v>115</v>
      </c>
      <c r="C33" s="13">
        <v>185641</v>
      </c>
      <c r="D33" s="16" t="s">
        <v>29</v>
      </c>
      <c r="E33" s="39">
        <v>2</v>
      </c>
      <c r="F33" s="16"/>
      <c r="G33" s="50" t="s">
        <v>295</v>
      </c>
      <c r="H33" s="15" t="s">
        <v>253</v>
      </c>
      <c r="I33" s="55">
        <f>VLOOKUP(B33,'P Bs As'!$B$4:$I$41,2,FALSE)</f>
        <v>185641</v>
      </c>
      <c r="J33" s="59">
        <f>VLOOKUP(B33,'P Bs As'!$B$4:$I$41,7,FALSE)</f>
        <v>40114.620000000003</v>
      </c>
      <c r="K33" s="60">
        <f t="shared" si="0"/>
        <v>31289.403600000001</v>
      </c>
    </row>
    <row r="34" spans="1:11">
      <c r="A34" s="12" t="s">
        <v>250</v>
      </c>
      <c r="B34" s="12" t="s">
        <v>116</v>
      </c>
      <c r="C34" s="13">
        <v>180232</v>
      </c>
      <c r="D34" s="16" t="s">
        <v>29</v>
      </c>
      <c r="E34" s="39">
        <v>2</v>
      </c>
      <c r="F34" s="16"/>
      <c r="G34" s="50" t="s">
        <v>295</v>
      </c>
      <c r="H34" s="15" t="s">
        <v>253</v>
      </c>
      <c r="I34" s="55">
        <f>VLOOKUP(B34,'P Bs As'!$B$4:$I$41,2,FALSE)</f>
        <v>180232</v>
      </c>
      <c r="J34" s="59">
        <f>VLOOKUP(B34,'P Bs As'!$B$4:$I$41,7,FALSE)</f>
        <v>71588.61</v>
      </c>
      <c r="K34" s="60">
        <f t="shared" si="0"/>
        <v>55839.1158</v>
      </c>
    </row>
    <row r="35" spans="1:11">
      <c r="A35" s="12" t="s">
        <v>250</v>
      </c>
      <c r="B35" s="12" t="s">
        <v>117</v>
      </c>
      <c r="C35" s="13">
        <f>171616*0.5</f>
        <v>85808</v>
      </c>
      <c r="D35" s="16" t="s">
        <v>9</v>
      </c>
      <c r="E35" s="39">
        <v>1</v>
      </c>
      <c r="F35" s="16"/>
      <c r="G35" s="50" t="s">
        <v>301</v>
      </c>
      <c r="H35" s="15" t="s">
        <v>253</v>
      </c>
      <c r="I35" s="55">
        <f>VLOOKUP(B35,'P Bs As'!$B$4:$I$41,2,FALSE)</f>
        <v>171616</v>
      </c>
      <c r="J35" s="59">
        <f>VLOOKUP(B35,'P Bs As'!$B$4:$I$41,7,FALSE)</f>
        <v>56084.58</v>
      </c>
      <c r="K35" s="60">
        <f t="shared" si="0"/>
        <v>43745.972400000006</v>
      </c>
    </row>
    <row r="36" spans="1:11">
      <c r="A36" s="12" t="s">
        <v>250</v>
      </c>
      <c r="B36" s="12" t="s">
        <v>117</v>
      </c>
      <c r="C36" s="13">
        <f>171616*0.5</f>
        <v>85808</v>
      </c>
      <c r="D36" s="16" t="s">
        <v>9</v>
      </c>
      <c r="E36" s="39">
        <v>1</v>
      </c>
      <c r="F36" s="16"/>
      <c r="G36" s="50" t="s">
        <v>286</v>
      </c>
      <c r="H36" s="15" t="s">
        <v>254</v>
      </c>
      <c r="I36" s="55">
        <f>VLOOKUP(B36,'P Bs As'!$B$4:$I$41,2,FALSE)</f>
        <v>171616</v>
      </c>
      <c r="J36" s="59">
        <f>VLOOKUP(B36,'P Bs As'!$B$4:$I$41,7,FALSE)</f>
        <v>56084.58</v>
      </c>
      <c r="K36" s="60">
        <f t="shared" si="0"/>
        <v>43745.972400000006</v>
      </c>
    </row>
    <row r="37" spans="1:11">
      <c r="A37" s="12" t="s">
        <v>250</v>
      </c>
      <c r="B37" s="12" t="s">
        <v>118</v>
      </c>
      <c r="C37" s="13">
        <v>142709</v>
      </c>
      <c r="D37" s="16" t="s">
        <v>29</v>
      </c>
      <c r="E37" s="39">
        <v>2</v>
      </c>
      <c r="F37" s="16"/>
      <c r="G37" s="50" t="s">
        <v>295</v>
      </c>
      <c r="H37" s="15" t="s">
        <v>253</v>
      </c>
      <c r="I37" s="55">
        <f>VLOOKUP(B37,'P Bs As'!$B$4:$I$41,2,FALSE)</f>
        <v>142709</v>
      </c>
      <c r="J37" s="59">
        <f>VLOOKUP(B37,'P Bs As'!$B$4:$I$41,7,FALSE)</f>
        <v>35686.89</v>
      </c>
      <c r="K37" s="60">
        <f t="shared" si="0"/>
        <v>27835.7742</v>
      </c>
    </row>
    <row r="38" spans="1:11">
      <c r="A38" s="12" t="s">
        <v>250</v>
      </c>
      <c r="B38" s="12" t="s">
        <v>119</v>
      </c>
      <c r="C38" s="13">
        <v>102106</v>
      </c>
      <c r="D38" s="16" t="s">
        <v>54</v>
      </c>
      <c r="E38" s="39">
        <v>3</v>
      </c>
      <c r="F38" s="16"/>
      <c r="G38" s="50"/>
      <c r="H38" s="15" t="s">
        <v>253</v>
      </c>
      <c r="I38" s="55">
        <f>VLOOKUP(B38,'P Bs As'!$B$4:$I$41,2,FALSE)</f>
        <v>102106</v>
      </c>
      <c r="J38" s="59">
        <f>VLOOKUP(B38,'P Bs As'!$B$4:$I$41,7,FALSE)</f>
        <v>0</v>
      </c>
      <c r="K38" s="60">
        <f t="shared" si="0"/>
        <v>0</v>
      </c>
    </row>
    <row r="39" spans="1:11">
      <c r="A39" s="12" t="s">
        <v>250</v>
      </c>
      <c r="B39" s="12" t="s">
        <v>120</v>
      </c>
      <c r="C39" s="13">
        <v>98215</v>
      </c>
      <c r="D39" s="16" t="s">
        <v>54</v>
      </c>
      <c r="E39" s="39">
        <v>3</v>
      </c>
      <c r="F39" s="16"/>
      <c r="G39" s="50"/>
      <c r="H39" s="15"/>
      <c r="I39" s="55">
        <f>VLOOKUP(B39,'P Bs As'!$B$4:$I$41,2,FALSE)</f>
        <v>98215</v>
      </c>
      <c r="J39" s="59">
        <f>VLOOKUP(B39,'P Bs As'!$B$4:$I$41,7,FALSE)</f>
        <v>43892.28</v>
      </c>
      <c r="K39" s="60">
        <f t="shared" si="0"/>
        <v>34235.9784</v>
      </c>
    </row>
    <row r="40" spans="1:11">
      <c r="A40" s="12" t="s">
        <v>250</v>
      </c>
      <c r="B40" s="12" t="s">
        <v>121</v>
      </c>
      <c r="C40" s="13">
        <v>70684</v>
      </c>
      <c r="D40" s="16" t="s">
        <v>29</v>
      </c>
      <c r="E40" s="39">
        <v>3</v>
      </c>
      <c r="F40" s="16"/>
      <c r="G40" s="50"/>
      <c r="H40" s="15"/>
      <c r="I40" s="55">
        <f>VLOOKUP(B40,'P Bs As'!$B$4:$I$41,2,FALSE)</f>
        <v>70684</v>
      </c>
      <c r="J40" s="59">
        <f>VLOOKUP(B40,'P Bs As'!$B$4:$I$41,7,FALSE)</f>
        <v>0</v>
      </c>
      <c r="K40" s="60">
        <f t="shared" si="0"/>
        <v>0</v>
      </c>
    </row>
    <row r="41" spans="1:11">
      <c r="A41" s="12" t="s">
        <v>250</v>
      </c>
      <c r="B41" s="12" t="s">
        <v>122</v>
      </c>
      <c r="C41" s="13">
        <v>67011</v>
      </c>
      <c r="D41" s="16" t="s">
        <v>29</v>
      </c>
      <c r="E41" s="39">
        <v>2</v>
      </c>
      <c r="F41" s="16"/>
      <c r="G41" s="50"/>
      <c r="H41" s="15"/>
      <c r="I41" s="55">
        <f>VLOOKUP(B41,'P Bs As'!$B$4:$I$41,2,FALSE)</f>
        <v>67011</v>
      </c>
      <c r="J41" s="59">
        <f>VLOOKUP(B41,'P Bs As'!$B$4:$I$41,7,FALSE)</f>
        <v>0</v>
      </c>
      <c r="K41" s="60">
        <f t="shared" si="0"/>
        <v>0</v>
      </c>
    </row>
    <row r="42" spans="1:11">
      <c r="A42" s="12" t="s">
        <v>250</v>
      </c>
      <c r="B42" s="12" t="s">
        <v>123</v>
      </c>
      <c r="C42" s="13">
        <v>768470</v>
      </c>
      <c r="D42" s="16" t="s">
        <v>54</v>
      </c>
      <c r="E42" s="39">
        <v>3</v>
      </c>
      <c r="F42" s="16"/>
      <c r="G42" s="50" t="s">
        <v>55</v>
      </c>
      <c r="H42" s="15" t="s">
        <v>253</v>
      </c>
      <c r="I42" s="55">
        <f>VLOOKUP(B42,'P Bs As'!$B$4:$I$41,2,FALSE)</f>
        <v>768470</v>
      </c>
      <c r="J42" s="59">
        <f>VLOOKUP(B42,'P Bs As'!$B$4:$I$41,7,FALSE)</f>
        <v>322033.89</v>
      </c>
      <c r="K42" s="60">
        <f t="shared" si="0"/>
        <v>251186.43420000002</v>
      </c>
    </row>
    <row r="43" spans="1:11">
      <c r="A43" s="12" t="s">
        <v>250</v>
      </c>
      <c r="B43" s="12" t="s">
        <v>124</v>
      </c>
      <c r="C43" s="13">
        <v>132221</v>
      </c>
      <c r="D43" s="16" t="s">
        <v>9</v>
      </c>
      <c r="E43" s="39">
        <v>1</v>
      </c>
      <c r="F43" s="16"/>
      <c r="G43" s="50" t="s">
        <v>305</v>
      </c>
      <c r="H43" s="15" t="s">
        <v>253</v>
      </c>
      <c r="I43" s="55">
        <f>VLOOKUP(B43,'P Bs As'!$B$4:$I$41,2,FALSE)</f>
        <v>132221</v>
      </c>
      <c r="J43" s="59">
        <f>VLOOKUP(B43,'P Bs As'!$B$4:$I$41,7,FALSE)</f>
        <v>47243.07</v>
      </c>
      <c r="K43" s="60">
        <f t="shared" si="0"/>
        <v>36849.594600000004</v>
      </c>
    </row>
    <row r="44" spans="1:11">
      <c r="A44" s="12" t="s">
        <v>250</v>
      </c>
      <c r="B44" s="12" t="s">
        <v>125</v>
      </c>
      <c r="C44" s="13">
        <v>111008</v>
      </c>
      <c r="D44" s="16" t="s">
        <v>29</v>
      </c>
      <c r="E44" s="39">
        <v>2</v>
      </c>
      <c r="F44" s="16"/>
      <c r="G44" s="50"/>
      <c r="H44" s="15"/>
      <c r="I44" s="55">
        <f>VLOOKUP(B44,'P Bs As'!$B$4:$I$41,2,FALSE)</f>
        <v>111008</v>
      </c>
      <c r="J44" s="59">
        <f>VLOOKUP(B44,'P Bs As'!$B$4:$I$41,7,FALSE)</f>
        <v>47030.100000000006</v>
      </c>
      <c r="K44" s="60">
        <f t="shared" si="0"/>
        <v>36683.478000000003</v>
      </c>
    </row>
    <row r="45" spans="1:11">
      <c r="A45" s="12" t="s">
        <v>250</v>
      </c>
      <c r="B45" s="12" t="s">
        <v>126</v>
      </c>
      <c r="C45" s="13">
        <v>110566</v>
      </c>
      <c r="D45" s="16" t="s">
        <v>9</v>
      </c>
      <c r="E45" s="39">
        <v>1</v>
      </c>
      <c r="F45" s="16"/>
      <c r="G45" s="50" t="s">
        <v>305</v>
      </c>
      <c r="H45" s="15" t="s">
        <v>253</v>
      </c>
      <c r="I45" s="55">
        <f>VLOOKUP(B45,'P Bs As'!$B$4:$I$41,2,FALSE)</f>
        <v>110566</v>
      </c>
      <c r="J45" s="59">
        <f>VLOOKUP(B45,'P Bs As'!$B$4:$I$41,7,FALSE)</f>
        <v>42826.5</v>
      </c>
      <c r="K45" s="60">
        <f t="shared" si="0"/>
        <v>33404.67</v>
      </c>
    </row>
    <row r="46" spans="1:11">
      <c r="A46" s="12" t="s">
        <v>250</v>
      </c>
      <c r="B46" s="12" t="s">
        <v>127</v>
      </c>
      <c r="C46" s="13">
        <v>100930</v>
      </c>
      <c r="D46" s="16" t="s">
        <v>54</v>
      </c>
      <c r="E46" s="39">
        <v>3</v>
      </c>
      <c r="F46" s="16"/>
      <c r="G46" s="50" t="s">
        <v>55</v>
      </c>
      <c r="H46" s="15" t="s">
        <v>253</v>
      </c>
      <c r="I46" s="55">
        <f>VLOOKUP(B46,'P Bs As'!$B$4:$I$41,2,FALSE)</f>
        <v>100930</v>
      </c>
      <c r="J46" s="59">
        <f>VLOOKUP(B46,'P Bs As'!$B$4:$I$41,7,FALSE)</f>
        <v>38516.880000000005</v>
      </c>
      <c r="K46" s="60">
        <f t="shared" si="0"/>
        <v>30043.166400000006</v>
      </c>
    </row>
    <row r="47" spans="1:11">
      <c r="A47" s="12" t="s">
        <v>250</v>
      </c>
      <c r="B47" s="12" t="s">
        <v>128</v>
      </c>
      <c r="C47" s="13">
        <v>63997</v>
      </c>
      <c r="D47" s="16" t="s">
        <v>54</v>
      </c>
      <c r="E47" s="39">
        <v>3</v>
      </c>
      <c r="F47" s="16"/>
      <c r="G47" s="50" t="s">
        <v>55</v>
      </c>
      <c r="H47" s="15" t="s">
        <v>253</v>
      </c>
      <c r="I47" s="55">
        <f>VLOOKUP(B47,'P Bs As'!$B$4:$I$41,2,FALSE)</f>
        <v>63997</v>
      </c>
      <c r="J47" s="59">
        <f>VLOOKUP(B47,'P Bs As'!$B$4:$I$41,7,FALSE)</f>
        <v>0</v>
      </c>
      <c r="K47" s="60">
        <f t="shared" si="0"/>
        <v>0</v>
      </c>
    </row>
    <row r="48" spans="1:11">
      <c r="A48" s="12" t="s">
        <v>250</v>
      </c>
      <c r="B48" s="12" t="s">
        <v>129</v>
      </c>
      <c r="C48" s="13">
        <v>40159</v>
      </c>
      <c r="D48" s="16" t="s">
        <v>9</v>
      </c>
      <c r="E48" s="39">
        <v>1</v>
      </c>
      <c r="F48" s="16"/>
      <c r="G48" s="50"/>
      <c r="H48" s="15"/>
      <c r="I48" s="55">
        <f>VLOOKUP(B48,'P Bs As'!$B$4:$I$41,2,FALSE)</f>
        <v>40159</v>
      </c>
      <c r="J48" s="59">
        <f>VLOOKUP(B48,'P Bs As'!$B$4:$I$41,7,FALSE)</f>
        <v>0</v>
      </c>
      <c r="K48" s="60">
        <f t="shared" si="0"/>
        <v>0</v>
      </c>
    </row>
    <row r="49" spans="1:12">
      <c r="A49" s="20" t="s">
        <v>251</v>
      </c>
      <c r="B49" s="20" t="s">
        <v>131</v>
      </c>
      <c r="C49" s="27">
        <f>667082*0.5</f>
        <v>333541</v>
      </c>
      <c r="D49" s="19" t="s">
        <v>132</v>
      </c>
      <c r="E49" s="40">
        <v>3</v>
      </c>
      <c r="F49" s="28">
        <v>2</v>
      </c>
      <c r="G49" s="51" t="s">
        <v>55</v>
      </c>
      <c r="H49" s="49" t="s">
        <v>253</v>
      </c>
      <c r="I49" s="56"/>
      <c r="J49" s="61">
        <f t="shared" ref="J49:J60" si="1">+P49*0.93</f>
        <v>0</v>
      </c>
      <c r="K49" s="62">
        <f t="shared" ref="K49:K63" si="2">+J49*0.78</f>
        <v>0</v>
      </c>
      <c r="L49" s="22"/>
    </row>
    <row r="50" spans="1:12">
      <c r="A50" s="20" t="s">
        <v>251</v>
      </c>
      <c r="B50" s="20" t="s">
        <v>131</v>
      </c>
      <c r="C50" s="27">
        <f>667082*0.5</f>
        <v>333541</v>
      </c>
      <c r="D50" s="19" t="s">
        <v>132</v>
      </c>
      <c r="E50" s="40">
        <v>3</v>
      </c>
      <c r="F50" s="28">
        <v>2</v>
      </c>
      <c r="G50" s="51" t="s">
        <v>292</v>
      </c>
      <c r="H50" s="49" t="s">
        <v>254</v>
      </c>
      <c r="I50" s="56"/>
      <c r="J50" s="61"/>
      <c r="K50" s="62"/>
    </row>
    <row r="51" spans="1:12">
      <c r="A51" s="20" t="s">
        <v>251</v>
      </c>
      <c r="B51" s="20" t="s">
        <v>133</v>
      </c>
      <c r="C51" s="27">
        <v>336574</v>
      </c>
      <c r="D51" s="19" t="s">
        <v>132</v>
      </c>
      <c r="E51" s="40">
        <v>2</v>
      </c>
      <c r="F51" s="28">
        <v>3</v>
      </c>
      <c r="G51" s="51" t="s">
        <v>304</v>
      </c>
      <c r="H51" s="49" t="s">
        <v>253</v>
      </c>
      <c r="I51" s="56"/>
      <c r="J51" s="61">
        <f t="shared" si="1"/>
        <v>0</v>
      </c>
      <c r="K51" s="62">
        <f t="shared" si="2"/>
        <v>0</v>
      </c>
    </row>
    <row r="52" spans="1:12">
      <c r="A52" s="20" t="s">
        <v>251</v>
      </c>
      <c r="B52" s="20" t="s">
        <v>134</v>
      </c>
      <c r="C52" s="27">
        <v>167824</v>
      </c>
      <c r="D52" s="19" t="s">
        <v>9</v>
      </c>
      <c r="E52" s="40">
        <v>1</v>
      </c>
      <c r="F52" s="28">
        <v>9</v>
      </c>
      <c r="G52" s="51" t="s">
        <v>289</v>
      </c>
      <c r="H52" s="49" t="s">
        <v>253</v>
      </c>
      <c r="I52" s="56"/>
      <c r="J52" s="61">
        <f t="shared" si="1"/>
        <v>0</v>
      </c>
      <c r="K52" s="62">
        <f t="shared" si="2"/>
        <v>0</v>
      </c>
    </row>
    <row r="53" spans="1:12">
      <c r="A53" s="20" t="s">
        <v>251</v>
      </c>
      <c r="B53" s="20" t="s">
        <v>48</v>
      </c>
      <c r="C53" s="27">
        <v>145575</v>
      </c>
      <c r="D53" s="19" t="s">
        <v>135</v>
      </c>
      <c r="E53" s="40">
        <v>2</v>
      </c>
      <c r="F53" s="28" t="s">
        <v>136</v>
      </c>
      <c r="G53" s="51" t="s">
        <v>294</v>
      </c>
      <c r="H53" s="49" t="s">
        <v>253</v>
      </c>
      <c r="I53" s="56"/>
      <c r="J53" s="61">
        <f t="shared" si="1"/>
        <v>0</v>
      </c>
      <c r="K53" s="62">
        <f t="shared" si="2"/>
        <v>0</v>
      </c>
    </row>
    <row r="54" spans="1:12">
      <c r="A54" s="20" t="s">
        <v>251</v>
      </c>
      <c r="B54" s="20" t="s">
        <v>137</v>
      </c>
      <c r="C54" s="27">
        <v>125751</v>
      </c>
      <c r="D54" s="19" t="s">
        <v>135</v>
      </c>
      <c r="E54" s="40">
        <v>3</v>
      </c>
      <c r="F54" s="28" t="s">
        <v>136</v>
      </c>
      <c r="G54" s="51" t="s">
        <v>290</v>
      </c>
      <c r="H54" s="49" t="s">
        <v>254</v>
      </c>
      <c r="I54" s="56"/>
      <c r="J54" s="61">
        <f t="shared" si="1"/>
        <v>0</v>
      </c>
      <c r="K54" s="62">
        <f t="shared" si="2"/>
        <v>0</v>
      </c>
    </row>
    <row r="55" spans="1:12">
      <c r="A55" s="20" t="s">
        <v>251</v>
      </c>
      <c r="B55" s="20" t="s">
        <v>138</v>
      </c>
      <c r="C55" s="27">
        <v>115340</v>
      </c>
      <c r="D55" s="19" t="s">
        <v>9</v>
      </c>
      <c r="E55" s="40">
        <v>1</v>
      </c>
      <c r="F55" s="28">
        <v>8</v>
      </c>
      <c r="G55" s="51"/>
      <c r="H55" s="49"/>
      <c r="I55" s="56"/>
      <c r="J55" s="61">
        <f t="shared" si="1"/>
        <v>0</v>
      </c>
      <c r="K55" s="62">
        <f t="shared" si="2"/>
        <v>0</v>
      </c>
    </row>
    <row r="56" spans="1:12">
      <c r="A56" s="20" t="s">
        <v>251</v>
      </c>
      <c r="B56" s="20" t="s">
        <v>139</v>
      </c>
      <c r="C56" s="27">
        <v>103787</v>
      </c>
      <c r="D56" s="19" t="s">
        <v>9</v>
      </c>
      <c r="E56" s="40">
        <v>1</v>
      </c>
      <c r="F56" s="28">
        <v>7</v>
      </c>
      <c r="G56" s="51" t="s">
        <v>258</v>
      </c>
      <c r="H56" s="49" t="s">
        <v>253</v>
      </c>
      <c r="I56" s="56"/>
      <c r="J56" s="61">
        <f t="shared" si="1"/>
        <v>0</v>
      </c>
      <c r="K56" s="62">
        <f t="shared" si="2"/>
        <v>0</v>
      </c>
    </row>
    <row r="57" spans="1:12">
      <c r="A57" s="20" t="s">
        <v>251</v>
      </c>
      <c r="B57" s="20" t="s">
        <v>140</v>
      </c>
      <c r="C57" s="27">
        <v>102110</v>
      </c>
      <c r="D57" s="19" t="s">
        <v>132</v>
      </c>
      <c r="E57" s="40">
        <v>3</v>
      </c>
      <c r="F57" s="28">
        <v>2</v>
      </c>
      <c r="G57" s="51" t="s">
        <v>306</v>
      </c>
      <c r="H57" s="49" t="s">
        <v>253</v>
      </c>
      <c r="I57" s="56"/>
      <c r="J57" s="61">
        <f t="shared" si="1"/>
        <v>0</v>
      </c>
      <c r="K57" s="62">
        <f t="shared" si="2"/>
        <v>0</v>
      </c>
    </row>
    <row r="58" spans="1:12">
      <c r="A58" s="20" t="s">
        <v>251</v>
      </c>
      <c r="B58" s="20" t="s">
        <v>141</v>
      </c>
      <c r="C58" s="27">
        <v>100689</v>
      </c>
      <c r="D58" s="19" t="s">
        <v>132</v>
      </c>
      <c r="E58" s="40">
        <v>3</v>
      </c>
      <c r="F58" s="28">
        <v>2</v>
      </c>
      <c r="G58" s="51" t="s">
        <v>259</v>
      </c>
      <c r="H58" s="49" t="s">
        <v>253</v>
      </c>
      <c r="I58" s="56"/>
      <c r="J58" s="61">
        <f t="shared" si="1"/>
        <v>0</v>
      </c>
      <c r="K58" s="62">
        <f t="shared" si="2"/>
        <v>0</v>
      </c>
    </row>
    <row r="59" spans="1:12">
      <c r="A59" s="20" t="s">
        <v>251</v>
      </c>
      <c r="B59" s="20" t="s">
        <v>142</v>
      </c>
      <c r="C59" s="27">
        <v>75905</v>
      </c>
      <c r="D59" s="19" t="s">
        <v>135</v>
      </c>
      <c r="E59" s="40">
        <v>2</v>
      </c>
      <c r="F59" s="28" t="s">
        <v>136</v>
      </c>
      <c r="G59" s="51" t="s">
        <v>257</v>
      </c>
      <c r="H59" s="49" t="s">
        <v>253</v>
      </c>
      <c r="I59" s="56"/>
      <c r="J59" s="61">
        <f t="shared" si="1"/>
        <v>0</v>
      </c>
      <c r="K59" s="62">
        <f t="shared" si="2"/>
        <v>0</v>
      </c>
    </row>
    <row r="60" spans="1:12">
      <c r="A60" s="20" t="s">
        <v>251</v>
      </c>
      <c r="B60" s="20" t="s">
        <v>143</v>
      </c>
      <c r="C60" s="27">
        <v>72980</v>
      </c>
      <c r="D60" s="19" t="s">
        <v>29</v>
      </c>
      <c r="E60" s="40">
        <v>1</v>
      </c>
      <c r="F60" s="28">
        <v>5</v>
      </c>
      <c r="G60" s="51"/>
      <c r="H60" s="49"/>
      <c r="I60" s="56"/>
      <c r="J60" s="61">
        <f t="shared" si="1"/>
        <v>0</v>
      </c>
      <c r="K60" s="62">
        <f t="shared" si="2"/>
        <v>0</v>
      </c>
    </row>
    <row r="61" spans="1:12">
      <c r="A61" s="20" t="s">
        <v>251</v>
      </c>
      <c r="B61" s="20" t="s">
        <v>144</v>
      </c>
      <c r="C61" s="27">
        <v>70839</v>
      </c>
      <c r="D61" s="19" t="s">
        <v>29</v>
      </c>
      <c r="E61" s="40">
        <v>1</v>
      </c>
      <c r="F61" s="28">
        <v>5</v>
      </c>
      <c r="G61" s="51"/>
      <c r="H61" s="49"/>
      <c r="I61" s="56"/>
      <c r="J61" s="61"/>
      <c r="K61" s="62">
        <f t="shared" si="2"/>
        <v>0</v>
      </c>
    </row>
    <row r="62" spans="1:12">
      <c r="A62" s="20" t="s">
        <v>251</v>
      </c>
      <c r="B62" s="20" t="s">
        <v>145</v>
      </c>
      <c r="C62" s="27">
        <v>68613</v>
      </c>
      <c r="D62" s="19" t="s">
        <v>9</v>
      </c>
      <c r="E62" s="40">
        <v>1</v>
      </c>
      <c r="F62" s="28">
        <v>9</v>
      </c>
      <c r="G62" s="51" t="s">
        <v>15</v>
      </c>
      <c r="H62" s="49" t="s">
        <v>253</v>
      </c>
      <c r="I62" s="56"/>
      <c r="J62" s="61"/>
      <c r="K62" s="62">
        <f t="shared" si="2"/>
        <v>0</v>
      </c>
    </row>
    <row r="63" spans="1:12">
      <c r="A63" s="20" t="s">
        <v>251</v>
      </c>
      <c r="B63" s="20" t="s">
        <v>146</v>
      </c>
      <c r="C63" s="27">
        <v>67503</v>
      </c>
      <c r="D63" s="19" t="s">
        <v>54</v>
      </c>
      <c r="E63" s="40">
        <v>2</v>
      </c>
      <c r="F63" s="28">
        <v>3</v>
      </c>
      <c r="G63" s="51" t="s">
        <v>49</v>
      </c>
      <c r="H63" s="49"/>
      <c r="I63" s="56"/>
      <c r="J63" s="61"/>
      <c r="K63" s="62">
        <f t="shared" si="2"/>
        <v>0</v>
      </c>
    </row>
    <row r="64" spans="1:12">
      <c r="A64" s="20" t="s">
        <v>251</v>
      </c>
      <c r="B64" s="20" t="s">
        <v>51</v>
      </c>
      <c r="C64" s="27">
        <f>62426</f>
        <v>62426</v>
      </c>
      <c r="D64" s="19" t="s">
        <v>54</v>
      </c>
      <c r="E64" s="40">
        <v>3</v>
      </c>
      <c r="F64" s="28">
        <v>3</v>
      </c>
      <c r="G64" s="51" t="s">
        <v>299</v>
      </c>
      <c r="H64" s="49" t="s">
        <v>254</v>
      </c>
      <c r="I64" s="56"/>
      <c r="J64" s="61">
        <v>39466</v>
      </c>
      <c r="K64" s="62">
        <f>+J64*0.78</f>
        <v>30783.48</v>
      </c>
    </row>
    <row r="65" spans="1:11">
      <c r="A65" s="20" t="s">
        <v>251</v>
      </c>
      <c r="B65" s="20" t="s">
        <v>147</v>
      </c>
      <c r="C65" s="27">
        <v>52731</v>
      </c>
      <c r="D65" s="19" t="s">
        <v>29</v>
      </c>
      <c r="E65" s="40">
        <v>1</v>
      </c>
      <c r="F65" s="28">
        <v>7</v>
      </c>
      <c r="G65" s="51"/>
      <c r="H65" s="49"/>
      <c r="I65" s="56"/>
      <c r="J65" s="61"/>
      <c r="K65" s="62"/>
    </row>
    <row r="66" spans="1:11">
      <c r="A66" s="20" t="s">
        <v>251</v>
      </c>
      <c r="B66" s="20" t="s">
        <v>148</v>
      </c>
      <c r="C66" s="27">
        <v>52607</v>
      </c>
      <c r="D66" s="19" t="s">
        <v>29</v>
      </c>
      <c r="E66" s="40">
        <v>1</v>
      </c>
      <c r="F66" s="28">
        <v>5</v>
      </c>
      <c r="G66" s="51"/>
      <c r="H66" s="49"/>
      <c r="I66" s="56"/>
      <c r="J66" s="61"/>
      <c r="K66" s="62"/>
    </row>
    <row r="67" spans="1:11">
      <c r="A67" s="20" t="s">
        <v>251</v>
      </c>
      <c r="B67" s="20" t="s">
        <v>149</v>
      </c>
      <c r="C67" s="27">
        <v>49309</v>
      </c>
      <c r="D67" s="19" t="s">
        <v>29</v>
      </c>
      <c r="E67" s="40">
        <v>1</v>
      </c>
      <c r="F67" s="28">
        <v>5</v>
      </c>
      <c r="G67" s="51"/>
      <c r="H67" s="49"/>
      <c r="I67" s="56"/>
      <c r="J67" s="61"/>
      <c r="K67" s="62"/>
    </row>
    <row r="68" spans="1:11">
      <c r="A68" s="20" t="s">
        <v>251</v>
      </c>
      <c r="B68" s="20" t="s">
        <v>64</v>
      </c>
      <c r="C68" s="27">
        <v>48982</v>
      </c>
      <c r="D68" s="19" t="s">
        <v>132</v>
      </c>
      <c r="E68" s="40">
        <v>3</v>
      </c>
      <c r="F68" s="28" t="s">
        <v>150</v>
      </c>
      <c r="G68" s="51" t="s">
        <v>272</v>
      </c>
      <c r="H68" s="49" t="s">
        <v>253</v>
      </c>
      <c r="I68" s="56"/>
      <c r="J68" s="61"/>
      <c r="K68" s="62"/>
    </row>
    <row r="69" spans="1:11">
      <c r="A69" s="20" t="s">
        <v>251</v>
      </c>
      <c r="B69" s="20" t="s">
        <v>151</v>
      </c>
      <c r="C69" s="27">
        <v>46504</v>
      </c>
      <c r="D69" s="19" t="s">
        <v>29</v>
      </c>
      <c r="E69" s="40">
        <v>1</v>
      </c>
      <c r="F69" s="28">
        <v>5</v>
      </c>
      <c r="G69" s="51"/>
      <c r="H69" s="49"/>
      <c r="I69" s="56"/>
      <c r="J69" s="61"/>
      <c r="K69" s="62"/>
    </row>
    <row r="70" spans="1:11">
      <c r="A70" s="20" t="s">
        <v>251</v>
      </c>
      <c r="B70" s="20" t="s">
        <v>152</v>
      </c>
      <c r="C70" s="27">
        <v>45526</v>
      </c>
      <c r="D70" s="19" t="s">
        <v>132</v>
      </c>
      <c r="E70" s="40">
        <v>3</v>
      </c>
      <c r="F70" s="28">
        <v>2</v>
      </c>
      <c r="G70" s="51"/>
      <c r="H70" s="49"/>
      <c r="I70" s="56"/>
      <c r="J70" s="61"/>
      <c r="K70" s="62"/>
    </row>
    <row r="71" spans="1:11">
      <c r="A71" s="20" t="s">
        <v>251</v>
      </c>
      <c r="B71" s="20" t="s">
        <v>153</v>
      </c>
      <c r="C71" s="27">
        <v>45506</v>
      </c>
      <c r="D71" s="19" t="s">
        <v>29</v>
      </c>
      <c r="E71" s="40">
        <v>1</v>
      </c>
      <c r="F71" s="28" t="s">
        <v>154</v>
      </c>
      <c r="G71" s="51" t="s">
        <v>287</v>
      </c>
      <c r="H71" s="49" t="s">
        <v>253</v>
      </c>
      <c r="I71" s="56"/>
      <c r="J71" s="61"/>
      <c r="K71" s="62"/>
    </row>
    <row r="72" spans="1:11">
      <c r="A72" s="20" t="s">
        <v>251</v>
      </c>
      <c r="B72" s="20" t="s">
        <v>155</v>
      </c>
      <c r="C72" s="27">
        <v>44783</v>
      </c>
      <c r="D72" s="19" t="s">
        <v>29</v>
      </c>
      <c r="E72" s="40">
        <v>1</v>
      </c>
      <c r="F72" s="28">
        <v>5</v>
      </c>
      <c r="G72" s="51"/>
      <c r="H72" s="49"/>
      <c r="I72" s="56"/>
      <c r="J72" s="61"/>
      <c r="K72" s="62"/>
    </row>
    <row r="73" spans="1:11">
      <c r="A73" s="20" t="s">
        <v>251</v>
      </c>
      <c r="B73" s="20" t="s">
        <v>156</v>
      </c>
      <c r="C73" s="27">
        <v>42452</v>
      </c>
      <c r="D73" s="19" t="s">
        <v>132</v>
      </c>
      <c r="E73" s="40">
        <v>3</v>
      </c>
      <c r="F73" s="28">
        <v>2</v>
      </c>
      <c r="G73" s="51"/>
      <c r="H73" s="49"/>
      <c r="I73" s="56"/>
      <c r="J73" s="61"/>
      <c r="K73" s="62"/>
    </row>
    <row r="74" spans="1:11">
      <c r="A74" s="20" t="s">
        <v>251</v>
      </c>
      <c r="B74" s="20" t="s">
        <v>157</v>
      </c>
      <c r="C74" s="27">
        <v>42110</v>
      </c>
      <c r="D74" s="19" t="s">
        <v>54</v>
      </c>
      <c r="E74" s="40">
        <v>2</v>
      </c>
      <c r="F74" s="28">
        <v>3</v>
      </c>
      <c r="G74" s="51"/>
      <c r="H74" s="49"/>
      <c r="I74" s="56"/>
      <c r="J74" s="61"/>
      <c r="K74" s="62"/>
    </row>
    <row r="75" spans="1:11">
      <c r="A75" s="20" t="s">
        <v>251</v>
      </c>
      <c r="B75" s="20" t="s">
        <v>158</v>
      </c>
      <c r="C75" s="27">
        <v>41760</v>
      </c>
      <c r="D75" s="19" t="s">
        <v>29</v>
      </c>
      <c r="E75" s="40">
        <v>2</v>
      </c>
      <c r="F75" s="28" t="s">
        <v>159</v>
      </c>
      <c r="G75" s="51"/>
      <c r="H75" s="49"/>
      <c r="I75" s="56"/>
      <c r="J75" s="61"/>
      <c r="K75" s="62"/>
    </row>
    <row r="76" spans="1:11">
      <c r="A76" s="20" t="s">
        <v>251</v>
      </c>
      <c r="B76" s="20" t="s">
        <v>15</v>
      </c>
      <c r="C76" s="27">
        <v>40002</v>
      </c>
      <c r="D76" s="19" t="s">
        <v>9</v>
      </c>
      <c r="E76" s="40">
        <v>1</v>
      </c>
      <c r="F76" s="28">
        <v>9</v>
      </c>
      <c r="G76" s="51" t="s">
        <v>15</v>
      </c>
      <c r="H76" s="49" t="s">
        <v>253</v>
      </c>
      <c r="I76" s="56"/>
      <c r="J76" s="61"/>
      <c r="K76" s="62"/>
    </row>
    <row r="77" spans="1:11">
      <c r="A77" s="20" t="s">
        <v>251</v>
      </c>
      <c r="B77" s="20" t="s">
        <v>160</v>
      </c>
      <c r="C77" s="27">
        <v>39730</v>
      </c>
      <c r="D77" s="19" t="s">
        <v>9</v>
      </c>
      <c r="E77" s="40">
        <v>1</v>
      </c>
      <c r="F77" s="28">
        <v>8</v>
      </c>
      <c r="G77" s="51"/>
      <c r="H77" s="49"/>
      <c r="I77" s="56"/>
      <c r="J77" s="61"/>
      <c r="K77" s="62"/>
    </row>
    <row r="78" spans="1:11">
      <c r="A78" s="20" t="s">
        <v>251</v>
      </c>
      <c r="B78" s="20" t="s">
        <v>161</v>
      </c>
      <c r="C78" s="27">
        <v>39449</v>
      </c>
      <c r="D78" s="19" t="s">
        <v>132</v>
      </c>
      <c r="E78" s="40">
        <v>3</v>
      </c>
      <c r="F78" s="28" t="s">
        <v>162</v>
      </c>
      <c r="G78" s="51"/>
      <c r="H78" s="49"/>
      <c r="I78" s="56"/>
      <c r="J78" s="61"/>
      <c r="K78" s="62"/>
    </row>
    <row r="79" spans="1:11">
      <c r="A79" s="20" t="s">
        <v>251</v>
      </c>
      <c r="B79" s="20" t="s">
        <v>27</v>
      </c>
      <c r="C79" s="27">
        <v>39425</v>
      </c>
      <c r="D79" s="19" t="s">
        <v>9</v>
      </c>
      <c r="E79" s="40">
        <v>1</v>
      </c>
      <c r="F79" s="28">
        <v>8</v>
      </c>
      <c r="G79" s="51"/>
      <c r="H79" s="49"/>
      <c r="I79" s="56"/>
      <c r="J79" s="61"/>
      <c r="K79" s="62"/>
    </row>
    <row r="80" spans="1:11">
      <c r="A80" s="20" t="s">
        <v>251</v>
      </c>
      <c r="B80" s="20" t="s">
        <v>163</v>
      </c>
      <c r="C80" s="27">
        <v>37646</v>
      </c>
      <c r="D80" s="19" t="s">
        <v>54</v>
      </c>
      <c r="E80" s="40">
        <v>2</v>
      </c>
      <c r="F80" s="28">
        <v>3</v>
      </c>
      <c r="G80" s="51"/>
      <c r="H80" s="49"/>
      <c r="I80" s="56"/>
      <c r="J80" s="61"/>
      <c r="K80" s="62"/>
    </row>
    <row r="81" spans="1:11">
      <c r="A81" s="20" t="s">
        <v>251</v>
      </c>
      <c r="B81" s="20" t="s">
        <v>164</v>
      </c>
      <c r="C81" s="27">
        <v>37594</v>
      </c>
      <c r="D81" s="19" t="s">
        <v>135</v>
      </c>
      <c r="E81" s="40">
        <v>2</v>
      </c>
      <c r="F81" s="28" t="s">
        <v>165</v>
      </c>
      <c r="G81" s="51" t="s">
        <v>261</v>
      </c>
      <c r="H81" s="49" t="s">
        <v>253</v>
      </c>
      <c r="I81" s="56"/>
      <c r="J81" s="61"/>
      <c r="K81" s="62"/>
    </row>
    <row r="82" spans="1:11">
      <c r="A82" s="20" t="s">
        <v>251</v>
      </c>
      <c r="B82" s="20" t="s">
        <v>166</v>
      </c>
      <c r="C82" s="27">
        <v>37463</v>
      </c>
      <c r="D82" s="19" t="s">
        <v>132</v>
      </c>
      <c r="E82" s="40">
        <v>3</v>
      </c>
      <c r="F82" s="28">
        <v>2</v>
      </c>
      <c r="G82" s="51"/>
      <c r="H82" s="49"/>
      <c r="I82" s="56"/>
      <c r="J82" s="61"/>
      <c r="K82" s="62"/>
    </row>
    <row r="83" spans="1:11">
      <c r="A83" s="20" t="s">
        <v>251</v>
      </c>
      <c r="B83" s="20" t="s">
        <v>167</v>
      </c>
      <c r="C83" s="27">
        <v>35656</v>
      </c>
      <c r="D83" s="19" t="s">
        <v>29</v>
      </c>
      <c r="E83" s="40">
        <v>2</v>
      </c>
      <c r="F83" s="28" t="s">
        <v>165</v>
      </c>
      <c r="G83" s="51" t="s">
        <v>308</v>
      </c>
      <c r="H83" s="49" t="s">
        <v>253</v>
      </c>
      <c r="I83" s="56"/>
      <c r="J83" s="61"/>
      <c r="K83" s="62"/>
    </row>
    <row r="84" spans="1:11">
      <c r="A84" s="20" t="s">
        <v>251</v>
      </c>
      <c r="B84" s="20" t="s">
        <v>168</v>
      </c>
      <c r="C84" s="27">
        <v>35563</v>
      </c>
      <c r="D84" s="19" t="s">
        <v>29</v>
      </c>
      <c r="E84" s="40">
        <v>2</v>
      </c>
      <c r="F84" s="28" t="s">
        <v>169</v>
      </c>
      <c r="G84" s="51" t="s">
        <v>298</v>
      </c>
      <c r="H84" s="49" t="s">
        <v>253</v>
      </c>
      <c r="I84" s="56"/>
      <c r="J84" s="61"/>
      <c r="K84" s="62"/>
    </row>
    <row r="85" spans="1:11">
      <c r="A85" s="20" t="s">
        <v>251</v>
      </c>
      <c r="B85" s="20" t="s">
        <v>170</v>
      </c>
      <c r="C85" s="27">
        <v>35251</v>
      </c>
      <c r="D85" s="19" t="s">
        <v>29</v>
      </c>
      <c r="E85" s="40">
        <v>1</v>
      </c>
      <c r="F85" s="28">
        <v>7</v>
      </c>
      <c r="G85" s="51"/>
      <c r="H85" s="49"/>
      <c r="I85" s="56"/>
      <c r="J85" s="61"/>
      <c r="K85" s="62"/>
    </row>
    <row r="86" spans="1:11">
      <c r="A86" s="20" t="s">
        <v>251</v>
      </c>
      <c r="B86" s="20" t="s">
        <v>171</v>
      </c>
      <c r="C86" s="27">
        <v>33110</v>
      </c>
      <c r="D86" s="19" t="s">
        <v>132</v>
      </c>
      <c r="E86" s="40">
        <v>3</v>
      </c>
      <c r="F86" s="28">
        <v>2</v>
      </c>
      <c r="G86" s="51"/>
      <c r="H86" s="49"/>
      <c r="I86" s="56"/>
      <c r="J86" s="61"/>
      <c r="K86" s="62"/>
    </row>
    <row r="87" spans="1:11">
      <c r="A87" s="20" t="s">
        <v>251</v>
      </c>
      <c r="B87" s="20" t="s">
        <v>172</v>
      </c>
      <c r="C87" s="27">
        <v>32717</v>
      </c>
      <c r="D87" s="19" t="s">
        <v>54</v>
      </c>
      <c r="E87" s="40">
        <v>2</v>
      </c>
      <c r="F87" s="28">
        <v>3</v>
      </c>
      <c r="G87" s="51"/>
      <c r="H87" s="49"/>
      <c r="I87" s="56"/>
      <c r="J87" s="61"/>
      <c r="K87" s="62"/>
    </row>
    <row r="88" spans="1:11">
      <c r="A88" s="20" t="s">
        <v>251</v>
      </c>
      <c r="B88" s="20" t="s">
        <v>173</v>
      </c>
      <c r="C88" s="27">
        <v>32448</v>
      </c>
      <c r="D88" s="19" t="s">
        <v>132</v>
      </c>
      <c r="E88" s="40">
        <v>3</v>
      </c>
      <c r="F88" s="28" t="s">
        <v>174</v>
      </c>
      <c r="G88" s="51"/>
      <c r="H88" s="49"/>
      <c r="I88" s="56"/>
      <c r="J88" s="61"/>
      <c r="K88" s="62"/>
    </row>
    <row r="89" spans="1:11">
      <c r="A89" s="20" t="s">
        <v>251</v>
      </c>
      <c r="B89" s="20" t="s">
        <v>26</v>
      </c>
      <c r="C89" s="27">
        <v>32215</v>
      </c>
      <c r="D89" s="19" t="s">
        <v>9</v>
      </c>
      <c r="E89" s="40">
        <v>1</v>
      </c>
      <c r="F89" s="28">
        <v>8</v>
      </c>
      <c r="G89" s="51" t="s">
        <v>309</v>
      </c>
      <c r="H89" s="49" t="s">
        <v>253</v>
      </c>
      <c r="I89" s="56"/>
      <c r="J89" s="61"/>
      <c r="K89" s="62"/>
    </row>
    <row r="90" spans="1:11">
      <c r="A90" s="20" t="s">
        <v>251</v>
      </c>
      <c r="B90" s="20" t="s">
        <v>175</v>
      </c>
      <c r="C90" s="27">
        <v>32032</v>
      </c>
      <c r="D90" s="19" t="s">
        <v>132</v>
      </c>
      <c r="E90" s="40">
        <v>3</v>
      </c>
      <c r="F90" s="28">
        <v>2</v>
      </c>
      <c r="G90" s="51"/>
      <c r="H90" s="49"/>
      <c r="I90" s="56"/>
      <c r="J90" s="61"/>
      <c r="K90" s="62"/>
    </row>
    <row r="91" spans="1:11">
      <c r="A91" s="20" t="s">
        <v>251</v>
      </c>
      <c r="B91" s="20" t="s">
        <v>176</v>
      </c>
      <c r="C91" s="27">
        <v>27504</v>
      </c>
      <c r="D91" s="19" t="s">
        <v>9</v>
      </c>
      <c r="E91" s="40">
        <v>1</v>
      </c>
      <c r="F91" s="28">
        <v>8</v>
      </c>
      <c r="G91" s="51" t="s">
        <v>262</v>
      </c>
      <c r="H91" s="49" t="s">
        <v>253</v>
      </c>
      <c r="I91" s="56"/>
      <c r="J91" s="61"/>
      <c r="K91" s="62"/>
    </row>
    <row r="92" spans="1:11">
      <c r="A92" s="20" t="s">
        <v>251</v>
      </c>
      <c r="B92" s="20" t="s">
        <v>177</v>
      </c>
      <c r="C92" s="27">
        <v>27239</v>
      </c>
      <c r="D92" s="19" t="s">
        <v>135</v>
      </c>
      <c r="E92" s="40">
        <v>3</v>
      </c>
      <c r="F92" s="28">
        <v>3</v>
      </c>
      <c r="G92" s="51"/>
      <c r="H92" s="49"/>
      <c r="I92" s="56"/>
      <c r="J92" s="61"/>
      <c r="K92" s="62"/>
    </row>
    <row r="93" spans="1:11">
      <c r="A93" s="20" t="s">
        <v>251</v>
      </c>
      <c r="B93" s="20" t="s">
        <v>178</v>
      </c>
      <c r="C93" s="27">
        <v>26897</v>
      </c>
      <c r="D93" s="19" t="s">
        <v>9</v>
      </c>
      <c r="E93" s="40">
        <v>1</v>
      </c>
      <c r="F93" s="28">
        <v>8</v>
      </c>
      <c r="G93" s="51" t="s">
        <v>302</v>
      </c>
      <c r="H93" s="49" t="s">
        <v>253</v>
      </c>
      <c r="I93" s="56"/>
      <c r="J93" s="61"/>
      <c r="K93" s="62"/>
    </row>
    <row r="94" spans="1:11">
      <c r="A94" s="20" t="s">
        <v>251</v>
      </c>
      <c r="B94" s="20" t="s">
        <v>179</v>
      </c>
      <c r="C94" s="27">
        <v>26830</v>
      </c>
      <c r="D94" s="19" t="s">
        <v>132</v>
      </c>
      <c r="E94" s="40">
        <v>3</v>
      </c>
      <c r="F94" s="28">
        <v>2</v>
      </c>
      <c r="G94" s="51"/>
      <c r="H94" s="49"/>
      <c r="I94" s="56"/>
      <c r="J94" s="61"/>
      <c r="K94" s="62"/>
    </row>
    <row r="95" spans="1:11">
      <c r="A95" s="20" t="s">
        <v>251</v>
      </c>
      <c r="B95" s="20" t="s">
        <v>180</v>
      </c>
      <c r="C95" s="27">
        <v>26510</v>
      </c>
      <c r="D95" s="19" t="s">
        <v>29</v>
      </c>
      <c r="E95" s="40">
        <v>1</v>
      </c>
      <c r="F95" s="28">
        <v>5</v>
      </c>
      <c r="G95" s="51"/>
      <c r="H95" s="49"/>
      <c r="I95" s="56"/>
      <c r="J95" s="61"/>
      <c r="K95" s="62"/>
    </row>
    <row r="96" spans="1:11">
      <c r="A96" s="20" t="s">
        <v>251</v>
      </c>
      <c r="B96" s="20" t="s">
        <v>181</v>
      </c>
      <c r="C96" s="27">
        <v>25627</v>
      </c>
      <c r="D96" s="19" t="s">
        <v>9</v>
      </c>
      <c r="E96" s="40">
        <v>1</v>
      </c>
      <c r="F96" s="28">
        <v>7</v>
      </c>
      <c r="G96" s="51" t="s">
        <v>282</v>
      </c>
      <c r="H96" s="49" t="s">
        <v>253</v>
      </c>
      <c r="I96" s="56"/>
      <c r="J96" s="61"/>
      <c r="K96" s="62"/>
    </row>
    <row r="97" spans="1:11">
      <c r="A97" s="20" t="s">
        <v>251</v>
      </c>
      <c r="B97" s="20" t="s">
        <v>182</v>
      </c>
      <c r="C97" s="27">
        <v>24868</v>
      </c>
      <c r="D97" s="19" t="s">
        <v>135</v>
      </c>
      <c r="E97" s="40">
        <v>3</v>
      </c>
      <c r="F97" s="28">
        <v>3</v>
      </c>
      <c r="G97" s="51"/>
      <c r="H97" s="49"/>
      <c r="I97" s="56"/>
      <c r="J97" s="61"/>
      <c r="K97" s="62"/>
    </row>
    <row r="98" spans="1:11">
      <c r="A98" s="20" t="s">
        <v>251</v>
      </c>
      <c r="B98" s="20" t="s">
        <v>183</v>
      </c>
      <c r="C98" s="27">
        <v>24420</v>
      </c>
      <c r="D98" s="19" t="s">
        <v>54</v>
      </c>
      <c r="E98" s="40">
        <v>3</v>
      </c>
      <c r="F98" s="28">
        <v>3</v>
      </c>
      <c r="G98" s="51"/>
      <c r="H98" s="49"/>
      <c r="I98" s="56"/>
      <c r="J98" s="61"/>
      <c r="K98" s="62"/>
    </row>
    <row r="99" spans="1:11">
      <c r="A99" s="20" t="s">
        <v>251</v>
      </c>
      <c r="B99" s="20" t="s">
        <v>184</v>
      </c>
      <c r="C99" s="27">
        <v>23100</v>
      </c>
      <c r="D99" s="19" t="s">
        <v>29</v>
      </c>
      <c r="E99" s="40">
        <v>1</v>
      </c>
      <c r="F99" s="28">
        <v>5</v>
      </c>
      <c r="G99" s="51"/>
      <c r="H99" s="49"/>
      <c r="I99" s="56"/>
      <c r="J99" s="61"/>
      <c r="K99" s="62"/>
    </row>
    <row r="100" spans="1:11">
      <c r="A100" s="20" t="s">
        <v>251</v>
      </c>
      <c r="B100" s="20" t="s">
        <v>185</v>
      </c>
      <c r="C100" s="27">
        <v>22649</v>
      </c>
      <c r="D100" s="19" t="s">
        <v>29</v>
      </c>
      <c r="E100" s="40">
        <v>1</v>
      </c>
      <c r="F100" s="28">
        <v>7</v>
      </c>
      <c r="G100" s="51"/>
      <c r="H100" s="49"/>
      <c r="I100" s="56"/>
      <c r="J100" s="61"/>
      <c r="K100" s="62"/>
    </row>
    <row r="101" spans="1:11">
      <c r="A101" s="20" t="s">
        <v>251</v>
      </c>
      <c r="B101" s="20" t="s">
        <v>186</v>
      </c>
      <c r="C101" s="27">
        <v>22624</v>
      </c>
      <c r="D101" s="19" t="s">
        <v>132</v>
      </c>
      <c r="E101" s="40">
        <v>3</v>
      </c>
      <c r="F101" s="28">
        <v>2</v>
      </c>
      <c r="G101" s="51" t="s">
        <v>263</v>
      </c>
      <c r="H101" s="49" t="s">
        <v>253</v>
      </c>
      <c r="I101" s="56"/>
      <c r="J101" s="61"/>
      <c r="K101" s="62"/>
    </row>
    <row r="102" spans="1:11">
      <c r="A102" s="20" t="s">
        <v>251</v>
      </c>
      <c r="B102" s="20" t="s">
        <v>187</v>
      </c>
      <c r="C102" s="27">
        <v>22537</v>
      </c>
      <c r="D102" s="19" t="s">
        <v>54</v>
      </c>
      <c r="E102" s="40">
        <v>2</v>
      </c>
      <c r="F102" s="28">
        <v>3</v>
      </c>
      <c r="G102" s="51"/>
      <c r="H102" s="49"/>
      <c r="I102" s="56"/>
      <c r="J102" s="61"/>
      <c r="K102" s="62"/>
    </row>
    <row r="103" spans="1:11">
      <c r="A103" s="20" t="s">
        <v>251</v>
      </c>
      <c r="B103" s="20" t="s">
        <v>188</v>
      </c>
      <c r="C103" s="27">
        <v>22292</v>
      </c>
      <c r="D103" s="19" t="s">
        <v>54</v>
      </c>
      <c r="E103" s="40">
        <v>3</v>
      </c>
      <c r="F103" s="28">
        <v>3</v>
      </c>
      <c r="G103" s="51"/>
      <c r="H103" s="49"/>
      <c r="I103" s="56"/>
      <c r="J103" s="61"/>
      <c r="K103" s="62"/>
    </row>
    <row r="104" spans="1:11">
      <c r="A104" s="20" t="s">
        <v>251</v>
      </c>
      <c r="B104" s="20" t="s">
        <v>189</v>
      </c>
      <c r="C104" s="27">
        <v>21977</v>
      </c>
      <c r="D104" s="19" t="s">
        <v>135</v>
      </c>
      <c r="E104" s="40">
        <v>1</v>
      </c>
      <c r="F104" s="28" t="s">
        <v>150</v>
      </c>
      <c r="G104" s="51"/>
      <c r="H104" s="49"/>
      <c r="I104" s="56"/>
      <c r="J104" s="61"/>
      <c r="K104" s="62"/>
    </row>
    <row r="105" spans="1:11">
      <c r="A105" s="20" t="s">
        <v>251</v>
      </c>
      <c r="B105" s="20" t="s">
        <v>190</v>
      </c>
      <c r="C105" s="27">
        <v>20791</v>
      </c>
      <c r="D105" s="19" t="s">
        <v>135</v>
      </c>
      <c r="E105" s="40">
        <v>3</v>
      </c>
      <c r="F105" s="28" t="s">
        <v>191</v>
      </c>
      <c r="G105" s="51"/>
      <c r="H105" s="49"/>
      <c r="I105" s="56"/>
      <c r="J105" s="61"/>
      <c r="K105" s="62"/>
    </row>
    <row r="106" spans="1:11">
      <c r="A106" s="20" t="s">
        <v>251</v>
      </c>
      <c r="B106" s="20" t="s">
        <v>192</v>
      </c>
      <c r="C106" s="27">
        <v>19899</v>
      </c>
      <c r="D106" s="19" t="s">
        <v>29</v>
      </c>
      <c r="E106" s="40">
        <v>2</v>
      </c>
      <c r="F106" s="28">
        <v>5</v>
      </c>
      <c r="G106" s="51"/>
      <c r="H106" s="49"/>
      <c r="I106" s="56"/>
      <c r="J106" s="61"/>
      <c r="K106" s="62"/>
    </row>
    <row r="107" spans="1:11">
      <c r="A107" s="20" t="s">
        <v>251</v>
      </c>
      <c r="B107" s="20" t="s">
        <v>193</v>
      </c>
      <c r="C107" s="27">
        <v>19849</v>
      </c>
      <c r="D107" s="19" t="s">
        <v>29</v>
      </c>
      <c r="E107" s="40">
        <v>1</v>
      </c>
      <c r="F107" s="28">
        <v>5</v>
      </c>
      <c r="G107" s="51"/>
      <c r="H107" s="49"/>
      <c r="I107" s="56"/>
      <c r="J107" s="61"/>
      <c r="K107" s="62"/>
    </row>
    <row r="108" spans="1:11">
      <c r="A108" s="20" t="s">
        <v>251</v>
      </c>
      <c r="B108" s="20" t="s">
        <v>194</v>
      </c>
      <c r="C108" s="27">
        <v>18422</v>
      </c>
      <c r="D108" s="19" t="s">
        <v>29</v>
      </c>
      <c r="E108" s="40">
        <v>2</v>
      </c>
      <c r="F108" s="28">
        <v>5</v>
      </c>
      <c r="G108" s="51"/>
      <c r="H108" s="49"/>
      <c r="I108" s="56"/>
      <c r="J108" s="61"/>
      <c r="K108" s="62"/>
    </row>
    <row r="109" spans="1:11">
      <c r="A109" s="20" t="s">
        <v>251</v>
      </c>
      <c r="B109" s="20" t="s">
        <v>195</v>
      </c>
      <c r="C109" s="27">
        <v>18243</v>
      </c>
      <c r="D109" s="19" t="s">
        <v>132</v>
      </c>
      <c r="E109" s="40">
        <v>3</v>
      </c>
      <c r="F109" s="28" t="s">
        <v>150</v>
      </c>
      <c r="G109" s="51" t="s">
        <v>293</v>
      </c>
      <c r="H109" s="49"/>
      <c r="I109" s="56"/>
      <c r="J109" s="61"/>
      <c r="K109" s="62"/>
    </row>
    <row r="110" spans="1:11">
      <c r="A110" s="20" t="s">
        <v>251</v>
      </c>
      <c r="B110" s="20" t="s">
        <v>196</v>
      </c>
      <c r="C110" s="27">
        <v>18022</v>
      </c>
      <c r="D110" s="19" t="s">
        <v>29</v>
      </c>
      <c r="E110" s="40">
        <v>2</v>
      </c>
      <c r="F110" s="28">
        <v>3</v>
      </c>
      <c r="G110" s="51"/>
      <c r="H110" s="49"/>
      <c r="I110" s="56"/>
      <c r="J110" s="61"/>
      <c r="K110" s="62"/>
    </row>
    <row r="111" spans="1:11">
      <c r="A111" s="20" t="s">
        <v>251</v>
      </c>
      <c r="B111" s="20" t="s">
        <v>197</v>
      </c>
      <c r="C111" s="27">
        <v>17552</v>
      </c>
      <c r="D111" s="19" t="s">
        <v>54</v>
      </c>
      <c r="E111" s="40">
        <v>2</v>
      </c>
      <c r="F111" s="28">
        <v>3</v>
      </c>
      <c r="G111" s="51"/>
      <c r="H111" s="49"/>
      <c r="I111" s="56"/>
      <c r="J111" s="61"/>
      <c r="K111" s="62"/>
    </row>
    <row r="112" spans="1:11">
      <c r="A112" s="20" t="s">
        <v>251</v>
      </c>
      <c r="B112" s="20" t="s">
        <v>198</v>
      </c>
      <c r="C112" s="27">
        <v>17499</v>
      </c>
      <c r="D112" s="19" t="s">
        <v>29</v>
      </c>
      <c r="E112" s="40">
        <v>1</v>
      </c>
      <c r="F112" s="28">
        <v>7</v>
      </c>
      <c r="G112" s="51"/>
      <c r="H112" s="49"/>
      <c r="I112" s="56"/>
      <c r="J112" s="61"/>
      <c r="K112" s="62"/>
    </row>
    <row r="113" spans="1:11">
      <c r="A113" s="20" t="s">
        <v>251</v>
      </c>
      <c r="B113" s="20" t="s">
        <v>199</v>
      </c>
      <c r="C113" s="27">
        <v>17266</v>
      </c>
      <c r="D113" s="19" t="s">
        <v>29</v>
      </c>
      <c r="E113" s="40">
        <v>1</v>
      </c>
      <c r="F113" s="28">
        <v>7</v>
      </c>
      <c r="G113" s="51"/>
      <c r="H113" s="49"/>
      <c r="I113" s="56"/>
      <c r="J113" s="61"/>
      <c r="K113" s="62"/>
    </row>
    <row r="114" spans="1:11">
      <c r="A114" s="20" t="s">
        <v>251</v>
      </c>
      <c r="B114" s="20" t="s">
        <v>200</v>
      </c>
      <c r="C114" s="27">
        <v>16635</v>
      </c>
      <c r="D114" s="19" t="s">
        <v>29</v>
      </c>
      <c r="E114" s="40">
        <v>3</v>
      </c>
      <c r="F114" s="28">
        <v>3</v>
      </c>
      <c r="G114" s="51"/>
      <c r="H114" s="49"/>
      <c r="I114" s="56"/>
      <c r="J114" s="61"/>
      <c r="K114" s="62"/>
    </row>
    <row r="115" spans="1:11">
      <c r="A115" s="20" t="s">
        <v>251</v>
      </c>
      <c r="B115" s="20" t="s">
        <v>201</v>
      </c>
      <c r="C115" s="27">
        <v>16613</v>
      </c>
      <c r="D115" s="19"/>
      <c r="E115" s="40">
        <v>2</v>
      </c>
      <c r="F115" s="28"/>
      <c r="G115" s="51"/>
      <c r="H115" s="49"/>
      <c r="I115" s="56"/>
      <c r="J115" s="61"/>
      <c r="K115" s="62"/>
    </row>
    <row r="116" spans="1:11">
      <c r="A116" s="20" t="s">
        <v>251</v>
      </c>
      <c r="B116" s="20" t="s">
        <v>202</v>
      </c>
      <c r="C116" s="27">
        <v>16350</v>
      </c>
      <c r="D116" s="19"/>
      <c r="E116" s="40">
        <v>1</v>
      </c>
      <c r="F116" s="28"/>
      <c r="G116" s="51"/>
      <c r="H116" s="49"/>
      <c r="I116" s="56"/>
      <c r="J116" s="61"/>
      <c r="K116" s="62"/>
    </row>
    <row r="117" spans="1:11">
      <c r="A117" s="20" t="s">
        <v>251</v>
      </c>
      <c r="B117" s="20" t="s">
        <v>203</v>
      </c>
      <c r="C117" s="27">
        <v>15968</v>
      </c>
      <c r="D117" s="19"/>
      <c r="E117" s="40">
        <v>3</v>
      </c>
      <c r="F117" s="28"/>
      <c r="G117" s="51"/>
      <c r="H117" s="49"/>
      <c r="I117" s="56"/>
      <c r="J117" s="61"/>
      <c r="K117" s="62"/>
    </row>
    <row r="118" spans="1:11">
      <c r="A118" s="20" t="s">
        <v>251</v>
      </c>
      <c r="B118" s="20" t="s">
        <v>204</v>
      </c>
      <c r="C118" s="27">
        <v>15965</v>
      </c>
      <c r="D118" s="19"/>
      <c r="E118" s="40">
        <v>1</v>
      </c>
      <c r="F118" s="28"/>
      <c r="G118" s="51"/>
      <c r="H118" s="49"/>
      <c r="I118" s="56"/>
      <c r="J118" s="61"/>
      <c r="K118" s="62"/>
    </row>
    <row r="119" spans="1:11">
      <c r="A119" s="20" t="s">
        <v>251</v>
      </c>
      <c r="B119" s="20" t="s">
        <v>205</v>
      </c>
      <c r="C119" s="27">
        <v>14810</v>
      </c>
      <c r="D119" s="19"/>
      <c r="E119" s="40">
        <v>2</v>
      </c>
      <c r="F119" s="28"/>
      <c r="G119" s="51"/>
      <c r="H119" s="49"/>
      <c r="I119" s="56"/>
      <c r="J119" s="61"/>
      <c r="K119" s="62"/>
    </row>
    <row r="120" spans="1:11">
      <c r="A120" s="20" t="s">
        <v>251</v>
      </c>
      <c r="B120" s="20" t="s">
        <v>206</v>
      </c>
      <c r="C120" s="27">
        <v>14207</v>
      </c>
      <c r="D120" s="19"/>
      <c r="E120" s="40">
        <v>3</v>
      </c>
      <c r="F120" s="28"/>
      <c r="G120" s="51"/>
      <c r="H120" s="49"/>
      <c r="I120" s="56"/>
      <c r="J120" s="61"/>
      <c r="K120" s="62"/>
    </row>
    <row r="121" spans="1:11">
      <c r="A121" s="20" t="s">
        <v>251</v>
      </c>
      <c r="B121" s="20" t="s">
        <v>207</v>
      </c>
      <c r="C121" s="27">
        <v>14079</v>
      </c>
      <c r="D121" s="19"/>
      <c r="E121" s="40">
        <v>1</v>
      </c>
      <c r="F121" s="28"/>
      <c r="G121" s="51"/>
      <c r="H121" s="49"/>
      <c r="I121" s="56"/>
      <c r="J121" s="61"/>
      <c r="K121" s="62"/>
    </row>
    <row r="122" spans="1:11">
      <c r="A122" s="20" t="s">
        <v>251</v>
      </c>
      <c r="B122" s="20" t="s">
        <v>208</v>
      </c>
      <c r="C122" s="27">
        <v>13977</v>
      </c>
      <c r="D122" s="19"/>
      <c r="E122" s="40">
        <v>2</v>
      </c>
      <c r="F122" s="28"/>
      <c r="G122" s="51"/>
      <c r="H122" s="49"/>
      <c r="I122" s="56"/>
      <c r="J122" s="61"/>
      <c r="K122" s="62"/>
    </row>
    <row r="123" spans="1:11">
      <c r="A123" s="20" t="s">
        <v>251</v>
      </c>
      <c r="B123" s="20" t="s">
        <v>209</v>
      </c>
      <c r="C123" s="27">
        <v>13031</v>
      </c>
      <c r="D123" s="19"/>
      <c r="E123" s="40">
        <v>2</v>
      </c>
      <c r="F123" s="28"/>
      <c r="G123" s="51"/>
      <c r="H123" s="49"/>
      <c r="I123" s="56"/>
      <c r="J123" s="61"/>
      <c r="K123" s="62"/>
    </row>
    <row r="124" spans="1:11">
      <c r="A124" s="20" t="s">
        <v>251</v>
      </c>
      <c r="B124" s="20" t="s">
        <v>210</v>
      </c>
      <c r="C124" s="27">
        <v>12982</v>
      </c>
      <c r="D124" s="19"/>
      <c r="E124" s="40">
        <v>1</v>
      </c>
      <c r="F124" s="28"/>
      <c r="G124" s="51"/>
      <c r="H124" s="49"/>
      <c r="I124" s="56"/>
      <c r="J124" s="61"/>
      <c r="K124" s="62"/>
    </row>
    <row r="125" spans="1:11">
      <c r="A125" s="20" t="s">
        <v>251</v>
      </c>
      <c r="B125" s="20" t="s">
        <v>211</v>
      </c>
      <c r="C125" s="27">
        <v>12941</v>
      </c>
      <c r="D125" s="19"/>
      <c r="E125" s="40">
        <v>1</v>
      </c>
      <c r="F125" s="28"/>
      <c r="G125" s="51"/>
      <c r="H125" s="49"/>
      <c r="I125" s="56"/>
      <c r="J125" s="61"/>
      <c r="K125" s="62"/>
    </row>
    <row r="126" spans="1:11">
      <c r="A126" s="20" t="s">
        <v>251</v>
      </c>
      <c r="B126" s="20" t="s">
        <v>212</v>
      </c>
      <c r="C126" s="27">
        <v>12914</v>
      </c>
      <c r="D126" s="19"/>
      <c r="E126" s="40">
        <v>3</v>
      </c>
      <c r="F126" s="28"/>
      <c r="G126" s="51"/>
      <c r="H126" s="49"/>
      <c r="I126" s="56"/>
      <c r="J126" s="61"/>
      <c r="K126" s="62"/>
    </row>
    <row r="127" spans="1:11">
      <c r="A127" s="20" t="s">
        <v>251</v>
      </c>
      <c r="B127" s="20" t="s">
        <v>213</v>
      </c>
      <c r="C127" s="27">
        <v>12297</v>
      </c>
      <c r="D127" s="19"/>
      <c r="E127" s="40">
        <v>3</v>
      </c>
      <c r="F127" s="28"/>
      <c r="G127" s="51"/>
      <c r="H127" s="49"/>
      <c r="I127" s="56"/>
      <c r="J127" s="61"/>
      <c r="K127" s="62"/>
    </row>
    <row r="128" spans="1:11">
      <c r="A128" s="20" t="s">
        <v>251</v>
      </c>
      <c r="B128" s="20" t="s">
        <v>214</v>
      </c>
      <c r="C128" s="27">
        <v>11801</v>
      </c>
      <c r="D128" s="19"/>
      <c r="E128" s="40">
        <v>2</v>
      </c>
      <c r="F128" s="28"/>
      <c r="G128" s="51"/>
      <c r="H128" s="49"/>
      <c r="I128" s="56"/>
      <c r="J128" s="61"/>
      <c r="K128" s="62"/>
    </row>
    <row r="129" spans="1:11">
      <c r="A129" s="20" t="s">
        <v>251</v>
      </c>
      <c r="B129" s="20" t="s">
        <v>215</v>
      </c>
      <c r="C129" s="27">
        <v>11786</v>
      </c>
      <c r="D129" s="19"/>
      <c r="E129" s="40">
        <v>1</v>
      </c>
      <c r="F129" s="28"/>
      <c r="G129" s="51"/>
      <c r="H129" s="49"/>
      <c r="I129" s="56"/>
      <c r="J129" s="61"/>
      <c r="K129" s="62"/>
    </row>
    <row r="130" spans="1:11">
      <c r="A130" s="20" t="s">
        <v>251</v>
      </c>
      <c r="B130" s="20" t="s">
        <v>216</v>
      </c>
      <c r="C130" s="27">
        <v>11646</v>
      </c>
      <c r="D130" s="19"/>
      <c r="E130" s="40">
        <v>3</v>
      </c>
      <c r="F130" s="28"/>
      <c r="G130" s="51"/>
      <c r="H130" s="49"/>
      <c r="I130" s="56"/>
      <c r="J130" s="61"/>
      <c r="K130" s="62"/>
    </row>
    <row r="131" spans="1:11">
      <c r="A131" s="20" t="s">
        <v>251</v>
      </c>
      <c r="B131" s="20" t="s">
        <v>217</v>
      </c>
      <c r="C131" s="27">
        <v>11618</v>
      </c>
      <c r="D131" s="19"/>
      <c r="E131" s="40">
        <v>2</v>
      </c>
      <c r="F131" s="28"/>
      <c r="G131" s="51"/>
      <c r="H131" s="49"/>
      <c r="I131" s="56"/>
      <c r="J131" s="61"/>
      <c r="K131" s="62"/>
    </row>
    <row r="132" spans="1:11">
      <c r="A132" s="20" t="s">
        <v>251</v>
      </c>
      <c r="B132" s="20" t="s">
        <v>218</v>
      </c>
      <c r="C132" s="27">
        <v>11323</v>
      </c>
      <c r="D132" s="19"/>
      <c r="E132" s="40">
        <v>3</v>
      </c>
      <c r="F132" s="28"/>
      <c r="G132" s="51"/>
      <c r="H132" s="49"/>
      <c r="I132" s="56"/>
      <c r="J132" s="61"/>
      <c r="K132" s="62"/>
    </row>
    <row r="133" spans="1:11">
      <c r="A133" s="20" t="s">
        <v>251</v>
      </c>
      <c r="B133" s="20" t="s">
        <v>219</v>
      </c>
      <c r="C133" s="27">
        <v>10790</v>
      </c>
      <c r="D133" s="19"/>
      <c r="E133" s="40">
        <v>1</v>
      </c>
      <c r="F133" s="28"/>
      <c r="G133" s="51"/>
      <c r="H133" s="49"/>
      <c r="I133" s="56"/>
      <c r="J133" s="61"/>
      <c r="K133" s="62"/>
    </row>
    <row r="134" spans="1:11">
      <c r="A134" s="20" t="s">
        <v>251</v>
      </c>
      <c r="B134" s="20" t="s">
        <v>220</v>
      </c>
      <c r="C134" s="27">
        <v>10783</v>
      </c>
      <c r="D134" s="19"/>
      <c r="E134" s="40">
        <v>2</v>
      </c>
      <c r="F134" s="28"/>
      <c r="G134" s="51"/>
      <c r="H134" s="49"/>
      <c r="I134" s="56"/>
      <c r="J134" s="61"/>
      <c r="K134" s="62"/>
    </row>
    <row r="135" spans="1:11">
      <c r="A135" s="20" t="s">
        <v>251</v>
      </c>
      <c r="B135" s="20" t="s">
        <v>221</v>
      </c>
      <c r="C135" s="27">
        <v>10661</v>
      </c>
      <c r="D135" s="19"/>
      <c r="E135" s="40">
        <v>2</v>
      </c>
      <c r="F135" s="28"/>
      <c r="G135" s="51"/>
      <c r="H135" s="49"/>
      <c r="I135" s="56"/>
      <c r="J135" s="61"/>
      <c r="K135" s="62"/>
    </row>
    <row r="136" spans="1:11">
      <c r="A136" s="20" t="s">
        <v>251</v>
      </c>
      <c r="B136" s="20" t="s">
        <v>222</v>
      </c>
      <c r="C136" s="27">
        <v>9594</v>
      </c>
      <c r="D136" s="19"/>
      <c r="E136" s="40">
        <v>3</v>
      </c>
      <c r="F136" s="28"/>
      <c r="G136" s="51"/>
      <c r="H136" s="49"/>
      <c r="I136" s="56"/>
      <c r="J136" s="61"/>
      <c r="K136" s="62"/>
    </row>
    <row r="137" spans="1:11">
      <c r="A137" s="20" t="s">
        <v>251</v>
      </c>
      <c r="B137" s="20" t="s">
        <v>223</v>
      </c>
      <c r="C137" s="27">
        <v>9427</v>
      </c>
      <c r="D137" s="19"/>
      <c r="E137" s="40">
        <v>2</v>
      </c>
      <c r="F137" s="28"/>
      <c r="G137" s="51"/>
      <c r="H137" s="49"/>
      <c r="I137" s="56"/>
      <c r="J137" s="61"/>
      <c r="K137" s="62"/>
    </row>
    <row r="138" spans="1:11">
      <c r="A138" s="20" t="s">
        <v>251</v>
      </c>
      <c r="B138" s="20" t="s">
        <v>224</v>
      </c>
      <c r="C138" s="27">
        <v>9164</v>
      </c>
      <c r="D138" s="19"/>
      <c r="E138" s="40">
        <v>2</v>
      </c>
      <c r="F138" s="28"/>
      <c r="G138" s="51"/>
      <c r="H138" s="49"/>
      <c r="I138" s="56"/>
      <c r="J138" s="61"/>
      <c r="K138" s="62"/>
    </row>
    <row r="139" spans="1:11">
      <c r="A139" s="20" t="s">
        <v>251</v>
      </c>
      <c r="B139" s="20" t="s">
        <v>225</v>
      </c>
      <c r="C139" s="27">
        <v>8994</v>
      </c>
      <c r="D139" s="19"/>
      <c r="E139" s="40">
        <v>3</v>
      </c>
      <c r="F139" s="28"/>
      <c r="G139" s="51"/>
      <c r="H139" s="49"/>
      <c r="I139" s="56"/>
      <c r="J139" s="61"/>
      <c r="K139" s="62"/>
    </row>
    <row r="140" spans="1:11">
      <c r="A140" s="20" t="s">
        <v>251</v>
      </c>
      <c r="B140" s="20" t="s">
        <v>226</v>
      </c>
      <c r="C140" s="27">
        <v>8465</v>
      </c>
      <c r="D140" s="19"/>
      <c r="E140" s="40">
        <v>3</v>
      </c>
      <c r="F140" s="28"/>
      <c r="G140" s="51"/>
      <c r="H140" s="49"/>
      <c r="I140" s="56"/>
      <c r="J140" s="61"/>
      <c r="K140" s="62"/>
    </row>
    <row r="141" spans="1:11">
      <c r="A141" s="20" t="s">
        <v>251</v>
      </c>
      <c r="B141" s="20" t="s">
        <v>227</v>
      </c>
      <c r="C141" s="27">
        <v>7143</v>
      </c>
      <c r="D141" s="19"/>
      <c r="E141" s="40">
        <v>2</v>
      </c>
      <c r="F141" s="28"/>
      <c r="G141" s="51"/>
      <c r="H141" s="49"/>
      <c r="I141" s="56"/>
      <c r="J141" s="61"/>
      <c r="K141" s="62"/>
    </row>
    <row r="142" spans="1:11">
      <c r="A142" s="20" t="s">
        <v>251</v>
      </c>
      <c r="B142" s="20" t="s">
        <v>228</v>
      </c>
      <c r="C142" s="27">
        <v>6221</v>
      </c>
      <c r="D142" s="19"/>
      <c r="E142" s="40">
        <v>3</v>
      </c>
      <c r="F142" s="28"/>
      <c r="G142" s="51"/>
      <c r="H142" s="49"/>
      <c r="I142" s="56"/>
      <c r="J142" s="61"/>
      <c r="K142" s="62"/>
    </row>
    <row r="143" spans="1:11">
      <c r="A143" s="20" t="s">
        <v>251</v>
      </c>
      <c r="B143" s="20" t="s">
        <v>229</v>
      </c>
      <c r="C143" s="27">
        <v>4870</v>
      </c>
      <c r="D143" s="19"/>
      <c r="E143" s="40">
        <v>3</v>
      </c>
      <c r="F143" s="28"/>
      <c r="G143" s="51"/>
      <c r="H143" s="49"/>
      <c r="I143" s="56"/>
      <c r="J143" s="61"/>
      <c r="K143" s="62"/>
    </row>
    <row r="144" spans="1:11">
      <c r="A144" s="20" t="s">
        <v>251</v>
      </c>
      <c r="B144" s="20" t="s">
        <v>230</v>
      </c>
      <c r="C144" s="27">
        <v>4642</v>
      </c>
      <c r="D144" s="19"/>
      <c r="E144" s="40">
        <v>3</v>
      </c>
      <c r="F144" s="28"/>
      <c r="G144" s="51"/>
      <c r="H144" s="49"/>
      <c r="I144" s="56"/>
      <c r="J144" s="61"/>
      <c r="K144" s="62"/>
    </row>
    <row r="145" spans="1:11">
      <c r="A145" s="20" t="s">
        <v>251</v>
      </c>
      <c r="B145" s="20" t="s">
        <v>231</v>
      </c>
      <c r="C145" s="27">
        <v>3174</v>
      </c>
      <c r="D145" s="19"/>
      <c r="E145" s="40">
        <v>3</v>
      </c>
      <c r="F145" s="28"/>
      <c r="G145" s="51"/>
      <c r="H145" s="49"/>
      <c r="I145" s="56"/>
      <c r="J145" s="61"/>
      <c r="K145" s="62"/>
    </row>
    <row r="146" spans="1:11">
      <c r="A146" s="20" t="s">
        <v>251</v>
      </c>
      <c r="B146" s="20" t="s">
        <v>232</v>
      </c>
      <c r="C146" s="27">
        <v>2542</v>
      </c>
      <c r="D146" s="19"/>
      <c r="E146" s="40">
        <v>3</v>
      </c>
      <c r="F146" s="28"/>
      <c r="G146" s="51"/>
      <c r="H146" s="49"/>
      <c r="I146" s="56"/>
      <c r="J146" s="61"/>
      <c r="K146" s="62"/>
    </row>
    <row r="147" spans="1:11">
      <c r="A147" s="20" t="s">
        <v>67</v>
      </c>
      <c r="B147" s="20" t="s">
        <v>67</v>
      </c>
      <c r="C147" s="27">
        <v>361959</v>
      </c>
      <c r="E147" s="40">
        <v>1</v>
      </c>
      <c r="I147" s="57">
        <v>361859</v>
      </c>
      <c r="J147" s="60">
        <v>149952</v>
      </c>
      <c r="K147" s="60">
        <v>101412</v>
      </c>
    </row>
    <row r="148" spans="1:11">
      <c r="A148" s="20" t="s">
        <v>235</v>
      </c>
      <c r="B148" s="20" t="s">
        <v>235</v>
      </c>
      <c r="C148" s="27">
        <v>710814</v>
      </c>
      <c r="E148" s="40">
        <v>3</v>
      </c>
      <c r="I148" s="57">
        <v>710814</v>
      </c>
      <c r="J148" s="60">
        <v>257413</v>
      </c>
      <c r="K148" s="60">
        <v>175126</v>
      </c>
    </row>
    <row r="149" spans="1:11">
      <c r="A149" s="20" t="s">
        <v>234</v>
      </c>
      <c r="B149" s="20" t="s">
        <v>234</v>
      </c>
      <c r="C149" s="27">
        <v>750768</v>
      </c>
      <c r="D149" t="s">
        <v>266</v>
      </c>
      <c r="E149" s="40">
        <v>2</v>
      </c>
      <c r="G149" s="44" t="s">
        <v>265</v>
      </c>
      <c r="H149" s="18" t="s">
        <v>253</v>
      </c>
      <c r="I149" s="57">
        <v>750768</v>
      </c>
      <c r="J149" s="60">
        <v>280757</v>
      </c>
      <c r="K149" s="60">
        <v>199524</v>
      </c>
    </row>
    <row r="150" spans="1:11">
      <c r="A150" s="20" t="s">
        <v>79</v>
      </c>
      <c r="B150" s="20" t="s">
        <v>79</v>
      </c>
      <c r="C150" s="27">
        <v>592621</v>
      </c>
      <c r="E150" s="40">
        <v>3</v>
      </c>
      <c r="G150" s="44" t="s">
        <v>312</v>
      </c>
      <c r="H150" s="18" t="s">
        <v>253</v>
      </c>
      <c r="I150" s="57">
        <v>592621</v>
      </c>
      <c r="J150" s="60">
        <v>253189</v>
      </c>
      <c r="K150" s="60">
        <v>172492</v>
      </c>
    </row>
    <row r="151" spans="1:11">
      <c r="A151" s="20" t="s">
        <v>80</v>
      </c>
      <c r="B151" s="20" t="s">
        <v>80</v>
      </c>
      <c r="C151" s="27">
        <v>333473</v>
      </c>
      <c r="E151" s="40" t="s">
        <v>249</v>
      </c>
      <c r="I151" s="57">
        <v>337226</v>
      </c>
      <c r="J151" s="60">
        <v>151358</v>
      </c>
      <c r="K151" s="60">
        <v>108007</v>
      </c>
    </row>
    <row r="152" spans="1:11">
      <c r="A152" s="20" t="s">
        <v>81</v>
      </c>
      <c r="B152" s="20" t="s">
        <v>81</v>
      </c>
      <c r="C152" s="27">
        <v>185732</v>
      </c>
      <c r="E152" s="40" t="s">
        <v>249</v>
      </c>
      <c r="I152" s="57">
        <v>185732</v>
      </c>
      <c r="J152" s="60">
        <v>61453</v>
      </c>
      <c r="K152" s="60">
        <v>43980</v>
      </c>
    </row>
    <row r="154" spans="1:11">
      <c r="A154" s="20" t="s">
        <v>9</v>
      </c>
      <c r="B154" s="52">
        <v>1</v>
      </c>
      <c r="C154" s="20" t="s">
        <v>313</v>
      </c>
    </row>
    <row r="155" spans="1:11">
      <c r="A155" s="20" t="s">
        <v>29</v>
      </c>
      <c r="B155" s="52">
        <v>2</v>
      </c>
      <c r="C155" s="20" t="s">
        <v>314</v>
      </c>
    </row>
    <row r="156" spans="1:11">
      <c r="A156" s="20" t="s">
        <v>54</v>
      </c>
      <c r="B156" s="52">
        <v>3</v>
      </c>
      <c r="C156" s="20" t="s">
        <v>267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45"/>
  <sheetViews>
    <sheetView workbookViewId="0">
      <selection activeCell="J16" sqref="J16"/>
    </sheetView>
  </sheetViews>
  <sheetFormatPr baseColWidth="10" defaultRowHeight="15"/>
  <cols>
    <col min="1" max="1" width="12.85546875" customWidth="1"/>
    <col min="2" max="2" width="22.42578125" style="12" bestFit="1" customWidth="1"/>
    <col min="3" max="3" width="11.5703125" style="13"/>
    <col min="4" max="4" width="11.5703125" style="16"/>
    <col min="5" max="5" width="11.5703125" style="39"/>
    <col min="6" max="7" width="11.5703125" style="16"/>
    <col min="8" max="8" width="12" bestFit="1" customWidth="1"/>
    <col min="10" max="10" width="11.5703125" style="13"/>
    <col min="12" max="12" width="9.7109375" style="14" customWidth="1"/>
    <col min="14" max="14" width="0" hidden="1" customWidth="1"/>
  </cols>
  <sheetData>
    <row r="1" spans="1:14" ht="18.75">
      <c r="A1" s="21" t="s">
        <v>77</v>
      </c>
      <c r="B1" s="12" t="s">
        <v>82</v>
      </c>
    </row>
    <row r="3" spans="1:14" s="23" customFormat="1" ht="60">
      <c r="A3" s="23" t="s">
        <v>83</v>
      </c>
      <c r="B3" s="24" t="s">
        <v>84</v>
      </c>
      <c r="C3" s="25" t="s">
        <v>76</v>
      </c>
      <c r="D3" s="17" t="s">
        <v>75</v>
      </c>
      <c r="E3" s="25" t="s">
        <v>315</v>
      </c>
      <c r="F3" s="17" t="s">
        <v>85</v>
      </c>
      <c r="G3" s="17" t="s">
        <v>86</v>
      </c>
      <c r="H3" s="23" t="s">
        <v>87</v>
      </c>
      <c r="I3" s="23" t="s">
        <v>74</v>
      </c>
      <c r="J3" s="25" t="s">
        <v>88</v>
      </c>
      <c r="K3" s="23" t="s">
        <v>89</v>
      </c>
      <c r="L3" s="26" t="s">
        <v>90</v>
      </c>
    </row>
    <row r="4" spans="1:14" ht="15" customHeight="1">
      <c r="A4" s="12" t="s">
        <v>91</v>
      </c>
      <c r="B4" s="12" t="s">
        <v>92</v>
      </c>
      <c r="C4" s="13">
        <v>1841247</v>
      </c>
      <c r="D4" s="16" t="s">
        <v>29</v>
      </c>
      <c r="E4" s="39">
        <v>2</v>
      </c>
      <c r="H4" s="13">
        <f>+N4*0.93</f>
        <v>353947.77</v>
      </c>
      <c r="I4" s="13">
        <f>+H4*0.78</f>
        <v>276079.26060000004</v>
      </c>
      <c r="J4" s="13">
        <f>+I4*0.1599</f>
        <v>44145.073769940005</v>
      </c>
      <c r="K4" s="13">
        <f>+J4*3</f>
        <v>132435.22130982002</v>
      </c>
      <c r="L4" s="14">
        <f>+C4/H4</f>
        <v>5.2020302317485996</v>
      </c>
      <c r="N4" s="13">
        <v>380589</v>
      </c>
    </row>
    <row r="5" spans="1:14">
      <c r="A5" s="12" t="s">
        <v>91</v>
      </c>
      <c r="B5" s="12" t="s">
        <v>93</v>
      </c>
      <c r="C5" s="13">
        <v>690323</v>
      </c>
      <c r="D5" s="16" t="s">
        <v>29</v>
      </c>
      <c r="E5" s="39">
        <v>3</v>
      </c>
      <c r="H5" s="13">
        <f t="shared" ref="H5:H34" si="0">+N5*0.93</f>
        <v>206360.49000000002</v>
      </c>
      <c r="I5" s="13">
        <f t="shared" ref="I5:I39" si="1">+H5*0.78</f>
        <v>160961.18220000001</v>
      </c>
      <c r="J5" s="13">
        <f t="shared" ref="J5:J39" si="2">+I5*0.1599</f>
        <v>25737.69303378</v>
      </c>
      <c r="K5" s="13">
        <f t="shared" ref="K5:K34" si="3">+J5*3</f>
        <v>77213.079101340001</v>
      </c>
      <c r="L5" s="14">
        <f>+C5/H5</f>
        <v>3.3452285367223151</v>
      </c>
      <c r="N5" s="13">
        <v>221893</v>
      </c>
    </row>
    <row r="6" spans="1:14">
      <c r="A6" s="12" t="s">
        <v>91</v>
      </c>
      <c r="B6" s="12" t="s">
        <v>94</v>
      </c>
      <c r="C6" s="13">
        <v>633391</v>
      </c>
      <c r="D6" s="16" t="s">
        <v>54</v>
      </c>
      <c r="E6" s="39">
        <v>3</v>
      </c>
      <c r="H6" s="13">
        <f t="shared" si="0"/>
        <v>193086.6</v>
      </c>
      <c r="I6" s="13">
        <f t="shared" si="1"/>
        <v>150607.54800000001</v>
      </c>
      <c r="J6" s="13">
        <f t="shared" si="2"/>
        <v>24082.146925199999</v>
      </c>
      <c r="K6" s="13">
        <f t="shared" si="3"/>
        <v>72246.4407756</v>
      </c>
      <c r="L6" s="14">
        <f>+C6/H6</f>
        <v>3.2803467459678712</v>
      </c>
      <c r="N6" s="13">
        <v>207620</v>
      </c>
    </row>
    <row r="7" spans="1:14">
      <c r="A7" s="12" t="s">
        <v>91</v>
      </c>
      <c r="B7" s="12" t="s">
        <v>95</v>
      </c>
      <c r="C7" s="13">
        <v>584827</v>
      </c>
      <c r="D7" s="16" t="s">
        <v>54</v>
      </c>
      <c r="E7" s="39">
        <v>3</v>
      </c>
      <c r="H7" s="13">
        <f t="shared" si="0"/>
        <v>163193.61000000002</v>
      </c>
      <c r="I7" s="13">
        <f t="shared" si="1"/>
        <v>127291.01580000002</v>
      </c>
      <c r="J7" s="13">
        <f t="shared" si="2"/>
        <v>20353.833426420002</v>
      </c>
      <c r="K7" s="13">
        <f t="shared" si="3"/>
        <v>61061.500279260006</v>
      </c>
      <c r="L7" s="14">
        <f>+C7/H7</f>
        <v>3.5836390897903412</v>
      </c>
      <c r="N7" s="13">
        <v>175477</v>
      </c>
    </row>
    <row r="8" spans="1:14">
      <c r="A8" s="12" t="s">
        <v>91</v>
      </c>
      <c r="B8" s="12" t="s">
        <v>96</v>
      </c>
      <c r="C8" s="13">
        <v>582486</v>
      </c>
      <c r="D8" s="16" t="s">
        <v>29</v>
      </c>
      <c r="E8" s="39">
        <v>2</v>
      </c>
      <c r="H8" s="13">
        <f t="shared" si="0"/>
        <v>127986.6</v>
      </c>
      <c r="I8" s="13">
        <f t="shared" si="1"/>
        <v>99829.54800000001</v>
      </c>
      <c r="J8" s="13">
        <f t="shared" si="2"/>
        <v>15962.7447252</v>
      </c>
      <c r="K8" s="13">
        <f t="shared" si="3"/>
        <v>47888.234175600002</v>
      </c>
      <c r="L8" s="14">
        <f>+C8/H8</f>
        <v>4.5511483233400991</v>
      </c>
      <c r="N8" s="13">
        <v>137620</v>
      </c>
    </row>
    <row r="9" spans="1:14">
      <c r="A9" s="12" t="s">
        <v>91</v>
      </c>
      <c r="B9" s="12" t="s">
        <v>97</v>
      </c>
      <c r="C9" s="13">
        <v>576632</v>
      </c>
      <c r="D9" s="16" t="s">
        <v>29</v>
      </c>
      <c r="E9" s="39">
        <v>2</v>
      </c>
      <c r="H9" s="13">
        <f t="shared" si="0"/>
        <v>128947.29000000001</v>
      </c>
      <c r="I9" s="13">
        <f t="shared" si="1"/>
        <v>100578.88620000001</v>
      </c>
      <c r="J9" s="13">
        <f t="shared" si="2"/>
        <v>16082.56390338</v>
      </c>
      <c r="K9" s="13">
        <f t="shared" si="3"/>
        <v>48247.691710140003</v>
      </c>
      <c r="L9" s="14">
        <f>+C9/H9</f>
        <v>4.4718427196104704</v>
      </c>
      <c r="N9" s="13">
        <v>138653</v>
      </c>
    </row>
    <row r="10" spans="1:14">
      <c r="A10" s="12" t="s">
        <v>91</v>
      </c>
      <c r="B10" s="12" t="s">
        <v>98</v>
      </c>
      <c r="C10" s="13">
        <v>496433</v>
      </c>
      <c r="D10" s="16" t="s">
        <v>54</v>
      </c>
      <c r="E10" s="39">
        <v>3</v>
      </c>
      <c r="H10" s="13">
        <f t="shared" si="0"/>
        <v>111832.5</v>
      </c>
      <c r="I10" s="13">
        <f t="shared" si="1"/>
        <v>87229.35</v>
      </c>
      <c r="J10" s="13">
        <f t="shared" si="2"/>
        <v>13947.973065</v>
      </c>
      <c r="K10" s="13">
        <f t="shared" si="3"/>
        <v>41843.919195000002</v>
      </c>
      <c r="L10" s="14">
        <f>+C10/H10</f>
        <v>4.4390762971408133</v>
      </c>
      <c r="N10" s="13">
        <v>120250</v>
      </c>
    </row>
    <row r="11" spans="1:14">
      <c r="A11" s="12" t="s">
        <v>91</v>
      </c>
      <c r="B11" s="12" t="s">
        <v>99</v>
      </c>
      <c r="C11" s="13">
        <v>461267</v>
      </c>
      <c r="D11" s="16" t="s">
        <v>54</v>
      </c>
      <c r="E11" s="39">
        <v>3</v>
      </c>
      <c r="H11" s="13">
        <f t="shared" si="0"/>
        <v>163583.28</v>
      </c>
      <c r="I11" s="13">
        <f t="shared" si="1"/>
        <v>127594.9584</v>
      </c>
      <c r="J11" s="13">
        <f t="shared" si="2"/>
        <v>20402.433848159999</v>
      </c>
      <c r="K11" s="13">
        <f t="shared" si="3"/>
        <v>61207.301544479997</v>
      </c>
      <c r="L11" s="14">
        <f>+C11/H11</f>
        <v>2.8197686218298106</v>
      </c>
      <c r="N11" s="13">
        <v>175896</v>
      </c>
    </row>
    <row r="12" spans="1:14">
      <c r="A12" s="12" t="s">
        <v>91</v>
      </c>
      <c r="B12" s="12" t="s">
        <v>100</v>
      </c>
      <c r="C12" s="13">
        <v>450575</v>
      </c>
      <c r="D12" s="16" t="s">
        <v>9</v>
      </c>
      <c r="E12" s="39">
        <v>1</v>
      </c>
      <c r="H12" s="13">
        <f t="shared" si="0"/>
        <v>119328.3</v>
      </c>
      <c r="I12" s="13">
        <f t="shared" si="1"/>
        <v>93076.074000000008</v>
      </c>
      <c r="J12" s="13">
        <f t="shared" si="2"/>
        <v>14882.864232600001</v>
      </c>
      <c r="K12" s="13">
        <f t="shared" si="3"/>
        <v>44648.592697800006</v>
      </c>
      <c r="L12" s="14">
        <f>+C12/H12</f>
        <v>3.7759274204023687</v>
      </c>
      <c r="N12" s="13">
        <f>84996+43314</f>
        <v>128310</v>
      </c>
    </row>
    <row r="13" spans="1:14">
      <c r="A13" s="12" t="s">
        <v>91</v>
      </c>
      <c r="B13" s="12" t="s">
        <v>101</v>
      </c>
      <c r="C13" s="13">
        <v>446949</v>
      </c>
      <c r="D13" s="16" t="s">
        <v>9</v>
      </c>
      <c r="E13" s="39">
        <v>1</v>
      </c>
      <c r="H13" s="13">
        <f t="shared" si="0"/>
        <v>141229.80000000002</v>
      </c>
      <c r="I13" s="13">
        <f t="shared" si="1"/>
        <v>110159.24400000002</v>
      </c>
      <c r="J13" s="13">
        <f t="shared" si="2"/>
        <v>17614.463115600003</v>
      </c>
      <c r="K13" s="13">
        <f t="shared" si="3"/>
        <v>52843.38934680001</v>
      </c>
      <c r="L13" s="14">
        <f>+C13/H13</f>
        <v>3.1646932871107936</v>
      </c>
      <c r="N13" s="13">
        <v>151860</v>
      </c>
    </row>
    <row r="14" spans="1:14">
      <c r="A14" s="12" t="s">
        <v>91</v>
      </c>
      <c r="B14" s="12" t="s">
        <v>102</v>
      </c>
      <c r="C14" s="13">
        <v>394754</v>
      </c>
      <c r="D14" s="16" t="s">
        <v>9</v>
      </c>
      <c r="E14" s="39">
        <v>1</v>
      </c>
      <c r="H14" s="13">
        <f t="shared" si="0"/>
        <v>109345.68000000001</v>
      </c>
      <c r="I14" s="13">
        <f t="shared" si="1"/>
        <v>85289.630400000009</v>
      </c>
      <c r="J14" s="13">
        <f t="shared" si="2"/>
        <v>13637.81190096</v>
      </c>
      <c r="K14" s="13">
        <f t="shared" si="3"/>
        <v>40913.43570288</v>
      </c>
      <c r="L14" s="14">
        <f>+C14/H14</f>
        <v>3.6101471955727922</v>
      </c>
      <c r="N14" s="13">
        <v>117576</v>
      </c>
    </row>
    <row r="15" spans="1:14">
      <c r="A15" s="12" t="s">
        <v>91</v>
      </c>
      <c r="B15" s="12" t="s">
        <v>103</v>
      </c>
      <c r="C15" s="13">
        <v>367554</v>
      </c>
      <c r="D15" s="16" t="s">
        <v>54</v>
      </c>
      <c r="E15" s="39">
        <v>3</v>
      </c>
      <c r="H15" s="13">
        <f t="shared" si="0"/>
        <v>123414.72</v>
      </c>
      <c r="I15" s="13">
        <f t="shared" si="1"/>
        <v>96263.481599999999</v>
      </c>
      <c r="J15" s="13">
        <f t="shared" si="2"/>
        <v>15392.530707839998</v>
      </c>
      <c r="K15" s="13">
        <f t="shared" si="3"/>
        <v>46177.592123519993</v>
      </c>
      <c r="L15" s="14">
        <f>+C15/H15</f>
        <v>2.9782022760331994</v>
      </c>
      <c r="N15" s="13">
        <f>88248+44456</f>
        <v>132704</v>
      </c>
    </row>
    <row r="16" spans="1:14">
      <c r="A16" s="12" t="s">
        <v>91</v>
      </c>
      <c r="B16" s="12" t="s">
        <v>104</v>
      </c>
      <c r="C16" s="13">
        <v>364176</v>
      </c>
      <c r="D16" s="16" t="s">
        <v>29</v>
      </c>
      <c r="E16" s="39">
        <v>1</v>
      </c>
      <c r="H16" s="13">
        <f t="shared" si="0"/>
        <v>131348.55000000002</v>
      </c>
      <c r="I16" s="13">
        <f t="shared" si="1"/>
        <v>102451.86900000002</v>
      </c>
      <c r="J16" s="13">
        <f t="shared" si="2"/>
        <v>16382.053853100002</v>
      </c>
      <c r="K16" s="13">
        <f t="shared" si="3"/>
        <v>49146.161559300002</v>
      </c>
      <c r="L16" s="14">
        <f>+C16/H16</f>
        <v>2.7725924648578149</v>
      </c>
      <c r="N16" s="13">
        <v>141235</v>
      </c>
    </row>
    <row r="17" spans="1:14">
      <c r="A17" s="12" t="s">
        <v>91</v>
      </c>
      <c r="B17" s="12" t="s">
        <v>105</v>
      </c>
      <c r="C17" s="13">
        <v>358712</v>
      </c>
      <c r="D17" s="16" t="s">
        <v>54</v>
      </c>
      <c r="E17" s="39">
        <v>2</v>
      </c>
      <c r="H17" s="13">
        <f t="shared" si="0"/>
        <v>105932.58</v>
      </c>
      <c r="I17" s="13">
        <f t="shared" si="1"/>
        <v>82627.412400000001</v>
      </c>
      <c r="J17" s="13">
        <f t="shared" si="2"/>
        <v>13212.123242759999</v>
      </c>
      <c r="K17" s="13">
        <f t="shared" si="3"/>
        <v>39636.369728279999</v>
      </c>
      <c r="L17" s="14">
        <f>+C17/H17</f>
        <v>3.3862292412778014</v>
      </c>
      <c r="N17" s="13">
        <v>113906</v>
      </c>
    </row>
    <row r="18" spans="1:14">
      <c r="A18" s="12" t="s">
        <v>91</v>
      </c>
      <c r="B18" s="12" t="s">
        <v>106</v>
      </c>
      <c r="C18" s="13">
        <v>350674</v>
      </c>
      <c r="D18" s="16" t="s">
        <v>9</v>
      </c>
      <c r="E18" s="39">
        <v>1</v>
      </c>
      <c r="H18" s="13">
        <f t="shared" si="0"/>
        <v>97643.49</v>
      </c>
      <c r="I18" s="13">
        <f t="shared" si="1"/>
        <v>76161.922200000001</v>
      </c>
      <c r="J18" s="13">
        <f t="shared" si="2"/>
        <v>12178.29135978</v>
      </c>
      <c r="K18" s="13">
        <f t="shared" si="3"/>
        <v>36534.874079339999</v>
      </c>
      <c r="L18" s="14">
        <f>+C18/H18</f>
        <v>3.591371017156392</v>
      </c>
      <c r="N18" s="13">
        <f>48960+56033</f>
        <v>104993</v>
      </c>
    </row>
    <row r="19" spans="1:14">
      <c r="A19" s="12" t="s">
        <v>91</v>
      </c>
      <c r="B19" s="12" t="s">
        <v>107</v>
      </c>
      <c r="C19" s="13">
        <v>338480</v>
      </c>
      <c r="D19" s="16" t="s">
        <v>54</v>
      </c>
      <c r="E19" s="39">
        <v>3</v>
      </c>
      <c r="H19" s="13">
        <f t="shared" si="0"/>
        <v>99200.310000000012</v>
      </c>
      <c r="I19" s="13">
        <f t="shared" si="1"/>
        <v>77376.241800000018</v>
      </c>
      <c r="J19" s="13">
        <f t="shared" si="2"/>
        <v>12372.461063820001</v>
      </c>
      <c r="K19" s="13">
        <f t="shared" si="3"/>
        <v>37117.383191460001</v>
      </c>
      <c r="L19" s="14">
        <f>+C19/H19</f>
        <v>3.4120861114244496</v>
      </c>
      <c r="N19" s="13">
        <f>69275+37392</f>
        <v>106667</v>
      </c>
    </row>
    <row r="20" spans="1:14">
      <c r="A20" s="12" t="s">
        <v>91</v>
      </c>
      <c r="B20" s="12" t="s">
        <v>108</v>
      </c>
      <c r="C20" s="13">
        <v>331183</v>
      </c>
      <c r="D20" s="16" t="s">
        <v>29</v>
      </c>
      <c r="E20" s="39">
        <v>2</v>
      </c>
      <c r="H20" s="13">
        <f t="shared" si="0"/>
        <v>136245.93</v>
      </c>
      <c r="I20" s="13">
        <f t="shared" si="1"/>
        <v>106271.8254</v>
      </c>
      <c r="J20" s="13">
        <f t="shared" si="2"/>
        <v>16992.864881459998</v>
      </c>
      <c r="K20" s="13">
        <f t="shared" si="3"/>
        <v>50978.594644379991</v>
      </c>
      <c r="L20" s="14">
        <f>+C20/H20</f>
        <v>2.4307735284276015</v>
      </c>
      <c r="N20" s="13">
        <f>98458+48043</f>
        <v>146501</v>
      </c>
    </row>
    <row r="21" spans="1:14">
      <c r="A21" s="12" t="s">
        <v>91</v>
      </c>
      <c r="B21" s="12" t="s">
        <v>109</v>
      </c>
      <c r="C21" s="13">
        <v>328835</v>
      </c>
      <c r="D21" s="16" t="s">
        <v>9</v>
      </c>
      <c r="E21" s="39">
        <v>1</v>
      </c>
      <c r="H21" s="13">
        <f t="shared" si="0"/>
        <v>95619.810000000012</v>
      </c>
      <c r="I21" s="13">
        <f t="shared" si="1"/>
        <v>74583.45180000001</v>
      </c>
      <c r="J21" s="13">
        <f t="shared" si="2"/>
        <v>11925.893942820001</v>
      </c>
      <c r="K21" s="13">
        <f t="shared" si="3"/>
        <v>35777.681828460001</v>
      </c>
      <c r="L21" s="14">
        <f>+C21/H21</f>
        <v>3.4389840347936267</v>
      </c>
      <c r="N21" s="13">
        <v>102817</v>
      </c>
    </row>
    <row r="22" spans="1:14">
      <c r="A22" s="12" t="s">
        <v>91</v>
      </c>
      <c r="B22" s="12" t="s">
        <v>110</v>
      </c>
      <c r="C22" s="13">
        <v>326992</v>
      </c>
      <c r="D22" s="16" t="s">
        <v>9</v>
      </c>
      <c r="E22" s="39">
        <v>1</v>
      </c>
      <c r="H22" s="13">
        <f t="shared" si="0"/>
        <v>76485.06</v>
      </c>
      <c r="I22" s="13">
        <f t="shared" si="1"/>
        <v>59658.346799999999</v>
      </c>
      <c r="J22" s="13">
        <f t="shared" si="2"/>
        <v>9539.36965332</v>
      </c>
      <c r="K22" s="13">
        <f t="shared" si="3"/>
        <v>28618.108959960002</v>
      </c>
      <c r="L22" s="14">
        <f>+C22/H22</f>
        <v>4.2752401580125587</v>
      </c>
      <c r="N22" s="13">
        <v>82242</v>
      </c>
    </row>
    <row r="23" spans="1:14">
      <c r="A23" s="12" t="s">
        <v>91</v>
      </c>
      <c r="B23" s="12" t="s">
        <v>111</v>
      </c>
      <c r="C23" s="13">
        <v>297282</v>
      </c>
      <c r="D23" s="16" t="s">
        <v>9</v>
      </c>
      <c r="E23" s="39">
        <v>1</v>
      </c>
      <c r="H23" s="13">
        <f t="shared" si="0"/>
        <v>110325.90000000001</v>
      </c>
      <c r="I23" s="13">
        <f t="shared" si="1"/>
        <v>86054.202000000005</v>
      </c>
      <c r="J23" s="13">
        <f t="shared" si="2"/>
        <v>13760.0668998</v>
      </c>
      <c r="K23" s="13">
        <f t="shared" si="3"/>
        <v>41280.200699399997</v>
      </c>
      <c r="L23" s="14">
        <f>+C23/H23</f>
        <v>2.694580329732184</v>
      </c>
      <c r="N23" s="13">
        <v>118630</v>
      </c>
    </row>
    <row r="24" spans="1:14">
      <c r="A24" s="12" t="s">
        <v>91</v>
      </c>
      <c r="B24" s="12" t="s">
        <v>112</v>
      </c>
      <c r="C24" s="13">
        <v>282281</v>
      </c>
      <c r="D24" s="16" t="s">
        <v>9</v>
      </c>
      <c r="E24" s="39">
        <v>1</v>
      </c>
      <c r="H24" s="13">
        <f t="shared" si="0"/>
        <v>117298.11</v>
      </c>
      <c r="I24" s="13">
        <f t="shared" si="1"/>
        <v>91492.525800000003</v>
      </c>
      <c r="J24" s="13">
        <f t="shared" si="2"/>
        <v>14629.654875419999</v>
      </c>
      <c r="K24" s="13">
        <f t="shared" si="3"/>
        <v>43888.96462626</v>
      </c>
      <c r="L24" s="14">
        <f>+C24/H24</f>
        <v>2.4065264137674514</v>
      </c>
      <c r="N24" s="13">
        <f>90165+35962</f>
        <v>126127</v>
      </c>
    </row>
    <row r="25" spans="1:14">
      <c r="A25" s="12" t="s">
        <v>91</v>
      </c>
      <c r="B25" s="12" t="s">
        <v>113</v>
      </c>
      <c r="C25" s="13">
        <v>256268</v>
      </c>
      <c r="D25" s="16" t="s">
        <v>9</v>
      </c>
      <c r="E25" s="39">
        <v>1</v>
      </c>
      <c r="H25" s="13">
        <f t="shared" si="0"/>
        <v>62418.810000000005</v>
      </c>
      <c r="I25" s="13">
        <f t="shared" si="1"/>
        <v>48686.671800000004</v>
      </c>
      <c r="J25" s="13">
        <f t="shared" si="2"/>
        <v>7784.9988208200002</v>
      </c>
      <c r="K25" s="13">
        <f t="shared" si="3"/>
        <v>23354.99646246</v>
      </c>
      <c r="L25" s="14">
        <f>+C25/H25</f>
        <v>4.1056213663797818</v>
      </c>
      <c r="N25" s="13">
        <v>67117</v>
      </c>
    </row>
    <row r="26" spans="1:14">
      <c r="A26" s="12" t="s">
        <v>91</v>
      </c>
      <c r="B26" s="12" t="s">
        <v>114</v>
      </c>
      <c r="C26" s="13">
        <v>201511</v>
      </c>
      <c r="D26" s="16" t="s">
        <v>54</v>
      </c>
      <c r="E26" s="39">
        <v>3</v>
      </c>
      <c r="H26" s="13">
        <f t="shared" si="0"/>
        <v>0</v>
      </c>
      <c r="I26" s="13">
        <f t="shared" si="1"/>
        <v>0</v>
      </c>
      <c r="J26" s="13">
        <f t="shared" si="2"/>
        <v>0</v>
      </c>
      <c r="K26" s="13">
        <f t="shared" si="3"/>
        <v>0</v>
      </c>
      <c r="L26" s="14" t="e">
        <f>+C26/H26</f>
        <v>#DIV/0!</v>
      </c>
      <c r="N26" s="13"/>
    </row>
    <row r="27" spans="1:14">
      <c r="A27" s="12" t="s">
        <v>91</v>
      </c>
      <c r="B27" s="12" t="s">
        <v>115</v>
      </c>
      <c r="C27" s="13">
        <v>185641</v>
      </c>
      <c r="D27" s="16" t="s">
        <v>29</v>
      </c>
      <c r="E27" s="39">
        <v>2</v>
      </c>
      <c r="H27" s="13">
        <f t="shared" si="0"/>
        <v>40114.620000000003</v>
      </c>
      <c r="I27" s="13">
        <f t="shared" si="1"/>
        <v>31289.403600000001</v>
      </c>
      <c r="J27" s="13">
        <f t="shared" si="2"/>
        <v>5003.1756356400001</v>
      </c>
      <c r="K27" s="13">
        <f t="shared" si="3"/>
        <v>15009.52690692</v>
      </c>
      <c r="L27" s="14">
        <f>+C27/H27</f>
        <v>4.6277641418515243</v>
      </c>
      <c r="N27" s="13">
        <v>43134</v>
      </c>
    </row>
    <row r="28" spans="1:14">
      <c r="A28" s="12" t="s">
        <v>91</v>
      </c>
      <c r="B28" s="12" t="s">
        <v>116</v>
      </c>
      <c r="C28" s="13">
        <v>180232</v>
      </c>
      <c r="D28" s="16" t="s">
        <v>29</v>
      </c>
      <c r="E28" s="39">
        <v>2</v>
      </c>
      <c r="H28" s="13">
        <f t="shared" si="0"/>
        <v>71588.61</v>
      </c>
      <c r="I28" s="13">
        <f t="shared" si="1"/>
        <v>55839.1158</v>
      </c>
      <c r="J28" s="13">
        <f t="shared" si="2"/>
        <v>8928.6746164199994</v>
      </c>
      <c r="K28" s="13">
        <f t="shared" si="3"/>
        <v>26786.023849259996</v>
      </c>
      <c r="L28" s="14">
        <f>+C28/H28</f>
        <v>2.5176072003632979</v>
      </c>
      <c r="N28" s="13">
        <v>76977</v>
      </c>
    </row>
    <row r="29" spans="1:14">
      <c r="A29" s="12" t="s">
        <v>91</v>
      </c>
      <c r="B29" s="12" t="s">
        <v>117</v>
      </c>
      <c r="C29" s="13">
        <v>171616</v>
      </c>
      <c r="D29" s="16" t="s">
        <v>9</v>
      </c>
      <c r="E29" s="39">
        <v>1</v>
      </c>
      <c r="H29" s="13">
        <f t="shared" si="0"/>
        <v>56084.58</v>
      </c>
      <c r="I29" s="13">
        <f t="shared" si="1"/>
        <v>43745.972400000006</v>
      </c>
      <c r="J29" s="13">
        <f t="shared" si="2"/>
        <v>6994.9809867600006</v>
      </c>
      <c r="K29" s="13">
        <f t="shared" si="3"/>
        <v>20984.942960280001</v>
      </c>
      <c r="L29" s="14">
        <f>+C29/H29</f>
        <v>3.0599498115168196</v>
      </c>
      <c r="N29" s="13">
        <v>60306</v>
      </c>
    </row>
    <row r="30" spans="1:14">
      <c r="A30" s="12" t="s">
        <v>91</v>
      </c>
      <c r="B30" s="12" t="s">
        <v>118</v>
      </c>
      <c r="C30" s="13">
        <v>142709</v>
      </c>
      <c r="D30" s="16" t="s">
        <v>29</v>
      </c>
      <c r="E30" s="39">
        <v>2</v>
      </c>
      <c r="H30" s="13">
        <f t="shared" si="0"/>
        <v>35686.89</v>
      </c>
      <c r="I30" s="13">
        <f t="shared" si="1"/>
        <v>27835.7742</v>
      </c>
      <c r="J30" s="13">
        <f t="shared" si="2"/>
        <v>4450.9402945799993</v>
      </c>
      <c r="K30" s="13">
        <f t="shared" si="3"/>
        <v>13352.820883739998</v>
      </c>
      <c r="L30" s="14">
        <f>+C30/H30</f>
        <v>3.9989194911632815</v>
      </c>
      <c r="N30" s="13">
        <v>38373</v>
      </c>
    </row>
    <row r="31" spans="1:14">
      <c r="A31" s="12" t="s">
        <v>91</v>
      </c>
      <c r="B31" s="12" t="s">
        <v>119</v>
      </c>
      <c r="C31" s="13">
        <v>102106</v>
      </c>
      <c r="D31" s="16" t="s">
        <v>54</v>
      </c>
      <c r="E31" s="39">
        <v>3</v>
      </c>
      <c r="H31" s="13">
        <f t="shared" si="0"/>
        <v>0</v>
      </c>
      <c r="I31" s="13">
        <f t="shared" si="1"/>
        <v>0</v>
      </c>
      <c r="J31" s="13">
        <f t="shared" si="2"/>
        <v>0</v>
      </c>
      <c r="K31" s="13">
        <f t="shared" si="3"/>
        <v>0</v>
      </c>
      <c r="L31" s="14" t="e">
        <f>+C31/H31</f>
        <v>#DIV/0!</v>
      </c>
      <c r="N31" s="13"/>
    </row>
    <row r="32" spans="1:14">
      <c r="A32" s="12" t="s">
        <v>91</v>
      </c>
      <c r="B32" s="12" t="s">
        <v>120</v>
      </c>
      <c r="C32" s="13">
        <v>98215</v>
      </c>
      <c r="D32" s="16" t="s">
        <v>54</v>
      </c>
      <c r="E32" s="39">
        <v>3</v>
      </c>
      <c r="H32" s="13">
        <f t="shared" si="0"/>
        <v>43892.28</v>
      </c>
      <c r="I32" s="13">
        <f t="shared" si="1"/>
        <v>34235.9784</v>
      </c>
      <c r="J32" s="13">
        <f t="shared" si="2"/>
        <v>5474.3329461599997</v>
      </c>
      <c r="K32" s="13">
        <f t="shared" si="3"/>
        <v>16422.998838479998</v>
      </c>
      <c r="L32" s="14">
        <f>+C32/H32</f>
        <v>2.237637233700323</v>
      </c>
      <c r="N32" s="13">
        <v>47196</v>
      </c>
    </row>
    <row r="33" spans="1:14">
      <c r="A33" s="12" t="s">
        <v>91</v>
      </c>
      <c r="B33" s="12" t="s">
        <v>121</v>
      </c>
      <c r="C33" s="13">
        <v>70684</v>
      </c>
      <c r="D33" s="16" t="s">
        <v>29</v>
      </c>
      <c r="E33" s="39">
        <v>3</v>
      </c>
      <c r="H33" s="13">
        <f t="shared" si="0"/>
        <v>0</v>
      </c>
      <c r="I33" s="13">
        <f t="shared" si="1"/>
        <v>0</v>
      </c>
      <c r="J33" s="13">
        <f t="shared" si="2"/>
        <v>0</v>
      </c>
      <c r="K33" s="13">
        <f t="shared" si="3"/>
        <v>0</v>
      </c>
      <c r="L33" s="14" t="e">
        <f>+C33/H33</f>
        <v>#DIV/0!</v>
      </c>
      <c r="N33" s="13"/>
    </row>
    <row r="34" spans="1:14">
      <c r="A34" s="12" t="s">
        <v>91</v>
      </c>
      <c r="B34" s="12" t="s">
        <v>122</v>
      </c>
      <c r="C34" s="13">
        <v>67011</v>
      </c>
      <c r="D34" s="16" t="s">
        <v>29</v>
      </c>
      <c r="E34" s="39">
        <v>2</v>
      </c>
      <c r="H34" s="13">
        <f t="shared" si="0"/>
        <v>0</v>
      </c>
      <c r="I34" s="13">
        <f t="shared" si="1"/>
        <v>0</v>
      </c>
      <c r="J34" s="13">
        <f t="shared" si="2"/>
        <v>0</v>
      </c>
      <c r="K34" s="13">
        <f t="shared" si="3"/>
        <v>0</v>
      </c>
      <c r="L34" s="14" t="e">
        <f>+C34/H34</f>
        <v>#DIV/0!</v>
      </c>
      <c r="N34" s="13"/>
    </row>
    <row r="35" spans="1:14">
      <c r="A35" s="12" t="s">
        <v>91</v>
      </c>
      <c r="B35" s="12" t="s">
        <v>123</v>
      </c>
      <c r="C35" s="13">
        <v>768470</v>
      </c>
      <c r="D35" s="16" t="s">
        <v>54</v>
      </c>
      <c r="E35" s="39">
        <v>3</v>
      </c>
      <c r="H35" s="13">
        <v>322033.89</v>
      </c>
      <c r="I35" s="13">
        <f t="shared" si="1"/>
        <v>251186.43420000002</v>
      </c>
      <c r="J35" s="13">
        <f t="shared" si="2"/>
        <v>40164.710828579999</v>
      </c>
      <c r="K35" s="13">
        <f>+J35*3</f>
        <v>120494.13248574</v>
      </c>
      <c r="L35" s="14">
        <f>+C35/H35</f>
        <v>2.3863016404888318</v>
      </c>
      <c r="N35" s="13"/>
    </row>
    <row r="36" spans="1:14">
      <c r="A36" s="12" t="s">
        <v>91</v>
      </c>
      <c r="B36" s="12" t="s">
        <v>124</v>
      </c>
      <c r="C36" s="13">
        <v>132221</v>
      </c>
      <c r="D36" s="16" t="s">
        <v>9</v>
      </c>
      <c r="E36" s="39">
        <v>1</v>
      </c>
      <c r="H36" s="13">
        <v>47243.07</v>
      </c>
      <c r="I36" s="13">
        <f t="shared" si="1"/>
        <v>36849.594600000004</v>
      </c>
      <c r="J36" s="13">
        <f t="shared" si="2"/>
        <v>5892.2501765400002</v>
      </c>
      <c r="K36" s="13">
        <f>+J36*3</f>
        <v>17676.75052962</v>
      </c>
      <c r="L36" s="14">
        <f>+C36/H36</f>
        <v>2.7987385239782259</v>
      </c>
      <c r="N36" s="13"/>
    </row>
    <row r="37" spans="1:14">
      <c r="A37" s="12" t="s">
        <v>91</v>
      </c>
      <c r="B37" s="12" t="s">
        <v>125</v>
      </c>
      <c r="C37" s="13">
        <v>111008</v>
      </c>
      <c r="D37" s="16" t="s">
        <v>29</v>
      </c>
      <c r="E37" s="39">
        <v>2</v>
      </c>
      <c r="H37" s="13">
        <v>47030.100000000006</v>
      </c>
      <c r="I37" s="13">
        <f t="shared" si="1"/>
        <v>36683.478000000003</v>
      </c>
      <c r="J37" s="13">
        <f t="shared" si="2"/>
        <v>5865.6881321999999</v>
      </c>
      <c r="K37" s="13">
        <f>+J37*3</f>
        <v>17597.064396599999</v>
      </c>
      <c r="L37" s="14">
        <f>+C37/H37</f>
        <v>2.360360705165415</v>
      </c>
      <c r="N37" s="13"/>
    </row>
    <row r="38" spans="1:14">
      <c r="A38" s="12" t="s">
        <v>91</v>
      </c>
      <c r="B38" s="12" t="s">
        <v>126</v>
      </c>
      <c r="C38" s="13">
        <v>110566</v>
      </c>
      <c r="D38" s="16" t="s">
        <v>9</v>
      </c>
      <c r="E38" s="39">
        <v>1</v>
      </c>
      <c r="H38" s="13">
        <v>42826.5</v>
      </c>
      <c r="I38" s="13">
        <f t="shared" si="1"/>
        <v>33404.67</v>
      </c>
      <c r="J38" s="13">
        <f t="shared" si="2"/>
        <v>5341.4067329999989</v>
      </c>
      <c r="K38" s="13">
        <f>+J38*3</f>
        <v>16024.220198999996</v>
      </c>
      <c r="L38" s="14">
        <f>+C38/H38</f>
        <v>2.5817192626060965</v>
      </c>
      <c r="N38" s="13"/>
    </row>
    <row r="39" spans="1:14">
      <c r="A39" s="12" t="s">
        <v>91</v>
      </c>
      <c r="B39" s="12" t="s">
        <v>127</v>
      </c>
      <c r="C39" s="13">
        <v>100930</v>
      </c>
      <c r="D39" s="16" t="s">
        <v>54</v>
      </c>
      <c r="E39" s="39">
        <v>3</v>
      </c>
      <c r="H39" s="13">
        <v>38516.880000000005</v>
      </c>
      <c r="I39" s="13">
        <f t="shared" si="1"/>
        <v>30043.166400000006</v>
      </c>
      <c r="J39" s="13">
        <f t="shared" si="2"/>
        <v>4803.9023073600001</v>
      </c>
      <c r="K39" s="13">
        <f>+J39*3</f>
        <v>14411.70692208</v>
      </c>
      <c r="L39" s="14">
        <f>+C39/H39</f>
        <v>2.6204095451137266</v>
      </c>
      <c r="N39" s="13"/>
    </row>
    <row r="40" spans="1:14">
      <c r="A40" s="12" t="s">
        <v>91</v>
      </c>
      <c r="B40" s="12" t="s">
        <v>128</v>
      </c>
      <c r="C40" s="13">
        <v>63997</v>
      </c>
      <c r="D40" s="16" t="s">
        <v>54</v>
      </c>
      <c r="E40" s="39">
        <v>3</v>
      </c>
      <c r="H40" s="13"/>
      <c r="I40" s="13"/>
      <c r="K40" s="13"/>
      <c r="N40" s="13"/>
    </row>
    <row r="41" spans="1:14">
      <c r="A41" s="12" t="s">
        <v>91</v>
      </c>
      <c r="B41" s="12" t="s">
        <v>129</v>
      </c>
      <c r="C41" s="13">
        <v>40159</v>
      </c>
      <c r="D41" s="16" t="s">
        <v>9</v>
      </c>
      <c r="E41" s="39">
        <v>1</v>
      </c>
      <c r="H41" s="13"/>
      <c r="I41" s="13"/>
      <c r="K41" s="13"/>
      <c r="N41" s="13"/>
    </row>
    <row r="42" spans="1:14" ht="15" customHeight="1">
      <c r="A42" s="20" t="s">
        <v>130</v>
      </c>
      <c r="B42" s="20" t="s">
        <v>131</v>
      </c>
      <c r="C42" s="27">
        <v>667082</v>
      </c>
      <c r="D42" s="19" t="s">
        <v>132</v>
      </c>
      <c r="E42" s="40">
        <v>3</v>
      </c>
      <c r="F42" s="28">
        <v>2</v>
      </c>
      <c r="G42" s="28"/>
      <c r="H42" s="27">
        <f t="shared" ref="H42:H52" si="4">+N42*0.93</f>
        <v>272871.3</v>
      </c>
      <c r="I42" s="27">
        <f t="shared" ref="I42:I56" si="5">+H42*0.78</f>
        <v>212839.614</v>
      </c>
      <c r="J42" s="27">
        <f t="shared" ref="J42:J56" si="6">+I42*0.1599</f>
        <v>34033.054278600001</v>
      </c>
      <c r="K42" s="27">
        <f t="shared" ref="K42:K49" si="7">+J42*3</f>
        <v>102099.1628358</v>
      </c>
      <c r="L42" s="29">
        <f t="shared" ref="L42:L49" si="8">+C42/H42</f>
        <v>2.4446762997794198</v>
      </c>
      <c r="N42" s="13">
        <v>293410</v>
      </c>
    </row>
    <row r="43" spans="1:14">
      <c r="A43" s="20" t="s">
        <v>130</v>
      </c>
      <c r="B43" s="20" t="s">
        <v>133</v>
      </c>
      <c r="C43" s="27">
        <v>336574</v>
      </c>
      <c r="D43" s="19" t="s">
        <v>132</v>
      </c>
      <c r="E43" s="40">
        <v>2</v>
      </c>
      <c r="F43" s="28">
        <v>3</v>
      </c>
      <c r="G43" s="28"/>
      <c r="H43" s="27">
        <f t="shared" si="4"/>
        <v>147598.44</v>
      </c>
      <c r="I43" s="27">
        <f t="shared" si="5"/>
        <v>115126.78320000001</v>
      </c>
      <c r="J43" s="27">
        <f t="shared" si="6"/>
        <v>18408.772633680001</v>
      </c>
      <c r="K43" s="27">
        <f t="shared" si="7"/>
        <v>55226.317901040005</v>
      </c>
      <c r="L43" s="29">
        <f t="shared" si="8"/>
        <v>2.2803357542261287</v>
      </c>
      <c r="N43" s="13">
        <v>158708</v>
      </c>
    </row>
    <row r="44" spans="1:14">
      <c r="A44" s="20" t="s">
        <v>130</v>
      </c>
      <c r="B44" s="20" t="s">
        <v>134</v>
      </c>
      <c r="C44" s="27">
        <v>167824</v>
      </c>
      <c r="D44" s="19" t="s">
        <v>9</v>
      </c>
      <c r="E44" s="40">
        <v>1</v>
      </c>
      <c r="F44" s="28">
        <v>9</v>
      </c>
      <c r="G44" s="28"/>
      <c r="H44" s="27">
        <f t="shared" si="4"/>
        <v>58281.240000000005</v>
      </c>
      <c r="I44" s="27">
        <f t="shared" si="5"/>
        <v>45459.367200000008</v>
      </c>
      <c r="J44" s="27">
        <f t="shared" si="6"/>
        <v>7268.9528152800003</v>
      </c>
      <c r="K44" s="27">
        <f t="shared" si="7"/>
        <v>21806.85844584</v>
      </c>
      <c r="L44" s="29">
        <f t="shared" si="8"/>
        <v>2.8795543814784996</v>
      </c>
      <c r="N44" s="13">
        <v>62668</v>
      </c>
    </row>
    <row r="45" spans="1:14">
      <c r="A45" s="20" t="s">
        <v>130</v>
      </c>
      <c r="B45" s="20" t="s">
        <v>48</v>
      </c>
      <c r="C45" s="27">
        <v>145575</v>
      </c>
      <c r="D45" s="19" t="s">
        <v>135</v>
      </c>
      <c r="E45" s="40">
        <v>3</v>
      </c>
      <c r="F45" s="28" t="s">
        <v>136</v>
      </c>
      <c r="G45" s="28"/>
      <c r="H45" s="27">
        <f t="shared" si="4"/>
        <v>67106.010000000009</v>
      </c>
      <c r="I45" s="27">
        <f t="shared" si="5"/>
        <v>52342.687800000007</v>
      </c>
      <c r="J45" s="27">
        <f t="shared" si="6"/>
        <v>8369.5957792200006</v>
      </c>
      <c r="K45" s="27">
        <f t="shared" si="7"/>
        <v>25108.787337660004</v>
      </c>
      <c r="L45" s="29">
        <f t="shared" si="8"/>
        <v>2.1693287978230265</v>
      </c>
      <c r="N45" s="13">
        <v>72157</v>
      </c>
    </row>
    <row r="46" spans="1:14">
      <c r="A46" s="20" t="s">
        <v>130</v>
      </c>
      <c r="B46" s="20" t="s">
        <v>137</v>
      </c>
      <c r="C46" s="27">
        <v>125751</v>
      </c>
      <c r="D46" s="19" t="s">
        <v>135</v>
      </c>
      <c r="E46" s="40">
        <v>2</v>
      </c>
      <c r="F46" s="28" t="s">
        <v>136</v>
      </c>
      <c r="G46" s="28"/>
      <c r="H46" s="27">
        <f t="shared" si="4"/>
        <v>59646.48</v>
      </c>
      <c r="I46" s="27">
        <f t="shared" si="5"/>
        <v>46524.254400000005</v>
      </c>
      <c r="J46" s="27">
        <f t="shared" si="6"/>
        <v>7439.22827856</v>
      </c>
      <c r="K46" s="27">
        <f t="shared" si="7"/>
        <v>22317.68483568</v>
      </c>
      <c r="L46" s="29">
        <f t="shared" si="8"/>
        <v>2.1082719382602293</v>
      </c>
      <c r="N46" s="13">
        <v>64136</v>
      </c>
    </row>
    <row r="47" spans="1:14">
      <c r="A47" s="20" t="s">
        <v>130</v>
      </c>
      <c r="B47" s="20" t="s">
        <v>138</v>
      </c>
      <c r="C47" s="27">
        <v>115340</v>
      </c>
      <c r="D47" s="19" t="s">
        <v>9</v>
      </c>
      <c r="E47" s="40">
        <v>1</v>
      </c>
      <c r="F47" s="28">
        <v>8</v>
      </c>
      <c r="G47" s="28"/>
      <c r="H47" s="27">
        <f t="shared" si="4"/>
        <v>49668.51</v>
      </c>
      <c r="I47" s="27">
        <f t="shared" si="5"/>
        <v>38741.4378</v>
      </c>
      <c r="J47" s="27">
        <f t="shared" si="6"/>
        <v>6194.7559042199991</v>
      </c>
      <c r="K47" s="27">
        <f t="shared" si="7"/>
        <v>18584.267712659996</v>
      </c>
      <c r="L47" s="29">
        <f t="shared" si="8"/>
        <v>2.3221956930054879</v>
      </c>
      <c r="N47" s="13">
        <v>53407</v>
      </c>
    </row>
    <row r="48" spans="1:14">
      <c r="A48" s="20" t="s">
        <v>130</v>
      </c>
      <c r="B48" s="20" t="s">
        <v>139</v>
      </c>
      <c r="C48" s="27">
        <v>103787</v>
      </c>
      <c r="D48" s="19" t="s">
        <v>9</v>
      </c>
      <c r="E48" s="40">
        <v>1</v>
      </c>
      <c r="F48" s="28">
        <v>7</v>
      </c>
      <c r="G48" s="28"/>
      <c r="H48" s="27">
        <f t="shared" si="4"/>
        <v>46562.310000000005</v>
      </c>
      <c r="I48" s="27">
        <f t="shared" si="5"/>
        <v>36318.601800000004</v>
      </c>
      <c r="J48" s="27">
        <f t="shared" si="6"/>
        <v>5807.3444278200004</v>
      </c>
      <c r="K48" s="27">
        <f t="shared" si="7"/>
        <v>17422.033283460001</v>
      </c>
      <c r="L48" s="29">
        <f t="shared" si="8"/>
        <v>2.228991645818259</v>
      </c>
      <c r="N48" s="13">
        <v>50067</v>
      </c>
    </row>
    <row r="49" spans="1:14">
      <c r="A49" s="20" t="s">
        <v>130</v>
      </c>
      <c r="B49" s="20" t="s">
        <v>140</v>
      </c>
      <c r="C49" s="27">
        <v>102110</v>
      </c>
      <c r="D49" s="19" t="s">
        <v>132</v>
      </c>
      <c r="E49" s="40">
        <v>3</v>
      </c>
      <c r="F49" s="28">
        <v>2</v>
      </c>
      <c r="G49" s="28"/>
      <c r="H49" s="27">
        <f t="shared" si="4"/>
        <v>52843.530000000006</v>
      </c>
      <c r="I49" s="27">
        <f t="shared" si="5"/>
        <v>41217.953400000006</v>
      </c>
      <c r="J49" s="27">
        <f t="shared" si="6"/>
        <v>6590.7507486600007</v>
      </c>
      <c r="K49" s="27">
        <f t="shared" si="7"/>
        <v>19772.252245980002</v>
      </c>
      <c r="L49" s="29">
        <f t="shared" si="8"/>
        <v>1.9323084585757233</v>
      </c>
      <c r="N49" s="13">
        <v>56821</v>
      </c>
    </row>
    <row r="50" spans="1:14">
      <c r="A50" s="20" t="s">
        <v>130</v>
      </c>
      <c r="B50" s="20" t="s">
        <v>141</v>
      </c>
      <c r="C50" s="27">
        <v>100689</v>
      </c>
      <c r="D50" s="19" t="s">
        <v>132</v>
      </c>
      <c r="E50" s="40">
        <v>3</v>
      </c>
      <c r="F50" s="28">
        <v>2</v>
      </c>
      <c r="G50" s="28"/>
      <c r="H50" s="27">
        <f t="shared" si="4"/>
        <v>0</v>
      </c>
      <c r="I50" s="27">
        <f t="shared" si="5"/>
        <v>0</v>
      </c>
      <c r="J50" s="27">
        <f t="shared" si="6"/>
        <v>0</v>
      </c>
      <c r="K50" s="20"/>
      <c r="L50" s="29"/>
      <c r="N50" s="13"/>
    </row>
    <row r="51" spans="1:14">
      <c r="A51" s="20" t="s">
        <v>130</v>
      </c>
      <c r="B51" s="20" t="s">
        <v>142</v>
      </c>
      <c r="C51" s="27">
        <v>75905</v>
      </c>
      <c r="D51" s="19" t="s">
        <v>135</v>
      </c>
      <c r="E51" s="40">
        <v>2</v>
      </c>
      <c r="F51" s="28" t="s">
        <v>136</v>
      </c>
      <c r="G51" s="28"/>
      <c r="H51" s="27">
        <f t="shared" si="4"/>
        <v>34070.550000000003</v>
      </c>
      <c r="I51" s="27">
        <f t="shared" si="5"/>
        <v>26575.029000000002</v>
      </c>
      <c r="J51" s="27">
        <f t="shared" si="6"/>
        <v>4249.3471370999996</v>
      </c>
      <c r="K51" s="27">
        <f>+J51*3</f>
        <v>12748.041411299999</v>
      </c>
      <c r="L51" s="29">
        <f>+C51/H51</f>
        <v>2.2278771549035747</v>
      </c>
      <c r="N51" s="13">
        <v>36635</v>
      </c>
    </row>
    <row r="52" spans="1:14">
      <c r="A52" s="20" t="s">
        <v>130</v>
      </c>
      <c r="B52" s="20" t="s">
        <v>143</v>
      </c>
      <c r="C52" s="27">
        <v>72980</v>
      </c>
      <c r="D52" s="19" t="s">
        <v>29</v>
      </c>
      <c r="E52" s="40">
        <v>1</v>
      </c>
      <c r="F52" s="28">
        <v>5</v>
      </c>
      <c r="G52" s="28"/>
      <c r="H52" s="27">
        <f t="shared" si="4"/>
        <v>32637.420000000002</v>
      </c>
      <c r="I52" s="27">
        <f t="shared" si="5"/>
        <v>25457.187600000001</v>
      </c>
      <c r="J52" s="27">
        <f t="shared" si="6"/>
        <v>4070.6042972400001</v>
      </c>
      <c r="K52" s="27">
        <f>+J52*3</f>
        <v>12211.812891720001</v>
      </c>
      <c r="L52" s="29">
        <f>+C52/H52</f>
        <v>2.2360836120011935</v>
      </c>
      <c r="N52" s="13">
        <v>35094</v>
      </c>
    </row>
    <row r="53" spans="1:14">
      <c r="A53" s="20" t="s">
        <v>130</v>
      </c>
      <c r="B53" s="20" t="s">
        <v>144</v>
      </c>
      <c r="C53" s="27">
        <v>70839</v>
      </c>
      <c r="D53" s="19" t="s">
        <v>29</v>
      </c>
      <c r="E53" s="40">
        <v>1</v>
      </c>
      <c r="F53" s="28">
        <v>5</v>
      </c>
      <c r="G53" s="28"/>
      <c r="H53" s="27"/>
      <c r="I53" s="27">
        <f t="shared" si="5"/>
        <v>0</v>
      </c>
      <c r="J53" s="27">
        <f t="shared" si="6"/>
        <v>0</v>
      </c>
      <c r="K53" s="20"/>
      <c r="L53" s="29"/>
      <c r="N53" s="13"/>
    </row>
    <row r="54" spans="1:14">
      <c r="A54" s="20" t="s">
        <v>130</v>
      </c>
      <c r="B54" s="20" t="s">
        <v>145</v>
      </c>
      <c r="C54" s="27">
        <v>68613</v>
      </c>
      <c r="D54" s="19" t="s">
        <v>9</v>
      </c>
      <c r="E54" s="40">
        <v>1</v>
      </c>
      <c r="F54" s="28">
        <v>9</v>
      </c>
      <c r="G54" s="28"/>
      <c r="H54" s="27"/>
      <c r="I54" s="27">
        <f t="shared" si="5"/>
        <v>0</v>
      </c>
      <c r="J54" s="27">
        <f t="shared" si="6"/>
        <v>0</v>
      </c>
      <c r="K54" s="20"/>
      <c r="L54" s="29"/>
      <c r="N54" s="13"/>
    </row>
    <row r="55" spans="1:14">
      <c r="A55" s="20" t="s">
        <v>130</v>
      </c>
      <c r="B55" s="20" t="s">
        <v>146</v>
      </c>
      <c r="C55" s="27">
        <v>67503</v>
      </c>
      <c r="D55" s="19" t="s">
        <v>54</v>
      </c>
      <c r="E55" s="40">
        <v>2</v>
      </c>
      <c r="F55" s="28">
        <v>3</v>
      </c>
      <c r="G55" s="28"/>
      <c r="H55" s="27"/>
      <c r="I55" s="27">
        <f t="shared" si="5"/>
        <v>0</v>
      </c>
      <c r="J55" s="27">
        <f t="shared" si="6"/>
        <v>0</v>
      </c>
      <c r="K55" s="20"/>
      <c r="L55" s="29"/>
      <c r="N55" s="13"/>
    </row>
    <row r="56" spans="1:14">
      <c r="A56" s="20" t="s">
        <v>130</v>
      </c>
      <c r="B56" s="20" t="s">
        <v>51</v>
      </c>
      <c r="C56" s="27">
        <v>62426</v>
      </c>
      <c r="D56" s="19" t="s">
        <v>54</v>
      </c>
      <c r="E56" s="40">
        <v>3</v>
      </c>
      <c r="F56" s="28">
        <v>3</v>
      </c>
      <c r="G56" s="28"/>
      <c r="H56" s="27">
        <v>39466</v>
      </c>
      <c r="I56" s="27">
        <f t="shared" si="5"/>
        <v>30783.48</v>
      </c>
      <c r="J56" s="27">
        <f t="shared" si="6"/>
        <v>4922.2784519999996</v>
      </c>
      <c r="K56" s="27">
        <f>+J56*3</f>
        <v>14766.835356</v>
      </c>
      <c r="L56" s="29">
        <f>+C56/H56</f>
        <v>1.5817665838949981</v>
      </c>
      <c r="N56" s="13">
        <v>39466</v>
      </c>
    </row>
    <row r="57" spans="1:14">
      <c r="A57" s="20" t="s">
        <v>130</v>
      </c>
      <c r="B57" s="20" t="s">
        <v>147</v>
      </c>
      <c r="C57" s="27">
        <v>52731</v>
      </c>
      <c r="D57" s="19" t="s">
        <v>29</v>
      </c>
      <c r="E57" s="40">
        <v>1</v>
      </c>
      <c r="F57" s="28">
        <v>7</v>
      </c>
      <c r="G57" s="28"/>
      <c r="H57" s="27"/>
      <c r="I57" s="27"/>
      <c r="J57" s="27"/>
      <c r="K57" s="20"/>
      <c r="L57" s="29"/>
    </row>
    <row r="58" spans="1:14">
      <c r="A58" s="20" t="s">
        <v>130</v>
      </c>
      <c r="B58" s="20" t="s">
        <v>148</v>
      </c>
      <c r="C58" s="27">
        <v>52607</v>
      </c>
      <c r="D58" s="19" t="s">
        <v>29</v>
      </c>
      <c r="E58" s="40">
        <v>1</v>
      </c>
      <c r="F58" s="28">
        <v>5</v>
      </c>
      <c r="G58" s="28"/>
      <c r="H58" s="27"/>
      <c r="I58" s="27"/>
      <c r="J58" s="27"/>
      <c r="K58" s="20"/>
      <c r="L58" s="29"/>
    </row>
    <row r="59" spans="1:14">
      <c r="A59" s="20" t="s">
        <v>130</v>
      </c>
      <c r="B59" s="20" t="s">
        <v>149</v>
      </c>
      <c r="C59" s="27">
        <v>49309</v>
      </c>
      <c r="D59" s="19" t="s">
        <v>29</v>
      </c>
      <c r="E59" s="40">
        <v>1</v>
      </c>
      <c r="F59" s="28">
        <v>5</v>
      </c>
      <c r="G59" s="28"/>
      <c r="H59" s="27"/>
      <c r="I59" s="27"/>
      <c r="J59" s="27"/>
      <c r="K59" s="20"/>
      <c r="L59" s="29"/>
    </row>
    <row r="60" spans="1:14">
      <c r="A60" s="20" t="s">
        <v>130</v>
      </c>
      <c r="B60" s="20" t="s">
        <v>64</v>
      </c>
      <c r="C60" s="27">
        <v>48982</v>
      </c>
      <c r="D60" s="19" t="s">
        <v>132</v>
      </c>
      <c r="E60" s="40">
        <v>3</v>
      </c>
      <c r="F60" s="28" t="s">
        <v>150</v>
      </c>
      <c r="G60" s="28"/>
      <c r="H60" s="27"/>
      <c r="I60" s="27"/>
      <c r="J60" s="27"/>
      <c r="K60" s="20"/>
      <c r="L60" s="29"/>
    </row>
    <row r="61" spans="1:14">
      <c r="A61" s="20" t="s">
        <v>130</v>
      </c>
      <c r="B61" s="20" t="s">
        <v>151</v>
      </c>
      <c r="C61" s="27">
        <v>46504</v>
      </c>
      <c r="D61" s="19" t="s">
        <v>29</v>
      </c>
      <c r="E61" s="40">
        <v>1</v>
      </c>
      <c r="F61" s="28">
        <v>5</v>
      </c>
      <c r="G61" s="28"/>
      <c r="H61" s="27"/>
      <c r="I61" s="27"/>
      <c r="J61" s="27"/>
      <c r="K61" s="20"/>
      <c r="L61" s="29"/>
    </row>
    <row r="62" spans="1:14">
      <c r="A62" s="20" t="s">
        <v>130</v>
      </c>
      <c r="B62" s="20" t="s">
        <v>152</v>
      </c>
      <c r="C62" s="27">
        <v>45526</v>
      </c>
      <c r="D62" s="19" t="s">
        <v>132</v>
      </c>
      <c r="E62" s="40">
        <v>3</v>
      </c>
      <c r="F62" s="28">
        <v>2</v>
      </c>
      <c r="G62" s="28"/>
      <c r="H62" s="27"/>
      <c r="I62" s="27"/>
      <c r="J62" s="27"/>
      <c r="K62" s="20"/>
      <c r="L62" s="29"/>
    </row>
    <row r="63" spans="1:14">
      <c r="A63" s="20" t="s">
        <v>130</v>
      </c>
      <c r="B63" s="20" t="s">
        <v>153</v>
      </c>
      <c r="C63" s="27">
        <v>45506</v>
      </c>
      <c r="D63" s="19" t="s">
        <v>29</v>
      </c>
      <c r="E63" s="40">
        <v>1</v>
      </c>
      <c r="F63" s="28" t="s">
        <v>154</v>
      </c>
      <c r="G63" s="28"/>
      <c r="H63" s="27"/>
      <c r="I63" s="27"/>
      <c r="J63" s="27"/>
      <c r="K63" s="20"/>
      <c r="L63" s="29"/>
    </row>
    <row r="64" spans="1:14">
      <c r="A64" s="20" t="s">
        <v>130</v>
      </c>
      <c r="B64" s="20" t="s">
        <v>155</v>
      </c>
      <c r="C64" s="27">
        <v>44783</v>
      </c>
      <c r="D64" s="19" t="s">
        <v>29</v>
      </c>
      <c r="E64" s="40">
        <v>1</v>
      </c>
      <c r="F64" s="28">
        <v>5</v>
      </c>
      <c r="G64" s="28"/>
      <c r="H64" s="27"/>
      <c r="I64" s="27"/>
      <c r="J64" s="27"/>
      <c r="K64" s="20"/>
      <c r="L64" s="29"/>
    </row>
    <row r="65" spans="1:12">
      <c r="A65" s="20" t="s">
        <v>130</v>
      </c>
      <c r="B65" s="20" t="s">
        <v>156</v>
      </c>
      <c r="C65" s="27">
        <v>42452</v>
      </c>
      <c r="D65" s="19" t="s">
        <v>132</v>
      </c>
      <c r="E65" s="40">
        <v>3</v>
      </c>
      <c r="F65" s="28">
        <v>2</v>
      </c>
      <c r="G65" s="28"/>
      <c r="H65" s="27"/>
      <c r="I65" s="27"/>
      <c r="J65" s="27"/>
      <c r="K65" s="20"/>
      <c r="L65" s="29"/>
    </row>
    <row r="66" spans="1:12">
      <c r="A66" s="20" t="s">
        <v>130</v>
      </c>
      <c r="B66" s="20" t="s">
        <v>157</v>
      </c>
      <c r="C66" s="27">
        <v>42110</v>
      </c>
      <c r="D66" s="19" t="s">
        <v>54</v>
      </c>
      <c r="E66" s="40">
        <v>2</v>
      </c>
      <c r="F66" s="28">
        <v>3</v>
      </c>
      <c r="G66" s="28"/>
      <c r="H66" s="27"/>
      <c r="I66" s="27"/>
      <c r="J66" s="27"/>
      <c r="K66" s="20"/>
      <c r="L66" s="29"/>
    </row>
    <row r="67" spans="1:12">
      <c r="A67" s="20" t="s">
        <v>130</v>
      </c>
      <c r="B67" s="20" t="s">
        <v>158</v>
      </c>
      <c r="C67" s="27">
        <v>41760</v>
      </c>
      <c r="D67" s="19" t="s">
        <v>29</v>
      </c>
      <c r="E67" s="40">
        <v>2</v>
      </c>
      <c r="F67" s="28" t="s">
        <v>159</v>
      </c>
      <c r="G67" s="28"/>
      <c r="H67" s="27"/>
      <c r="I67" s="27"/>
      <c r="J67" s="27"/>
      <c r="K67" s="20"/>
      <c r="L67" s="29"/>
    </row>
    <row r="68" spans="1:12">
      <c r="A68" s="20" t="s">
        <v>130</v>
      </c>
      <c r="B68" s="20" t="s">
        <v>15</v>
      </c>
      <c r="C68" s="27">
        <v>40002</v>
      </c>
      <c r="D68" s="19" t="s">
        <v>9</v>
      </c>
      <c r="E68" s="40">
        <v>1</v>
      </c>
      <c r="F68" s="28">
        <v>9</v>
      </c>
      <c r="G68" s="28"/>
      <c r="H68" s="27"/>
      <c r="I68" s="27"/>
      <c r="J68" s="27"/>
      <c r="K68" s="20"/>
      <c r="L68" s="29"/>
    </row>
    <row r="69" spans="1:12">
      <c r="A69" s="20" t="s">
        <v>130</v>
      </c>
      <c r="B69" s="20" t="s">
        <v>160</v>
      </c>
      <c r="C69" s="27">
        <v>39730</v>
      </c>
      <c r="D69" s="19" t="s">
        <v>9</v>
      </c>
      <c r="E69" s="40">
        <v>1</v>
      </c>
      <c r="F69" s="28">
        <v>8</v>
      </c>
      <c r="G69" s="28"/>
      <c r="H69" s="27"/>
      <c r="I69" s="27"/>
      <c r="J69" s="27"/>
      <c r="K69" s="20"/>
      <c r="L69" s="29"/>
    </row>
    <row r="70" spans="1:12">
      <c r="A70" s="20" t="s">
        <v>130</v>
      </c>
      <c r="B70" s="20" t="s">
        <v>161</v>
      </c>
      <c r="C70" s="27">
        <v>39449</v>
      </c>
      <c r="D70" s="19" t="s">
        <v>132</v>
      </c>
      <c r="E70" s="40">
        <v>3</v>
      </c>
      <c r="F70" s="28" t="s">
        <v>162</v>
      </c>
      <c r="G70" s="28"/>
      <c r="H70" s="27"/>
      <c r="I70" s="27"/>
      <c r="J70" s="27"/>
      <c r="K70" s="20"/>
      <c r="L70" s="29"/>
    </row>
    <row r="71" spans="1:12">
      <c r="A71" s="20" t="s">
        <v>130</v>
      </c>
      <c r="B71" s="20" t="s">
        <v>27</v>
      </c>
      <c r="C71" s="27">
        <v>39425</v>
      </c>
      <c r="D71" s="19" t="s">
        <v>9</v>
      </c>
      <c r="E71" s="40">
        <v>1</v>
      </c>
      <c r="F71" s="28">
        <v>8</v>
      </c>
      <c r="G71" s="28"/>
      <c r="H71" s="27"/>
      <c r="I71" s="27"/>
      <c r="J71" s="27"/>
      <c r="K71" s="20"/>
      <c r="L71" s="29"/>
    </row>
    <row r="72" spans="1:12">
      <c r="A72" s="20" t="s">
        <v>130</v>
      </c>
      <c r="B72" s="20" t="s">
        <v>163</v>
      </c>
      <c r="C72" s="27">
        <v>37646</v>
      </c>
      <c r="D72" s="19" t="s">
        <v>54</v>
      </c>
      <c r="E72" s="40">
        <v>2</v>
      </c>
      <c r="F72" s="28">
        <v>3</v>
      </c>
      <c r="G72" s="28"/>
      <c r="H72" s="27"/>
      <c r="I72" s="27"/>
      <c r="J72" s="27"/>
      <c r="K72" s="20"/>
      <c r="L72" s="29"/>
    </row>
    <row r="73" spans="1:12">
      <c r="A73" s="20" t="s">
        <v>130</v>
      </c>
      <c r="B73" s="20" t="s">
        <v>164</v>
      </c>
      <c r="C73" s="27">
        <v>37594</v>
      </c>
      <c r="D73" s="19" t="s">
        <v>135</v>
      </c>
      <c r="E73" s="40">
        <v>2</v>
      </c>
      <c r="F73" s="28" t="s">
        <v>165</v>
      </c>
      <c r="G73" s="28"/>
      <c r="H73" s="27"/>
      <c r="I73" s="27"/>
      <c r="J73" s="27"/>
      <c r="K73" s="20"/>
      <c r="L73" s="29"/>
    </row>
    <row r="74" spans="1:12">
      <c r="A74" s="20" t="s">
        <v>130</v>
      </c>
      <c r="B74" s="20" t="s">
        <v>166</v>
      </c>
      <c r="C74" s="27">
        <v>37463</v>
      </c>
      <c r="D74" s="19" t="s">
        <v>132</v>
      </c>
      <c r="E74" s="40">
        <v>3</v>
      </c>
      <c r="F74" s="28">
        <v>2</v>
      </c>
      <c r="G74" s="28"/>
      <c r="H74" s="27"/>
      <c r="I74" s="27"/>
      <c r="J74" s="27"/>
      <c r="K74" s="20"/>
      <c r="L74" s="29"/>
    </row>
    <row r="75" spans="1:12">
      <c r="A75" s="20" t="s">
        <v>130</v>
      </c>
      <c r="B75" s="20" t="s">
        <v>167</v>
      </c>
      <c r="C75" s="27">
        <v>35656</v>
      </c>
      <c r="D75" s="19" t="s">
        <v>29</v>
      </c>
      <c r="E75" s="40">
        <v>2</v>
      </c>
      <c r="F75" s="28" t="s">
        <v>165</v>
      </c>
      <c r="G75" s="28"/>
      <c r="H75" s="27"/>
      <c r="I75" s="27"/>
      <c r="J75" s="27"/>
      <c r="K75" s="20"/>
      <c r="L75" s="29"/>
    </row>
    <row r="76" spans="1:12">
      <c r="A76" s="20" t="s">
        <v>130</v>
      </c>
      <c r="B76" s="20" t="s">
        <v>168</v>
      </c>
      <c r="C76" s="27">
        <v>35563</v>
      </c>
      <c r="D76" s="19" t="s">
        <v>29</v>
      </c>
      <c r="E76" s="40">
        <v>2</v>
      </c>
      <c r="F76" s="28" t="s">
        <v>169</v>
      </c>
      <c r="G76" s="28"/>
      <c r="H76" s="27"/>
      <c r="I76" s="27"/>
      <c r="J76" s="27"/>
      <c r="K76" s="20"/>
      <c r="L76" s="29"/>
    </row>
    <row r="77" spans="1:12">
      <c r="A77" s="20" t="s">
        <v>130</v>
      </c>
      <c r="B77" s="20" t="s">
        <v>170</v>
      </c>
      <c r="C77" s="27">
        <v>35251</v>
      </c>
      <c r="D77" s="19" t="s">
        <v>29</v>
      </c>
      <c r="E77" s="40">
        <v>1</v>
      </c>
      <c r="F77" s="28">
        <v>7</v>
      </c>
      <c r="G77" s="28"/>
      <c r="H77" s="27"/>
      <c r="I77" s="27"/>
      <c r="J77" s="27"/>
      <c r="K77" s="20"/>
      <c r="L77" s="29"/>
    </row>
    <row r="78" spans="1:12">
      <c r="A78" s="20" t="s">
        <v>130</v>
      </c>
      <c r="B78" s="20" t="s">
        <v>171</v>
      </c>
      <c r="C78" s="27">
        <v>33110</v>
      </c>
      <c r="D78" s="19" t="s">
        <v>132</v>
      </c>
      <c r="E78" s="40">
        <v>3</v>
      </c>
      <c r="F78" s="28">
        <v>2</v>
      </c>
      <c r="G78" s="28"/>
      <c r="H78" s="27"/>
      <c r="I78" s="27"/>
      <c r="J78" s="27"/>
      <c r="K78" s="20"/>
      <c r="L78" s="29"/>
    </row>
    <row r="79" spans="1:12">
      <c r="A79" s="20" t="s">
        <v>130</v>
      </c>
      <c r="B79" s="20" t="s">
        <v>172</v>
      </c>
      <c r="C79" s="27">
        <v>32717</v>
      </c>
      <c r="D79" s="19" t="s">
        <v>54</v>
      </c>
      <c r="E79" s="40">
        <v>2</v>
      </c>
      <c r="F79" s="28">
        <v>3</v>
      </c>
      <c r="G79" s="28"/>
      <c r="H79" s="27"/>
      <c r="I79" s="27"/>
      <c r="J79" s="27"/>
      <c r="K79" s="20"/>
      <c r="L79" s="29"/>
    </row>
    <row r="80" spans="1:12">
      <c r="A80" s="20" t="s">
        <v>130</v>
      </c>
      <c r="B80" s="20" t="s">
        <v>173</v>
      </c>
      <c r="C80" s="27">
        <v>32448</v>
      </c>
      <c r="D80" s="19" t="s">
        <v>132</v>
      </c>
      <c r="E80" s="40">
        <v>3</v>
      </c>
      <c r="F80" s="28" t="s">
        <v>174</v>
      </c>
      <c r="G80" s="28"/>
      <c r="H80" s="27"/>
      <c r="I80" s="27"/>
      <c r="J80" s="27"/>
      <c r="K80" s="20"/>
      <c r="L80" s="29"/>
    </row>
    <row r="81" spans="1:12">
      <c r="A81" s="20" t="s">
        <v>130</v>
      </c>
      <c r="B81" s="20" t="s">
        <v>26</v>
      </c>
      <c r="C81" s="27">
        <v>32215</v>
      </c>
      <c r="D81" s="19" t="s">
        <v>9</v>
      </c>
      <c r="E81" s="40">
        <v>1</v>
      </c>
      <c r="F81" s="28">
        <v>8</v>
      </c>
      <c r="G81" s="28"/>
      <c r="H81" s="27"/>
      <c r="I81" s="27"/>
      <c r="J81" s="27"/>
      <c r="K81" s="20"/>
      <c r="L81" s="29"/>
    </row>
    <row r="82" spans="1:12">
      <c r="A82" s="20" t="s">
        <v>130</v>
      </c>
      <c r="B82" s="20" t="s">
        <v>175</v>
      </c>
      <c r="C82" s="27">
        <v>32032</v>
      </c>
      <c r="D82" s="19" t="s">
        <v>132</v>
      </c>
      <c r="E82" s="40">
        <v>3</v>
      </c>
      <c r="F82" s="28">
        <v>2</v>
      </c>
      <c r="G82" s="28"/>
      <c r="H82" s="27"/>
      <c r="I82" s="27"/>
      <c r="J82" s="27"/>
      <c r="K82" s="20"/>
      <c r="L82" s="29"/>
    </row>
    <row r="83" spans="1:12">
      <c r="A83" s="20" t="s">
        <v>130</v>
      </c>
      <c r="B83" s="20" t="s">
        <v>176</v>
      </c>
      <c r="C83" s="27">
        <v>27504</v>
      </c>
      <c r="D83" s="19" t="s">
        <v>9</v>
      </c>
      <c r="E83" s="40">
        <v>1</v>
      </c>
      <c r="F83" s="28">
        <v>8</v>
      </c>
      <c r="G83" s="28"/>
      <c r="H83" s="27"/>
      <c r="I83" s="27"/>
      <c r="J83" s="27"/>
      <c r="K83" s="20"/>
      <c r="L83" s="29"/>
    </row>
    <row r="84" spans="1:12">
      <c r="A84" s="20" t="s">
        <v>130</v>
      </c>
      <c r="B84" s="20" t="s">
        <v>177</v>
      </c>
      <c r="C84" s="27">
        <v>27239</v>
      </c>
      <c r="D84" s="19" t="s">
        <v>135</v>
      </c>
      <c r="E84" s="40">
        <v>3</v>
      </c>
      <c r="F84" s="28">
        <v>3</v>
      </c>
      <c r="G84" s="28"/>
      <c r="H84" s="27"/>
      <c r="I84" s="27"/>
      <c r="J84" s="27"/>
      <c r="K84" s="20"/>
      <c r="L84" s="29"/>
    </row>
    <row r="85" spans="1:12">
      <c r="A85" s="20" t="s">
        <v>130</v>
      </c>
      <c r="B85" s="20" t="s">
        <v>178</v>
      </c>
      <c r="C85" s="27">
        <v>26897</v>
      </c>
      <c r="D85" s="19" t="s">
        <v>9</v>
      </c>
      <c r="E85" s="40">
        <v>1</v>
      </c>
      <c r="F85" s="28">
        <v>8</v>
      </c>
      <c r="G85" s="28"/>
      <c r="H85" s="27"/>
      <c r="I85" s="27"/>
      <c r="J85" s="27"/>
      <c r="K85" s="20"/>
      <c r="L85" s="29"/>
    </row>
    <row r="86" spans="1:12">
      <c r="A86" s="20" t="s">
        <v>130</v>
      </c>
      <c r="B86" s="20" t="s">
        <v>179</v>
      </c>
      <c r="C86" s="27">
        <v>26830</v>
      </c>
      <c r="D86" s="19" t="s">
        <v>132</v>
      </c>
      <c r="E86" s="40">
        <v>3</v>
      </c>
      <c r="F86" s="28">
        <v>2</v>
      </c>
      <c r="G86" s="28"/>
      <c r="H86" s="27"/>
      <c r="I86" s="27"/>
      <c r="J86" s="27"/>
      <c r="K86" s="20"/>
      <c r="L86" s="29"/>
    </row>
    <row r="87" spans="1:12">
      <c r="A87" s="20" t="s">
        <v>130</v>
      </c>
      <c r="B87" s="20" t="s">
        <v>180</v>
      </c>
      <c r="C87" s="27">
        <v>26510</v>
      </c>
      <c r="D87" s="19" t="s">
        <v>29</v>
      </c>
      <c r="E87" s="40">
        <v>1</v>
      </c>
      <c r="F87" s="28">
        <v>5</v>
      </c>
      <c r="G87" s="28"/>
      <c r="H87" s="27"/>
      <c r="I87" s="27"/>
      <c r="J87" s="27"/>
      <c r="K87" s="20"/>
      <c r="L87" s="29"/>
    </row>
    <row r="88" spans="1:12">
      <c r="A88" s="20" t="s">
        <v>130</v>
      </c>
      <c r="B88" s="20" t="s">
        <v>181</v>
      </c>
      <c r="C88" s="27">
        <v>25627</v>
      </c>
      <c r="D88" s="19" t="s">
        <v>9</v>
      </c>
      <c r="E88" s="40">
        <v>1</v>
      </c>
      <c r="F88" s="28">
        <v>7</v>
      </c>
      <c r="G88" s="28"/>
      <c r="H88" s="27"/>
      <c r="I88" s="27"/>
      <c r="J88" s="27"/>
      <c r="K88" s="20"/>
      <c r="L88" s="29"/>
    </row>
    <row r="89" spans="1:12">
      <c r="A89" s="20" t="s">
        <v>130</v>
      </c>
      <c r="B89" s="20" t="s">
        <v>182</v>
      </c>
      <c r="C89" s="27">
        <v>24868</v>
      </c>
      <c r="D89" s="19" t="s">
        <v>135</v>
      </c>
      <c r="E89" s="40">
        <v>3</v>
      </c>
      <c r="F89" s="28">
        <v>3</v>
      </c>
      <c r="G89" s="28"/>
      <c r="H89" s="27"/>
      <c r="I89" s="27"/>
      <c r="J89" s="27"/>
      <c r="K89" s="20"/>
      <c r="L89" s="29"/>
    </row>
    <row r="90" spans="1:12">
      <c r="A90" s="20" t="s">
        <v>130</v>
      </c>
      <c r="B90" s="20" t="s">
        <v>183</v>
      </c>
      <c r="C90" s="27">
        <v>24420</v>
      </c>
      <c r="D90" s="19" t="s">
        <v>54</v>
      </c>
      <c r="E90" s="40">
        <v>3</v>
      </c>
      <c r="F90" s="28">
        <v>3</v>
      </c>
      <c r="G90" s="28"/>
      <c r="H90" s="27"/>
      <c r="I90" s="27"/>
      <c r="J90" s="27"/>
      <c r="K90" s="20"/>
      <c r="L90" s="29"/>
    </row>
    <row r="91" spans="1:12">
      <c r="A91" s="20" t="s">
        <v>130</v>
      </c>
      <c r="B91" s="20" t="s">
        <v>184</v>
      </c>
      <c r="C91" s="27">
        <v>23100</v>
      </c>
      <c r="D91" s="19" t="s">
        <v>29</v>
      </c>
      <c r="E91" s="40">
        <v>1</v>
      </c>
      <c r="F91" s="28">
        <v>5</v>
      </c>
      <c r="G91" s="28"/>
      <c r="H91" s="27"/>
      <c r="I91" s="27"/>
      <c r="J91" s="27"/>
      <c r="K91" s="20"/>
      <c r="L91" s="29"/>
    </row>
    <row r="92" spans="1:12">
      <c r="A92" s="20" t="s">
        <v>130</v>
      </c>
      <c r="B92" s="20" t="s">
        <v>185</v>
      </c>
      <c r="C92" s="27">
        <v>22649</v>
      </c>
      <c r="D92" s="19" t="s">
        <v>29</v>
      </c>
      <c r="E92" s="40">
        <v>1</v>
      </c>
      <c r="F92" s="28">
        <v>7</v>
      </c>
      <c r="G92" s="28"/>
      <c r="H92" s="27"/>
      <c r="I92" s="27"/>
      <c r="J92" s="27"/>
      <c r="K92" s="20"/>
      <c r="L92" s="29"/>
    </row>
    <row r="93" spans="1:12">
      <c r="A93" s="20" t="s">
        <v>130</v>
      </c>
      <c r="B93" s="20" t="s">
        <v>186</v>
      </c>
      <c r="C93" s="27">
        <v>22624</v>
      </c>
      <c r="D93" s="19" t="s">
        <v>132</v>
      </c>
      <c r="E93" s="40">
        <v>3</v>
      </c>
      <c r="F93" s="28">
        <v>2</v>
      </c>
      <c r="G93" s="28"/>
      <c r="H93" s="27"/>
      <c r="I93" s="27"/>
      <c r="J93" s="27"/>
      <c r="K93" s="20"/>
      <c r="L93" s="29"/>
    </row>
    <row r="94" spans="1:12">
      <c r="A94" s="20" t="s">
        <v>130</v>
      </c>
      <c r="B94" s="20" t="s">
        <v>187</v>
      </c>
      <c r="C94" s="27">
        <v>22537</v>
      </c>
      <c r="D94" s="19" t="s">
        <v>54</v>
      </c>
      <c r="E94" s="40">
        <v>2</v>
      </c>
      <c r="F94" s="28">
        <v>3</v>
      </c>
      <c r="G94" s="28"/>
      <c r="H94" s="27"/>
      <c r="I94" s="27"/>
      <c r="J94" s="27"/>
      <c r="K94" s="20"/>
      <c r="L94" s="29"/>
    </row>
    <row r="95" spans="1:12">
      <c r="A95" s="20" t="s">
        <v>130</v>
      </c>
      <c r="B95" s="20" t="s">
        <v>188</v>
      </c>
      <c r="C95" s="27">
        <v>22292</v>
      </c>
      <c r="D95" s="19" t="s">
        <v>54</v>
      </c>
      <c r="E95" s="40">
        <v>3</v>
      </c>
      <c r="F95" s="28">
        <v>3</v>
      </c>
      <c r="G95" s="28"/>
      <c r="H95" s="27"/>
      <c r="I95" s="27"/>
      <c r="J95" s="27"/>
      <c r="K95" s="20"/>
      <c r="L95" s="29"/>
    </row>
    <row r="96" spans="1:12">
      <c r="A96" s="20" t="s">
        <v>130</v>
      </c>
      <c r="B96" s="20" t="s">
        <v>189</v>
      </c>
      <c r="C96" s="27">
        <v>21977</v>
      </c>
      <c r="D96" s="19" t="s">
        <v>135</v>
      </c>
      <c r="E96" s="40">
        <v>1</v>
      </c>
      <c r="F96" s="28" t="s">
        <v>150</v>
      </c>
      <c r="G96" s="28"/>
      <c r="H96" s="27"/>
      <c r="I96" s="27"/>
      <c r="J96" s="27"/>
      <c r="K96" s="20"/>
      <c r="L96" s="29"/>
    </row>
    <row r="97" spans="1:12">
      <c r="A97" s="20" t="s">
        <v>130</v>
      </c>
      <c r="B97" s="20" t="s">
        <v>190</v>
      </c>
      <c r="C97" s="27">
        <v>20791</v>
      </c>
      <c r="D97" s="19" t="s">
        <v>135</v>
      </c>
      <c r="E97" s="40">
        <v>3</v>
      </c>
      <c r="F97" s="28" t="s">
        <v>191</v>
      </c>
      <c r="G97" s="28"/>
      <c r="H97" s="27"/>
      <c r="I97" s="27"/>
      <c r="J97" s="27"/>
      <c r="K97" s="20"/>
      <c r="L97" s="29"/>
    </row>
    <row r="98" spans="1:12">
      <c r="A98" s="20" t="s">
        <v>130</v>
      </c>
      <c r="B98" s="20" t="s">
        <v>192</v>
      </c>
      <c r="C98" s="27">
        <v>19899</v>
      </c>
      <c r="D98" s="19" t="s">
        <v>29</v>
      </c>
      <c r="E98" s="40">
        <v>2</v>
      </c>
      <c r="F98" s="28">
        <v>5</v>
      </c>
      <c r="G98" s="28"/>
      <c r="H98" s="27"/>
      <c r="I98" s="27"/>
      <c r="J98" s="27"/>
      <c r="K98" s="20"/>
      <c r="L98" s="29"/>
    </row>
    <row r="99" spans="1:12">
      <c r="A99" s="20" t="s">
        <v>130</v>
      </c>
      <c r="B99" s="20" t="s">
        <v>193</v>
      </c>
      <c r="C99" s="27">
        <v>19849</v>
      </c>
      <c r="D99" s="19" t="s">
        <v>29</v>
      </c>
      <c r="E99" s="40">
        <v>1</v>
      </c>
      <c r="F99" s="28">
        <v>5</v>
      </c>
      <c r="G99" s="28"/>
      <c r="H99" s="27"/>
      <c r="I99" s="27"/>
      <c r="J99" s="27"/>
      <c r="K99" s="20"/>
      <c r="L99" s="29"/>
    </row>
    <row r="100" spans="1:12">
      <c r="A100" s="20" t="s">
        <v>130</v>
      </c>
      <c r="B100" s="20" t="s">
        <v>194</v>
      </c>
      <c r="C100" s="27">
        <v>18422</v>
      </c>
      <c r="D100" s="19" t="s">
        <v>29</v>
      </c>
      <c r="E100" s="40">
        <v>2</v>
      </c>
      <c r="F100" s="28">
        <v>5</v>
      </c>
      <c r="G100" s="28"/>
      <c r="H100" s="27"/>
      <c r="I100" s="27"/>
      <c r="J100" s="27"/>
      <c r="K100" s="20"/>
      <c r="L100" s="29"/>
    </row>
    <row r="101" spans="1:12">
      <c r="A101" s="20" t="s">
        <v>130</v>
      </c>
      <c r="B101" s="20" t="s">
        <v>195</v>
      </c>
      <c r="C101" s="27">
        <v>18243</v>
      </c>
      <c r="D101" s="19" t="s">
        <v>132</v>
      </c>
      <c r="E101" s="40">
        <v>3</v>
      </c>
      <c r="F101" s="28" t="s">
        <v>150</v>
      </c>
      <c r="G101" s="28"/>
      <c r="H101" s="27"/>
      <c r="I101" s="27"/>
      <c r="J101" s="27"/>
      <c r="K101" s="20"/>
      <c r="L101" s="29"/>
    </row>
    <row r="102" spans="1:12">
      <c r="A102" s="20" t="s">
        <v>130</v>
      </c>
      <c r="B102" s="20" t="s">
        <v>196</v>
      </c>
      <c r="C102" s="27">
        <v>18022</v>
      </c>
      <c r="D102" s="19" t="s">
        <v>29</v>
      </c>
      <c r="E102" s="40">
        <v>2</v>
      </c>
      <c r="F102" s="28">
        <v>3</v>
      </c>
      <c r="G102" s="28"/>
      <c r="H102" s="27"/>
      <c r="I102" s="27"/>
      <c r="J102" s="27"/>
      <c r="K102" s="20"/>
      <c r="L102" s="29"/>
    </row>
    <row r="103" spans="1:12">
      <c r="A103" s="20" t="s">
        <v>130</v>
      </c>
      <c r="B103" s="20" t="s">
        <v>197</v>
      </c>
      <c r="C103" s="27">
        <v>17552</v>
      </c>
      <c r="D103" s="19" t="s">
        <v>54</v>
      </c>
      <c r="E103" s="40">
        <v>2</v>
      </c>
      <c r="F103" s="28">
        <v>3</v>
      </c>
      <c r="G103" s="28"/>
      <c r="H103" s="27"/>
      <c r="I103" s="27"/>
      <c r="J103" s="27"/>
      <c r="K103" s="20"/>
      <c r="L103" s="29"/>
    </row>
    <row r="104" spans="1:12">
      <c r="A104" s="20" t="s">
        <v>130</v>
      </c>
      <c r="B104" s="20" t="s">
        <v>198</v>
      </c>
      <c r="C104" s="27">
        <v>17499</v>
      </c>
      <c r="D104" s="19" t="s">
        <v>29</v>
      </c>
      <c r="E104" s="40">
        <v>1</v>
      </c>
      <c r="F104" s="28">
        <v>7</v>
      </c>
      <c r="G104" s="28"/>
      <c r="H104" s="27"/>
      <c r="I104" s="27"/>
      <c r="J104" s="27"/>
      <c r="K104" s="20"/>
      <c r="L104" s="29"/>
    </row>
    <row r="105" spans="1:12">
      <c r="A105" s="20" t="s">
        <v>130</v>
      </c>
      <c r="B105" s="20" t="s">
        <v>199</v>
      </c>
      <c r="C105" s="27">
        <v>17266</v>
      </c>
      <c r="D105" s="19" t="s">
        <v>29</v>
      </c>
      <c r="E105" s="40">
        <v>1</v>
      </c>
      <c r="F105" s="28">
        <v>7</v>
      </c>
      <c r="G105" s="28"/>
      <c r="H105" s="27"/>
      <c r="I105" s="27"/>
      <c r="J105" s="27"/>
      <c r="K105" s="20"/>
      <c r="L105" s="29"/>
    </row>
    <row r="106" spans="1:12">
      <c r="A106" s="20" t="s">
        <v>130</v>
      </c>
      <c r="B106" s="20" t="s">
        <v>200</v>
      </c>
      <c r="C106" s="27">
        <v>16635</v>
      </c>
      <c r="D106" s="19" t="s">
        <v>29</v>
      </c>
      <c r="E106" s="40">
        <v>3</v>
      </c>
      <c r="F106" s="28">
        <v>3</v>
      </c>
      <c r="G106" s="28"/>
      <c r="H106" s="27"/>
      <c r="I106" s="27"/>
      <c r="J106" s="27"/>
      <c r="K106" s="20"/>
      <c r="L106" s="29"/>
    </row>
    <row r="107" spans="1:12">
      <c r="A107" s="20" t="s">
        <v>130</v>
      </c>
      <c r="B107" s="20" t="s">
        <v>201</v>
      </c>
      <c r="C107" s="27">
        <v>16613</v>
      </c>
      <c r="D107" s="19"/>
      <c r="E107" s="40">
        <v>2</v>
      </c>
      <c r="F107" s="28"/>
      <c r="G107" s="28"/>
      <c r="H107" s="27"/>
      <c r="I107" s="27"/>
      <c r="J107" s="27"/>
      <c r="K107" s="20"/>
      <c r="L107" s="29"/>
    </row>
    <row r="108" spans="1:12">
      <c r="A108" s="20" t="s">
        <v>130</v>
      </c>
      <c r="B108" s="20" t="s">
        <v>202</v>
      </c>
      <c r="C108" s="27">
        <v>16350</v>
      </c>
      <c r="D108" s="19"/>
      <c r="E108" s="40">
        <v>1</v>
      </c>
      <c r="F108" s="28"/>
      <c r="G108" s="28"/>
      <c r="H108" s="27"/>
      <c r="I108" s="27"/>
      <c r="J108" s="27"/>
      <c r="K108" s="20"/>
      <c r="L108" s="29"/>
    </row>
    <row r="109" spans="1:12">
      <c r="A109" s="20" t="s">
        <v>130</v>
      </c>
      <c r="B109" s="20" t="s">
        <v>203</v>
      </c>
      <c r="C109" s="27">
        <v>15968</v>
      </c>
      <c r="D109" s="19"/>
      <c r="E109" s="40">
        <v>3</v>
      </c>
      <c r="F109" s="28"/>
      <c r="G109" s="28"/>
      <c r="H109" s="27"/>
      <c r="I109" s="27"/>
      <c r="J109" s="27"/>
      <c r="K109" s="20"/>
      <c r="L109" s="29"/>
    </row>
    <row r="110" spans="1:12">
      <c r="A110" s="20" t="s">
        <v>130</v>
      </c>
      <c r="B110" s="20" t="s">
        <v>204</v>
      </c>
      <c r="C110" s="27">
        <v>15965</v>
      </c>
      <c r="D110" s="19"/>
      <c r="E110" s="40">
        <v>1</v>
      </c>
      <c r="F110" s="28"/>
      <c r="G110" s="28"/>
      <c r="H110" s="27"/>
      <c r="I110" s="27"/>
      <c r="J110" s="27"/>
      <c r="K110" s="20"/>
      <c r="L110" s="29"/>
    </row>
    <row r="111" spans="1:12">
      <c r="A111" s="20" t="s">
        <v>130</v>
      </c>
      <c r="B111" s="20" t="s">
        <v>205</v>
      </c>
      <c r="C111" s="27">
        <v>14810</v>
      </c>
      <c r="D111" s="19"/>
      <c r="E111" s="40">
        <v>2</v>
      </c>
      <c r="F111" s="28"/>
      <c r="G111" s="28"/>
      <c r="H111" s="27"/>
      <c r="I111" s="27"/>
      <c r="J111" s="27"/>
      <c r="K111" s="20"/>
      <c r="L111" s="29"/>
    </row>
    <row r="112" spans="1:12">
      <c r="A112" s="20" t="s">
        <v>130</v>
      </c>
      <c r="B112" s="20" t="s">
        <v>206</v>
      </c>
      <c r="C112" s="27">
        <v>14207</v>
      </c>
      <c r="D112" s="19"/>
      <c r="E112" s="40">
        <v>3</v>
      </c>
      <c r="F112" s="28"/>
      <c r="G112" s="28"/>
      <c r="H112" s="27"/>
      <c r="I112" s="27"/>
      <c r="J112" s="27"/>
      <c r="K112" s="20"/>
      <c r="L112" s="29"/>
    </row>
    <row r="113" spans="1:12">
      <c r="A113" s="20" t="s">
        <v>130</v>
      </c>
      <c r="B113" s="20" t="s">
        <v>207</v>
      </c>
      <c r="C113" s="27">
        <v>14079</v>
      </c>
      <c r="D113" s="19"/>
      <c r="E113" s="40">
        <v>1</v>
      </c>
      <c r="F113" s="28"/>
      <c r="G113" s="28"/>
      <c r="H113" s="27"/>
      <c r="I113" s="27"/>
      <c r="J113" s="27"/>
      <c r="K113" s="20"/>
      <c r="L113" s="29"/>
    </row>
    <row r="114" spans="1:12">
      <c r="A114" s="20" t="s">
        <v>130</v>
      </c>
      <c r="B114" s="20" t="s">
        <v>208</v>
      </c>
      <c r="C114" s="27">
        <v>13977</v>
      </c>
      <c r="D114" s="19"/>
      <c r="E114" s="40">
        <v>2</v>
      </c>
      <c r="F114" s="28"/>
      <c r="G114" s="28"/>
      <c r="H114" s="27"/>
      <c r="I114" s="27"/>
      <c r="J114" s="27"/>
      <c r="K114" s="20"/>
      <c r="L114" s="29"/>
    </row>
    <row r="115" spans="1:12">
      <c r="A115" s="20" t="s">
        <v>130</v>
      </c>
      <c r="B115" s="20" t="s">
        <v>209</v>
      </c>
      <c r="C115" s="27">
        <v>13031</v>
      </c>
      <c r="D115" s="19"/>
      <c r="E115" s="40">
        <v>2</v>
      </c>
      <c r="F115" s="28"/>
      <c r="G115" s="28"/>
      <c r="H115" s="27"/>
      <c r="I115" s="27"/>
      <c r="J115" s="27"/>
      <c r="K115" s="20"/>
      <c r="L115" s="29"/>
    </row>
    <row r="116" spans="1:12">
      <c r="A116" s="20" t="s">
        <v>130</v>
      </c>
      <c r="B116" s="20" t="s">
        <v>210</v>
      </c>
      <c r="C116" s="27">
        <v>12982</v>
      </c>
      <c r="D116" s="19"/>
      <c r="E116" s="40">
        <v>1</v>
      </c>
      <c r="F116" s="28"/>
      <c r="G116" s="28"/>
      <c r="H116" s="27"/>
      <c r="I116" s="27"/>
      <c r="J116" s="27"/>
      <c r="K116" s="20"/>
      <c r="L116" s="29"/>
    </row>
    <row r="117" spans="1:12">
      <c r="A117" s="20" t="s">
        <v>130</v>
      </c>
      <c r="B117" s="20" t="s">
        <v>211</v>
      </c>
      <c r="C117" s="27">
        <v>12941</v>
      </c>
      <c r="D117" s="19"/>
      <c r="E117" s="40">
        <v>1</v>
      </c>
      <c r="F117" s="28"/>
      <c r="G117" s="28"/>
      <c r="H117" s="27"/>
      <c r="I117" s="27"/>
      <c r="J117" s="27"/>
      <c r="K117" s="20"/>
      <c r="L117" s="29"/>
    </row>
    <row r="118" spans="1:12">
      <c r="A118" s="20" t="s">
        <v>130</v>
      </c>
      <c r="B118" s="20" t="s">
        <v>212</v>
      </c>
      <c r="C118" s="27">
        <v>12914</v>
      </c>
      <c r="D118" s="19"/>
      <c r="E118" s="40">
        <v>3</v>
      </c>
      <c r="F118" s="28"/>
      <c r="G118" s="28"/>
      <c r="H118" s="27"/>
      <c r="I118" s="27"/>
      <c r="J118" s="27"/>
      <c r="K118" s="20"/>
      <c r="L118" s="29"/>
    </row>
    <row r="119" spans="1:12">
      <c r="A119" s="20" t="s">
        <v>130</v>
      </c>
      <c r="B119" s="20" t="s">
        <v>213</v>
      </c>
      <c r="C119" s="27">
        <v>12297</v>
      </c>
      <c r="D119" s="19"/>
      <c r="E119" s="40">
        <v>3</v>
      </c>
      <c r="F119" s="28"/>
      <c r="G119" s="28"/>
      <c r="H119" s="27"/>
      <c r="I119" s="27"/>
      <c r="J119" s="27"/>
      <c r="K119" s="20"/>
      <c r="L119" s="29"/>
    </row>
    <row r="120" spans="1:12">
      <c r="A120" s="20" t="s">
        <v>130</v>
      </c>
      <c r="B120" s="20" t="s">
        <v>214</v>
      </c>
      <c r="C120" s="27">
        <v>11801</v>
      </c>
      <c r="D120" s="19"/>
      <c r="E120" s="40">
        <v>2</v>
      </c>
      <c r="F120" s="28"/>
      <c r="G120" s="28"/>
      <c r="H120" s="27"/>
      <c r="I120" s="27"/>
      <c r="J120" s="27"/>
      <c r="K120" s="20"/>
      <c r="L120" s="29"/>
    </row>
    <row r="121" spans="1:12">
      <c r="A121" s="20" t="s">
        <v>130</v>
      </c>
      <c r="B121" s="20" t="s">
        <v>215</v>
      </c>
      <c r="C121" s="27">
        <v>11786</v>
      </c>
      <c r="D121" s="19"/>
      <c r="E121" s="40">
        <v>1</v>
      </c>
      <c r="F121" s="28"/>
      <c r="G121" s="28"/>
      <c r="H121" s="27"/>
      <c r="I121" s="27"/>
      <c r="J121" s="27"/>
      <c r="K121" s="20"/>
      <c r="L121" s="29"/>
    </row>
    <row r="122" spans="1:12">
      <c r="A122" s="20" t="s">
        <v>130</v>
      </c>
      <c r="B122" s="20" t="s">
        <v>216</v>
      </c>
      <c r="C122" s="27">
        <v>11646</v>
      </c>
      <c r="D122" s="19"/>
      <c r="E122" s="40">
        <v>3</v>
      </c>
      <c r="F122" s="28"/>
      <c r="G122" s="28"/>
      <c r="H122" s="27"/>
      <c r="I122" s="27"/>
      <c r="J122" s="27"/>
      <c r="K122" s="20"/>
      <c r="L122" s="29"/>
    </row>
    <row r="123" spans="1:12">
      <c r="A123" s="20" t="s">
        <v>130</v>
      </c>
      <c r="B123" s="20" t="s">
        <v>217</v>
      </c>
      <c r="C123" s="27">
        <v>11618</v>
      </c>
      <c r="D123" s="19"/>
      <c r="E123" s="40">
        <v>2</v>
      </c>
      <c r="F123" s="28"/>
      <c r="G123" s="28"/>
      <c r="H123" s="27"/>
      <c r="I123" s="27"/>
      <c r="J123" s="27"/>
      <c r="K123" s="20"/>
      <c r="L123" s="29"/>
    </row>
    <row r="124" spans="1:12">
      <c r="A124" s="20" t="s">
        <v>130</v>
      </c>
      <c r="B124" s="20" t="s">
        <v>218</v>
      </c>
      <c r="C124" s="27">
        <v>11323</v>
      </c>
      <c r="D124" s="19"/>
      <c r="E124" s="40">
        <v>3</v>
      </c>
      <c r="F124" s="28"/>
      <c r="G124" s="28"/>
      <c r="H124" s="27"/>
      <c r="I124" s="27"/>
      <c r="J124" s="27"/>
      <c r="K124" s="20"/>
      <c r="L124" s="29"/>
    </row>
    <row r="125" spans="1:12">
      <c r="A125" s="20" t="s">
        <v>130</v>
      </c>
      <c r="B125" s="20" t="s">
        <v>219</v>
      </c>
      <c r="C125" s="27">
        <v>10790</v>
      </c>
      <c r="D125" s="19"/>
      <c r="E125" s="40">
        <v>1</v>
      </c>
      <c r="F125" s="28"/>
      <c r="G125" s="28"/>
      <c r="H125" s="27"/>
      <c r="I125" s="27"/>
      <c r="J125" s="27"/>
      <c r="K125" s="20"/>
      <c r="L125" s="29"/>
    </row>
    <row r="126" spans="1:12">
      <c r="A126" s="20" t="s">
        <v>130</v>
      </c>
      <c r="B126" s="20" t="s">
        <v>220</v>
      </c>
      <c r="C126" s="27">
        <v>10783</v>
      </c>
      <c r="D126" s="19"/>
      <c r="E126" s="40">
        <v>2</v>
      </c>
      <c r="F126" s="28"/>
      <c r="G126" s="28"/>
      <c r="H126" s="27"/>
      <c r="I126" s="27"/>
      <c r="J126" s="27"/>
      <c r="K126" s="20"/>
      <c r="L126" s="29"/>
    </row>
    <row r="127" spans="1:12">
      <c r="A127" s="20" t="s">
        <v>130</v>
      </c>
      <c r="B127" s="20" t="s">
        <v>221</v>
      </c>
      <c r="C127" s="27">
        <v>10661</v>
      </c>
      <c r="D127" s="19"/>
      <c r="E127" s="40">
        <v>2</v>
      </c>
      <c r="F127" s="28"/>
      <c r="G127" s="28"/>
      <c r="H127" s="27"/>
      <c r="I127" s="27"/>
      <c r="J127" s="27"/>
      <c r="K127" s="20"/>
      <c r="L127" s="29"/>
    </row>
    <row r="128" spans="1:12">
      <c r="A128" s="20" t="s">
        <v>130</v>
      </c>
      <c r="B128" s="20" t="s">
        <v>222</v>
      </c>
      <c r="C128" s="27">
        <v>9594</v>
      </c>
      <c r="D128" s="19"/>
      <c r="E128" s="40">
        <v>3</v>
      </c>
      <c r="F128" s="28"/>
      <c r="G128" s="28"/>
      <c r="H128" s="27"/>
      <c r="I128" s="27"/>
      <c r="J128" s="27"/>
      <c r="K128" s="20"/>
      <c r="L128" s="29"/>
    </row>
    <row r="129" spans="1:12">
      <c r="A129" s="20" t="s">
        <v>130</v>
      </c>
      <c r="B129" s="20" t="s">
        <v>223</v>
      </c>
      <c r="C129" s="27">
        <v>9427</v>
      </c>
      <c r="D129" s="19"/>
      <c r="E129" s="40">
        <v>2</v>
      </c>
      <c r="F129" s="28"/>
      <c r="G129" s="28"/>
      <c r="H129" s="27"/>
      <c r="I129" s="27"/>
      <c r="J129" s="27"/>
      <c r="K129" s="20"/>
      <c r="L129" s="29"/>
    </row>
    <row r="130" spans="1:12">
      <c r="A130" s="20" t="s">
        <v>130</v>
      </c>
      <c r="B130" s="20" t="s">
        <v>224</v>
      </c>
      <c r="C130" s="27">
        <v>9164</v>
      </c>
      <c r="D130" s="19"/>
      <c r="E130" s="40">
        <v>2</v>
      </c>
      <c r="F130" s="28"/>
      <c r="G130" s="28"/>
      <c r="H130" s="27"/>
      <c r="I130" s="27"/>
      <c r="J130" s="27"/>
      <c r="K130" s="20"/>
      <c r="L130" s="29"/>
    </row>
    <row r="131" spans="1:12">
      <c r="A131" s="20" t="s">
        <v>130</v>
      </c>
      <c r="B131" s="20" t="s">
        <v>225</v>
      </c>
      <c r="C131" s="27">
        <v>8994</v>
      </c>
      <c r="D131" s="19"/>
      <c r="E131" s="40">
        <v>3</v>
      </c>
      <c r="F131" s="28"/>
      <c r="G131" s="28"/>
      <c r="H131" s="27"/>
      <c r="I131" s="27"/>
      <c r="J131" s="27"/>
      <c r="K131" s="20"/>
      <c r="L131" s="29"/>
    </row>
    <row r="132" spans="1:12">
      <c r="A132" s="20" t="s">
        <v>130</v>
      </c>
      <c r="B132" s="20" t="s">
        <v>226</v>
      </c>
      <c r="C132" s="27">
        <v>8465</v>
      </c>
      <c r="D132" s="19"/>
      <c r="E132" s="40">
        <v>3</v>
      </c>
      <c r="F132" s="28"/>
      <c r="G132" s="28"/>
      <c r="H132" s="27"/>
      <c r="I132" s="27"/>
      <c r="J132" s="27"/>
      <c r="K132" s="20"/>
      <c r="L132" s="29"/>
    </row>
    <row r="133" spans="1:12">
      <c r="A133" s="20" t="s">
        <v>130</v>
      </c>
      <c r="B133" s="20" t="s">
        <v>227</v>
      </c>
      <c r="C133" s="27">
        <v>7143</v>
      </c>
      <c r="D133" s="19"/>
      <c r="E133" s="40">
        <v>2</v>
      </c>
      <c r="F133" s="28"/>
      <c r="G133" s="28"/>
      <c r="H133" s="27"/>
      <c r="I133" s="27"/>
      <c r="J133" s="27"/>
      <c r="K133" s="20"/>
      <c r="L133" s="29"/>
    </row>
    <row r="134" spans="1:12">
      <c r="A134" s="20" t="s">
        <v>130</v>
      </c>
      <c r="B134" s="20" t="s">
        <v>228</v>
      </c>
      <c r="C134" s="27">
        <v>6221</v>
      </c>
      <c r="D134" s="19"/>
      <c r="E134" s="40">
        <v>3</v>
      </c>
      <c r="F134" s="28"/>
      <c r="G134" s="28"/>
      <c r="H134" s="27"/>
      <c r="I134" s="27"/>
      <c r="J134" s="27"/>
      <c r="K134" s="20"/>
      <c r="L134" s="29"/>
    </row>
    <row r="135" spans="1:12">
      <c r="A135" s="20" t="s">
        <v>130</v>
      </c>
      <c r="B135" s="20" t="s">
        <v>229</v>
      </c>
      <c r="C135" s="27">
        <v>4870</v>
      </c>
      <c r="D135" s="19"/>
      <c r="E135" s="40">
        <v>3</v>
      </c>
      <c r="F135" s="28"/>
      <c r="G135" s="28"/>
      <c r="H135" s="27"/>
      <c r="I135" s="27"/>
      <c r="J135" s="27"/>
      <c r="K135" s="20"/>
      <c r="L135" s="29"/>
    </row>
    <row r="136" spans="1:12">
      <c r="A136" s="20" t="s">
        <v>130</v>
      </c>
      <c r="B136" s="20" t="s">
        <v>230</v>
      </c>
      <c r="C136" s="27">
        <v>4642</v>
      </c>
      <c r="D136" s="19"/>
      <c r="E136" s="40">
        <v>3</v>
      </c>
      <c r="F136" s="28"/>
      <c r="G136" s="28"/>
      <c r="H136" s="27"/>
      <c r="I136" s="27"/>
      <c r="J136" s="27"/>
      <c r="K136" s="20"/>
      <c r="L136" s="29"/>
    </row>
    <row r="137" spans="1:12">
      <c r="A137" s="20" t="s">
        <v>130</v>
      </c>
      <c r="B137" s="20" t="s">
        <v>231</v>
      </c>
      <c r="C137" s="27">
        <v>3174</v>
      </c>
      <c r="D137" s="19"/>
      <c r="E137" s="40">
        <v>3</v>
      </c>
      <c r="F137" s="28"/>
      <c r="G137" s="28"/>
      <c r="H137" s="27"/>
      <c r="I137" s="27"/>
      <c r="J137" s="27"/>
      <c r="K137" s="20"/>
      <c r="L137" s="29"/>
    </row>
    <row r="138" spans="1:12">
      <c r="A138" s="20" t="s">
        <v>130</v>
      </c>
      <c r="B138" s="20" t="s">
        <v>232</v>
      </c>
      <c r="C138" s="27">
        <v>2542</v>
      </c>
      <c r="D138" s="19"/>
      <c r="E138" s="40">
        <v>3</v>
      </c>
      <c r="F138" s="28"/>
      <c r="G138" s="28"/>
      <c r="H138" s="20"/>
      <c r="I138" s="20"/>
      <c r="J138" s="27"/>
      <c r="K138" s="20"/>
      <c r="L138" s="29"/>
    </row>
    <row r="139" spans="1:12" s="12" customFormat="1">
      <c r="C139" s="30">
        <f>SUM(C4:C138)</f>
        <v>17523996</v>
      </c>
      <c r="D139" s="31"/>
      <c r="E139" s="41"/>
      <c r="F139" s="32"/>
      <c r="G139" s="32"/>
      <c r="H139" s="30">
        <f>SUM(H4:H138)</f>
        <v>4580544.3999999994</v>
      </c>
      <c r="I139" s="30">
        <f>SUM(I4:I138)</f>
        <v>3572824.6319999988</v>
      </c>
      <c r="J139" s="30">
        <f>SUM(J4:J138)</f>
        <v>571294.65865679993</v>
      </c>
      <c r="K139" s="30">
        <f>SUM(K4:K138)</f>
        <v>1713883.9759704007</v>
      </c>
      <c r="L139" s="33"/>
    </row>
    <row r="141" spans="1:12">
      <c r="H141" s="13"/>
      <c r="I141" s="13"/>
      <c r="K141" s="13"/>
    </row>
    <row r="142" spans="1:12">
      <c r="H142" s="16"/>
      <c r="I142" s="16"/>
    </row>
    <row r="143" spans="1:12">
      <c r="H143" s="13"/>
      <c r="I143" s="13"/>
      <c r="K143" s="13"/>
    </row>
    <row r="145" spans="8:9">
      <c r="H145" s="13"/>
      <c r="I145" s="13"/>
    </row>
  </sheetData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"/>
  <sheetViews>
    <sheetView workbookViewId="0">
      <selection activeCell="I1" sqref="I1:I1048576"/>
    </sheetView>
  </sheetViews>
  <sheetFormatPr baseColWidth="10" defaultRowHeight="15"/>
  <sheetData>
    <row r="1" spans="1:9" ht="18.75">
      <c r="A1" s="21" t="s">
        <v>78</v>
      </c>
      <c r="B1" s="12" t="s">
        <v>82</v>
      </c>
      <c r="C1" s="12"/>
      <c r="D1" s="12"/>
      <c r="G1" s="13"/>
    </row>
    <row r="2" spans="1:9">
      <c r="B2" s="16"/>
      <c r="C2" s="16"/>
      <c r="D2" s="16"/>
      <c r="G2" s="13"/>
    </row>
    <row r="3" spans="1:9" ht="60">
      <c r="A3" s="25" t="s">
        <v>76</v>
      </c>
      <c r="B3" s="17" t="s">
        <v>233</v>
      </c>
      <c r="C3" s="17" t="s">
        <v>75</v>
      </c>
      <c r="D3" s="17" t="s">
        <v>246</v>
      </c>
      <c r="E3" s="23" t="s">
        <v>87</v>
      </c>
      <c r="F3" s="23" t="s">
        <v>74</v>
      </c>
      <c r="G3" s="25" t="s">
        <v>88</v>
      </c>
      <c r="H3" s="23" t="s">
        <v>89</v>
      </c>
      <c r="I3" s="23" t="s">
        <v>90</v>
      </c>
    </row>
    <row r="4" spans="1:9">
      <c r="A4" s="13">
        <f>+'[1]Parque Automotor 2022'!H22</f>
        <v>3121707</v>
      </c>
      <c r="E4" s="13">
        <f>+'[1]Parque Automotor 2022'!F22</f>
        <v>1398169</v>
      </c>
      <c r="F4" s="13">
        <f>+'[1]Parque Automotor 2022'!B22*0.93</f>
        <v>1029258.9</v>
      </c>
      <c r="G4" s="13">
        <f>+F4*0.1599</f>
        <v>164578.49810999999</v>
      </c>
      <c r="H4" s="13">
        <f>+G4*[1]Mercado!B29</f>
        <v>543109.04376299994</v>
      </c>
      <c r="I4" s="34">
        <f>+A4/F4</f>
        <v>3.0329657581780443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7"/>
  <sheetViews>
    <sheetView workbookViewId="0">
      <selection activeCell="G17" sqref="G17"/>
    </sheetView>
  </sheetViews>
  <sheetFormatPr baseColWidth="10" defaultRowHeight="15"/>
  <cols>
    <col min="1" max="1" width="13.42578125" bestFit="1" customWidth="1"/>
    <col min="2" max="2" width="56.42578125" style="13" bestFit="1" customWidth="1"/>
    <col min="3" max="3" width="4.5703125" style="16" bestFit="1" customWidth="1"/>
    <col min="4" max="4" width="9.28515625" style="16" customWidth="1"/>
    <col min="5" max="5" width="10.5703125" style="16" bestFit="1" customWidth="1"/>
    <col min="6" max="8" width="9.28515625" style="16" customWidth="1"/>
    <col min="9" max="9" width="4" customWidth="1"/>
    <col min="10" max="10" width="22" bestFit="1" customWidth="1"/>
    <col min="11" max="11" width="9.140625" bestFit="1" customWidth="1"/>
    <col min="12" max="12" width="4.5703125" bestFit="1" customWidth="1"/>
    <col min="13" max="13" width="8.42578125" customWidth="1"/>
    <col min="14" max="14" width="7.5703125" bestFit="1" customWidth="1"/>
    <col min="15" max="16" width="8.42578125" customWidth="1"/>
    <col min="17" max="17" width="9" customWidth="1"/>
    <col min="18" max="18" width="4" customWidth="1"/>
    <col min="19" max="19" width="20" bestFit="1" customWidth="1"/>
    <col min="20" max="20" width="9.140625" bestFit="1" customWidth="1"/>
    <col min="21" max="21" width="4.5703125" bestFit="1" customWidth="1"/>
    <col min="22" max="22" width="9.28515625" customWidth="1"/>
    <col min="23" max="23" width="7.5703125" bestFit="1" customWidth="1"/>
    <col min="24" max="24" width="10" customWidth="1"/>
    <col min="25" max="25" width="10.7109375" customWidth="1"/>
    <col min="26" max="26" width="10.140625" customWidth="1"/>
  </cols>
  <sheetData>
    <row r="1" spans="1:20">
      <c r="A1" s="35" t="s">
        <v>237</v>
      </c>
    </row>
    <row r="3" spans="1:20">
      <c r="A3" s="36" t="s">
        <v>238</v>
      </c>
      <c r="D3" s="16" t="s">
        <v>316</v>
      </c>
      <c r="E3" s="16" t="s">
        <v>86</v>
      </c>
    </row>
    <row r="4" spans="1:20" ht="30">
      <c r="A4" s="37" t="s">
        <v>239</v>
      </c>
      <c r="B4" s="66" t="s">
        <v>240</v>
      </c>
      <c r="C4" s="66"/>
      <c r="D4" s="66" t="s">
        <v>317</v>
      </c>
      <c r="E4" s="66" t="s">
        <v>317</v>
      </c>
      <c r="F4" s="66"/>
      <c r="G4" s="66"/>
      <c r="H4" s="66"/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</row>
    <row r="5" spans="1:20" ht="30" customHeight="1">
      <c r="A5" s="37" t="s">
        <v>241</v>
      </c>
      <c r="B5" s="67" t="s">
        <v>242</v>
      </c>
      <c r="C5" s="67"/>
      <c r="D5" s="66" t="s">
        <v>317</v>
      </c>
      <c r="E5" s="66" t="s">
        <v>317</v>
      </c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</row>
    <row r="6" spans="1:20" ht="30">
      <c r="A6" s="37" t="s">
        <v>243</v>
      </c>
      <c r="B6" s="66" t="s">
        <v>244</v>
      </c>
      <c r="C6" s="66"/>
      <c r="D6" s="66" t="s">
        <v>317</v>
      </c>
      <c r="E6" s="66" t="s">
        <v>317</v>
      </c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  <c r="S6" s="66"/>
      <c r="T6" s="66"/>
    </row>
    <row r="7" spans="1:20" ht="33.75" customHeight="1">
      <c r="A7" s="38" t="s">
        <v>236</v>
      </c>
      <c r="B7" s="68" t="s">
        <v>245</v>
      </c>
      <c r="C7" s="68"/>
      <c r="D7" s="66" t="s">
        <v>317</v>
      </c>
      <c r="E7" s="66" t="s">
        <v>317</v>
      </c>
      <c r="F7" s="68"/>
      <c r="G7" s="68"/>
      <c r="H7" s="68"/>
      <c r="I7" s="68"/>
      <c r="J7" s="68"/>
      <c r="K7" s="68"/>
      <c r="L7" s="68"/>
      <c r="M7" s="68"/>
      <c r="N7" s="68"/>
      <c r="O7" s="68"/>
      <c r="P7" s="68"/>
      <c r="Q7" s="68"/>
      <c r="R7" s="68"/>
      <c r="S7" s="68"/>
      <c r="T7" s="6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"/>
  <sheetViews>
    <sheetView workbookViewId="0">
      <selection activeCell="L11" sqref="L11"/>
    </sheetView>
  </sheetViews>
  <sheetFormatPr baseColWidth="10" defaultRowHeight="15"/>
  <sheetData/>
  <pageMargins left="0" right="0" top="0.15748031496062992" bottom="0.15748031496062992" header="0.31496062992125984" footer="0.31496062992125984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65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J1" sqref="J1:L4"/>
    </sheetView>
  </sheetViews>
  <sheetFormatPr baseColWidth="10" defaultRowHeight="15"/>
  <cols>
    <col min="1" max="1" width="19.28515625" customWidth="1"/>
    <col min="2" max="2" width="17" customWidth="1"/>
    <col min="3" max="3" width="15.28515625" customWidth="1"/>
    <col min="4" max="4" width="14" bestFit="1" customWidth="1"/>
    <col min="5" max="5" width="11.85546875" customWidth="1"/>
    <col min="6" max="7" width="13.42578125" bestFit="1" customWidth="1"/>
    <col min="8" max="8" width="11.85546875" bestFit="1" customWidth="1"/>
    <col min="9" max="9" width="8" bestFit="1" customWidth="1"/>
    <col min="10" max="10" width="7" bestFit="1" customWidth="1"/>
    <col min="11" max="11" width="8.85546875" customWidth="1"/>
    <col min="12" max="12" width="10.5703125" bestFit="1" customWidth="1"/>
    <col min="13" max="13" width="8" bestFit="1" customWidth="1"/>
    <col min="14" max="14" width="9" bestFit="1" customWidth="1"/>
    <col min="15" max="15" width="10.5703125" bestFit="1" customWidth="1"/>
    <col min="16" max="16" width="11.7109375" bestFit="1" customWidth="1"/>
    <col min="17" max="17" width="11.85546875" bestFit="1" customWidth="1"/>
  </cols>
  <sheetData>
    <row r="1" spans="1:12">
      <c r="J1" s="18">
        <v>1</v>
      </c>
      <c r="K1" t="s">
        <v>9</v>
      </c>
      <c r="L1" t="s">
        <v>276</v>
      </c>
    </row>
    <row r="2" spans="1:12">
      <c r="J2" s="18">
        <v>2</v>
      </c>
      <c r="K2" t="s">
        <v>29</v>
      </c>
      <c r="L2" t="s">
        <v>279</v>
      </c>
    </row>
    <row r="3" spans="1:12">
      <c r="A3" s="47" t="s">
        <v>248</v>
      </c>
      <c r="D3" s="47" t="s">
        <v>246</v>
      </c>
      <c r="J3" s="18">
        <v>3</v>
      </c>
      <c r="K3" t="s">
        <v>54</v>
      </c>
      <c r="L3" t="s">
        <v>277</v>
      </c>
    </row>
    <row r="4" spans="1:12" s="18" customFormat="1">
      <c r="A4" s="48" t="s">
        <v>83</v>
      </c>
      <c r="B4" s="48" t="s">
        <v>84</v>
      </c>
      <c r="C4" s="48" t="s">
        <v>86</v>
      </c>
      <c r="D4" s="18">
        <v>3</v>
      </c>
      <c r="E4" s="18" t="s">
        <v>247</v>
      </c>
      <c r="F4"/>
      <c r="G4"/>
      <c r="H4"/>
      <c r="J4" s="18">
        <v>4</v>
      </c>
      <c r="K4" s="18" t="s">
        <v>280</v>
      </c>
      <c r="L4" s="44" t="s">
        <v>281</v>
      </c>
    </row>
    <row r="5" spans="1:12">
      <c r="A5" t="s">
        <v>250</v>
      </c>
      <c r="B5" t="s">
        <v>95</v>
      </c>
      <c r="C5" t="s">
        <v>255</v>
      </c>
      <c r="D5" s="13">
        <v>584827</v>
      </c>
      <c r="E5" s="13">
        <v>584827</v>
      </c>
    </row>
    <row r="6" spans="1:12">
      <c r="B6" t="s">
        <v>103</v>
      </c>
      <c r="C6" t="s">
        <v>55</v>
      </c>
      <c r="D6" s="13">
        <v>367554</v>
      </c>
      <c r="E6" s="13">
        <v>367554</v>
      </c>
    </row>
    <row r="7" spans="1:12">
      <c r="B7" t="s">
        <v>105</v>
      </c>
      <c r="C7" t="s">
        <v>268</v>
      </c>
      <c r="D7" s="13">
        <v>358712</v>
      </c>
      <c r="E7" s="13">
        <v>358712</v>
      </c>
    </row>
    <row r="8" spans="1:12">
      <c r="B8" t="s">
        <v>127</v>
      </c>
      <c r="C8" t="s">
        <v>55</v>
      </c>
      <c r="D8" s="13">
        <v>100930</v>
      </c>
      <c r="E8" s="13">
        <v>100930</v>
      </c>
    </row>
    <row r="9" spans="1:12">
      <c r="B9" t="s">
        <v>121</v>
      </c>
      <c r="C9" t="s">
        <v>268</v>
      </c>
      <c r="D9" s="13">
        <v>70684</v>
      </c>
      <c r="E9" s="13">
        <v>70684</v>
      </c>
    </row>
    <row r="10" spans="1:12">
      <c r="B10" t="s">
        <v>128</v>
      </c>
      <c r="C10" t="s">
        <v>55</v>
      </c>
      <c r="D10" s="13">
        <v>63997</v>
      </c>
      <c r="E10" s="13">
        <v>63997</v>
      </c>
    </row>
    <row r="11" spans="1:12">
      <c r="B11" t="s">
        <v>107</v>
      </c>
      <c r="C11" t="s">
        <v>268</v>
      </c>
      <c r="D11" s="13">
        <v>338480</v>
      </c>
      <c r="E11" s="13">
        <v>338480</v>
      </c>
    </row>
    <row r="12" spans="1:12">
      <c r="B12" t="s">
        <v>114</v>
      </c>
      <c r="C12" t="s">
        <v>268</v>
      </c>
      <c r="D12" s="13">
        <v>201511</v>
      </c>
      <c r="E12" s="13">
        <v>201511</v>
      </c>
    </row>
    <row r="13" spans="1:12">
      <c r="B13" t="s">
        <v>98</v>
      </c>
      <c r="C13" t="s">
        <v>268</v>
      </c>
      <c r="D13" s="13">
        <v>496433</v>
      </c>
      <c r="E13" s="13">
        <v>496433</v>
      </c>
    </row>
    <row r="14" spans="1:12">
      <c r="B14" t="s">
        <v>123</v>
      </c>
      <c r="C14" t="s">
        <v>55</v>
      </c>
      <c r="D14" s="13">
        <v>768470</v>
      </c>
      <c r="E14" s="13">
        <v>768470</v>
      </c>
    </row>
    <row r="15" spans="1:12">
      <c r="B15" t="s">
        <v>99</v>
      </c>
      <c r="C15" t="s">
        <v>270</v>
      </c>
      <c r="D15" s="13">
        <v>1</v>
      </c>
      <c r="E15" s="13">
        <v>1</v>
      </c>
    </row>
    <row r="16" spans="1:12">
      <c r="C16" t="s">
        <v>256</v>
      </c>
      <c r="D16" s="13">
        <v>461267</v>
      </c>
      <c r="E16" s="13">
        <v>461267</v>
      </c>
    </row>
    <row r="17" spans="1:5">
      <c r="B17" t="s">
        <v>93</v>
      </c>
      <c r="C17" t="s">
        <v>268</v>
      </c>
      <c r="D17" s="13">
        <v>690323</v>
      </c>
      <c r="E17" s="13">
        <v>690323</v>
      </c>
    </row>
    <row r="18" spans="1:5">
      <c r="B18" t="s">
        <v>119</v>
      </c>
      <c r="C18" t="s">
        <v>271</v>
      </c>
      <c r="D18" s="13">
        <v>102106</v>
      </c>
      <c r="E18" s="13">
        <v>102106</v>
      </c>
    </row>
    <row r="19" spans="1:5">
      <c r="B19" t="s">
        <v>94</v>
      </c>
      <c r="C19" t="s">
        <v>58</v>
      </c>
      <c r="D19" s="13">
        <v>633391</v>
      </c>
      <c r="E19" s="13">
        <v>633391</v>
      </c>
    </row>
    <row r="20" spans="1:5">
      <c r="B20" t="s">
        <v>120</v>
      </c>
      <c r="C20" t="s">
        <v>268</v>
      </c>
      <c r="D20" s="13">
        <v>98215</v>
      </c>
      <c r="E20" s="13">
        <v>98215</v>
      </c>
    </row>
    <row r="21" spans="1:5">
      <c r="A21" t="s">
        <v>273</v>
      </c>
      <c r="D21" s="13">
        <v>5336901</v>
      </c>
      <c r="E21" s="13">
        <v>5336901</v>
      </c>
    </row>
    <row r="22" spans="1:5">
      <c r="A22" t="s">
        <v>251</v>
      </c>
      <c r="B22" t="s">
        <v>212</v>
      </c>
      <c r="C22" t="s">
        <v>268</v>
      </c>
      <c r="D22" s="13">
        <v>12914</v>
      </c>
      <c r="E22" s="13">
        <v>12914</v>
      </c>
    </row>
    <row r="23" spans="1:5">
      <c r="B23" t="s">
        <v>64</v>
      </c>
      <c r="C23" t="s">
        <v>272</v>
      </c>
      <c r="D23" s="13">
        <v>48982</v>
      </c>
      <c r="E23" s="13">
        <v>48982</v>
      </c>
    </row>
    <row r="24" spans="1:5">
      <c r="B24" t="s">
        <v>188</v>
      </c>
      <c r="C24" t="s">
        <v>268</v>
      </c>
      <c r="D24" s="13">
        <v>22292</v>
      </c>
      <c r="E24" s="13">
        <v>22292</v>
      </c>
    </row>
    <row r="25" spans="1:5">
      <c r="B25" t="s">
        <v>173</v>
      </c>
      <c r="C25" t="s">
        <v>268</v>
      </c>
      <c r="D25" s="13">
        <v>32448</v>
      </c>
      <c r="E25" s="13">
        <v>32448</v>
      </c>
    </row>
    <row r="26" spans="1:5">
      <c r="B26" t="s">
        <v>222</v>
      </c>
      <c r="C26" t="s">
        <v>268</v>
      </c>
      <c r="D26" s="13">
        <v>9594</v>
      </c>
      <c r="E26" s="13">
        <v>9594</v>
      </c>
    </row>
    <row r="27" spans="1:5">
      <c r="B27" t="s">
        <v>156</v>
      </c>
      <c r="C27" t="s">
        <v>268</v>
      </c>
      <c r="D27" s="13">
        <v>42452</v>
      </c>
      <c r="E27" s="13">
        <v>42452</v>
      </c>
    </row>
    <row r="28" spans="1:5">
      <c r="B28" t="s">
        <v>203</v>
      </c>
      <c r="C28" t="s">
        <v>268</v>
      </c>
      <c r="D28" s="13">
        <v>15968</v>
      </c>
      <c r="E28" s="13">
        <v>15968</v>
      </c>
    </row>
    <row r="29" spans="1:5">
      <c r="B29" t="s">
        <v>183</v>
      </c>
      <c r="C29" t="s">
        <v>268</v>
      </c>
      <c r="D29" s="13">
        <v>24420</v>
      </c>
      <c r="E29" s="13">
        <v>24420</v>
      </c>
    </row>
    <row r="30" spans="1:5">
      <c r="B30" t="s">
        <v>175</v>
      </c>
      <c r="C30" t="s">
        <v>268</v>
      </c>
      <c r="D30" s="13">
        <v>32032</v>
      </c>
      <c r="E30" s="13">
        <v>32032</v>
      </c>
    </row>
    <row r="31" spans="1:5">
      <c r="B31" t="s">
        <v>152</v>
      </c>
      <c r="C31" t="s">
        <v>268</v>
      </c>
      <c r="D31" s="13">
        <v>45526</v>
      </c>
      <c r="E31" s="13">
        <v>45526</v>
      </c>
    </row>
    <row r="32" spans="1:5">
      <c r="B32" t="s">
        <v>190</v>
      </c>
      <c r="C32" t="s">
        <v>268</v>
      </c>
      <c r="D32" s="13">
        <v>20791</v>
      </c>
      <c r="E32" s="13">
        <v>20791</v>
      </c>
    </row>
    <row r="33" spans="2:5">
      <c r="B33" t="s">
        <v>231</v>
      </c>
      <c r="C33" t="s">
        <v>268</v>
      </c>
      <c r="D33" s="13">
        <v>3174</v>
      </c>
      <c r="E33" s="13">
        <v>3174</v>
      </c>
    </row>
    <row r="34" spans="2:5">
      <c r="B34" t="s">
        <v>186</v>
      </c>
      <c r="C34" t="s">
        <v>263</v>
      </c>
      <c r="D34" s="13">
        <v>22624</v>
      </c>
      <c r="E34" s="13">
        <v>22624</v>
      </c>
    </row>
    <row r="35" spans="2:5">
      <c r="B35" t="s">
        <v>229</v>
      </c>
      <c r="C35" t="s">
        <v>268</v>
      </c>
      <c r="D35" s="13">
        <v>4870</v>
      </c>
      <c r="E35" s="13">
        <v>4870</v>
      </c>
    </row>
    <row r="36" spans="2:5">
      <c r="B36" t="s">
        <v>206</v>
      </c>
      <c r="C36" t="s">
        <v>268</v>
      </c>
      <c r="D36" s="13">
        <v>14207</v>
      </c>
      <c r="E36" s="13">
        <v>14207</v>
      </c>
    </row>
    <row r="37" spans="2:5">
      <c r="B37" t="s">
        <v>131</v>
      </c>
      <c r="C37" t="s">
        <v>55</v>
      </c>
      <c r="D37" s="13">
        <v>333541</v>
      </c>
      <c r="E37" s="13">
        <v>333541</v>
      </c>
    </row>
    <row r="38" spans="2:5">
      <c r="C38" t="s">
        <v>63</v>
      </c>
      <c r="D38" s="13">
        <v>333541</v>
      </c>
      <c r="E38" s="13">
        <v>333541</v>
      </c>
    </row>
    <row r="39" spans="2:5">
      <c r="B39" t="s">
        <v>141</v>
      </c>
      <c r="C39" t="s">
        <v>259</v>
      </c>
      <c r="D39" s="13">
        <v>100689</v>
      </c>
      <c r="E39" s="13">
        <v>100689</v>
      </c>
    </row>
    <row r="40" spans="2:5">
      <c r="B40" t="s">
        <v>216</v>
      </c>
      <c r="C40" t="s">
        <v>268</v>
      </c>
      <c r="D40" s="13">
        <v>11646</v>
      </c>
      <c r="E40" s="13">
        <v>11646</v>
      </c>
    </row>
    <row r="41" spans="2:5">
      <c r="B41" t="s">
        <v>177</v>
      </c>
      <c r="C41" t="s">
        <v>268</v>
      </c>
      <c r="D41" s="13">
        <v>27239</v>
      </c>
      <c r="E41" s="13">
        <v>27239</v>
      </c>
    </row>
    <row r="42" spans="2:5">
      <c r="B42" t="s">
        <v>228</v>
      </c>
      <c r="C42" t="s">
        <v>268</v>
      </c>
      <c r="D42" s="13">
        <v>6221</v>
      </c>
      <c r="E42" s="13">
        <v>6221</v>
      </c>
    </row>
    <row r="43" spans="2:5">
      <c r="B43" t="s">
        <v>195</v>
      </c>
      <c r="C43" t="s">
        <v>264</v>
      </c>
      <c r="D43" s="13">
        <v>18243</v>
      </c>
      <c r="E43" s="13">
        <v>18243</v>
      </c>
    </row>
    <row r="44" spans="2:5">
      <c r="B44" t="s">
        <v>179</v>
      </c>
      <c r="C44" t="s">
        <v>268</v>
      </c>
      <c r="D44" s="13">
        <v>26830</v>
      </c>
      <c r="E44" s="13">
        <v>26830</v>
      </c>
    </row>
    <row r="45" spans="2:5">
      <c r="B45" t="s">
        <v>218</v>
      </c>
      <c r="C45" t="s">
        <v>268</v>
      </c>
      <c r="D45" s="13">
        <v>11323</v>
      </c>
      <c r="E45" s="13">
        <v>11323</v>
      </c>
    </row>
    <row r="46" spans="2:5">
      <c r="B46" t="s">
        <v>171</v>
      </c>
      <c r="C46" t="s">
        <v>268</v>
      </c>
      <c r="D46" s="13">
        <v>33110</v>
      </c>
      <c r="E46" s="13">
        <v>33110</v>
      </c>
    </row>
    <row r="47" spans="2:5">
      <c r="B47" t="s">
        <v>182</v>
      </c>
      <c r="C47" t="s">
        <v>268</v>
      </c>
      <c r="D47" s="13">
        <v>24868</v>
      </c>
      <c r="E47" s="13">
        <v>24868</v>
      </c>
    </row>
    <row r="48" spans="2:5">
      <c r="B48" t="s">
        <v>226</v>
      </c>
      <c r="C48" t="s">
        <v>268</v>
      </c>
      <c r="D48" s="13">
        <v>8465</v>
      </c>
      <c r="E48" s="13">
        <v>8465</v>
      </c>
    </row>
    <row r="49" spans="1:5">
      <c r="B49" t="s">
        <v>140</v>
      </c>
      <c r="C49" t="s">
        <v>50</v>
      </c>
      <c r="D49" s="13">
        <v>102110</v>
      </c>
      <c r="E49" s="13">
        <v>102110</v>
      </c>
    </row>
    <row r="50" spans="1:5">
      <c r="B50" t="s">
        <v>230</v>
      </c>
      <c r="C50" t="s">
        <v>268</v>
      </c>
      <c r="D50" s="13">
        <v>4642</v>
      </c>
      <c r="E50" s="13">
        <v>4642</v>
      </c>
    </row>
    <row r="51" spans="1:5">
      <c r="B51" t="s">
        <v>161</v>
      </c>
      <c r="C51" t="s">
        <v>268</v>
      </c>
      <c r="D51" s="13">
        <v>39449</v>
      </c>
      <c r="E51" s="13">
        <v>39449</v>
      </c>
    </row>
    <row r="52" spans="1:5">
      <c r="B52" t="s">
        <v>213</v>
      </c>
      <c r="C52" t="s">
        <v>268</v>
      </c>
      <c r="D52" s="13">
        <v>12297</v>
      </c>
      <c r="E52" s="13">
        <v>12297</v>
      </c>
    </row>
    <row r="53" spans="1:5">
      <c r="B53" t="s">
        <v>200</v>
      </c>
      <c r="C53" t="s">
        <v>268</v>
      </c>
      <c r="D53" s="13">
        <v>16635</v>
      </c>
      <c r="E53" s="13">
        <v>16635</v>
      </c>
    </row>
    <row r="54" spans="1:5">
      <c r="B54" t="s">
        <v>225</v>
      </c>
      <c r="C54" t="s">
        <v>268</v>
      </c>
      <c r="D54" s="13">
        <v>8994</v>
      </c>
      <c r="E54" s="13">
        <v>8994</v>
      </c>
    </row>
    <row r="55" spans="1:5">
      <c r="B55" t="s">
        <v>48</v>
      </c>
      <c r="C55" t="s">
        <v>257</v>
      </c>
      <c r="D55" s="13">
        <v>145575</v>
      </c>
      <c r="E55" s="13">
        <v>145575</v>
      </c>
    </row>
    <row r="56" spans="1:5">
      <c r="B56" t="s">
        <v>232</v>
      </c>
      <c r="C56" t="s">
        <v>268</v>
      </c>
      <c r="D56" s="13">
        <v>2542</v>
      </c>
      <c r="E56" s="13">
        <v>2542</v>
      </c>
    </row>
    <row r="57" spans="1:5">
      <c r="B57" t="s">
        <v>51</v>
      </c>
      <c r="C57" t="s">
        <v>257</v>
      </c>
      <c r="D57" s="13">
        <v>31213</v>
      </c>
      <c r="E57" s="13">
        <v>31213</v>
      </c>
    </row>
    <row r="58" spans="1:5">
      <c r="C58" t="s">
        <v>260</v>
      </c>
      <c r="D58" s="13">
        <v>31213</v>
      </c>
      <c r="E58" s="13">
        <v>31213</v>
      </c>
    </row>
    <row r="59" spans="1:5">
      <c r="B59" t="s">
        <v>166</v>
      </c>
      <c r="C59" t="s">
        <v>268</v>
      </c>
      <c r="D59" s="13">
        <v>37463</v>
      </c>
      <c r="E59" s="13">
        <v>37463</v>
      </c>
    </row>
    <row r="60" spans="1:5">
      <c r="A60" t="s">
        <v>274</v>
      </c>
      <c r="D60" s="13">
        <v>1720143</v>
      </c>
      <c r="E60" s="13">
        <v>1720143</v>
      </c>
    </row>
    <row r="61" spans="1:5">
      <c r="A61" t="s">
        <v>78</v>
      </c>
      <c r="B61" t="s">
        <v>78</v>
      </c>
      <c r="C61" t="s">
        <v>269</v>
      </c>
      <c r="D61" s="13">
        <v>1</v>
      </c>
      <c r="E61" s="13">
        <v>1</v>
      </c>
    </row>
    <row r="62" spans="1:5">
      <c r="A62" t="s">
        <v>275</v>
      </c>
      <c r="D62" s="13">
        <v>1</v>
      </c>
      <c r="E62" s="13">
        <v>1</v>
      </c>
    </row>
    <row r="63" spans="1:5">
      <c r="A63" t="s">
        <v>235</v>
      </c>
      <c r="B63" t="s">
        <v>235</v>
      </c>
      <c r="C63" t="s">
        <v>268</v>
      </c>
      <c r="D63" s="13">
        <v>710814</v>
      </c>
      <c r="E63" s="13">
        <v>710814</v>
      </c>
    </row>
    <row r="64" spans="1:5">
      <c r="A64" t="s">
        <v>278</v>
      </c>
      <c r="D64" s="13">
        <v>710814</v>
      </c>
      <c r="E64" s="13">
        <v>710814</v>
      </c>
    </row>
    <row r="65" spans="1:5">
      <c r="A65" t="s">
        <v>247</v>
      </c>
      <c r="D65" s="13">
        <v>7767859</v>
      </c>
      <c r="E65" s="13">
        <v>7767859</v>
      </c>
    </row>
  </sheetData>
  <pageMargins left="0.7" right="0.7" top="0.75" bottom="0.75" header="0.3" footer="0.3"/>
  <pageSetup paperSize="9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"/>
  <sheetViews>
    <sheetView topLeftCell="A16" workbookViewId="0"/>
  </sheetViews>
  <sheetFormatPr baseColWidth="10" defaultRowHeight="15"/>
  <sheetData/>
  <pageMargins left="0.11811023622047245" right="0.11811023622047245" top="0.11811023622047245" bottom="0.15748031496062992" header="0.31496062992125984" footer="0.31496062992125984"/>
  <pageSetup paperSize="9" scale="7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"/>
  <sheetViews>
    <sheetView workbookViewId="0">
      <selection activeCell="M17" sqref="M17"/>
    </sheetView>
  </sheetViews>
  <sheetFormatPr baseColWidth="10" defaultRowHeight="15"/>
  <sheetData/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L23"/>
  <sheetViews>
    <sheetView tabSelected="1" workbookViewId="0">
      <selection activeCell="B32" sqref="B32"/>
    </sheetView>
  </sheetViews>
  <sheetFormatPr baseColWidth="10" defaultRowHeight="15"/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2">
      <c r="A2" s="1"/>
      <c r="B2" s="1"/>
      <c r="C2" s="2"/>
      <c r="D2" s="1"/>
      <c r="E2" s="1"/>
      <c r="F2" s="1"/>
      <c r="G2" s="1"/>
      <c r="H2" s="1"/>
      <c r="I2" s="1"/>
      <c r="J2" s="1"/>
    </row>
    <row r="3" spans="1:12">
      <c r="A3" s="3" t="s">
        <v>1</v>
      </c>
      <c r="B3" s="3"/>
      <c r="C3" s="3" t="s">
        <v>2</v>
      </c>
      <c r="D3" s="3" t="s">
        <v>3</v>
      </c>
      <c r="E3" s="63" t="s">
        <v>4</v>
      </c>
      <c r="F3" s="63"/>
      <c r="G3" s="63"/>
      <c r="H3" s="63"/>
      <c r="I3" s="63"/>
      <c r="J3" s="63"/>
      <c r="K3" s="18"/>
    </row>
    <row r="4" spans="1:12">
      <c r="A4" s="4" t="s">
        <v>5</v>
      </c>
      <c r="B4" t="s">
        <v>276</v>
      </c>
      <c r="C4" s="5"/>
      <c r="D4" s="6" t="s">
        <v>6</v>
      </c>
      <c r="E4" s="6" t="s">
        <v>7</v>
      </c>
      <c r="F4" s="6" t="s">
        <v>8</v>
      </c>
      <c r="G4" s="6"/>
      <c r="H4" s="6"/>
      <c r="I4" s="6"/>
      <c r="J4" s="6"/>
      <c r="K4" s="18"/>
    </row>
    <row r="5" spans="1:12">
      <c r="A5" s="4" t="s">
        <v>5</v>
      </c>
      <c r="B5" s="4"/>
      <c r="C5" s="5"/>
      <c r="D5" s="6" t="s">
        <v>9</v>
      </c>
      <c r="E5" s="6" t="s">
        <v>10</v>
      </c>
      <c r="F5" s="6" t="s">
        <v>11</v>
      </c>
      <c r="G5" s="6" t="s">
        <v>12</v>
      </c>
      <c r="H5" s="6"/>
      <c r="I5" s="6"/>
      <c r="J5" s="6"/>
      <c r="K5" s="18"/>
    </row>
    <row r="6" spans="1:12">
      <c r="A6" s="4" t="s">
        <v>5</v>
      </c>
      <c r="B6" s="4"/>
      <c r="C6" s="5" t="s">
        <v>13</v>
      </c>
      <c r="D6" s="64" t="s">
        <v>14</v>
      </c>
      <c r="E6" s="1" t="s">
        <v>15</v>
      </c>
      <c r="F6" s="1" t="s">
        <v>16</v>
      </c>
      <c r="G6" s="1" t="s">
        <v>17</v>
      </c>
      <c r="H6" s="6"/>
      <c r="I6" s="6"/>
      <c r="J6" s="6"/>
      <c r="K6" s="18"/>
      <c r="L6" s="18"/>
    </row>
    <row r="7" spans="1:12">
      <c r="A7" s="4"/>
      <c r="B7" s="4"/>
      <c r="C7" s="5"/>
      <c r="D7" s="65"/>
      <c r="E7" s="6" t="s">
        <v>18</v>
      </c>
      <c r="F7" s="6" t="s">
        <v>19</v>
      </c>
      <c r="G7" s="6" t="s">
        <v>20</v>
      </c>
      <c r="H7" s="6"/>
      <c r="I7" s="6"/>
      <c r="J7" s="6"/>
    </row>
    <row r="8" spans="1:12">
      <c r="A8" s="6"/>
      <c r="B8" s="6"/>
      <c r="C8" s="5"/>
      <c r="D8" s="6"/>
      <c r="E8" s="6"/>
      <c r="F8" s="6"/>
      <c r="G8" s="6"/>
      <c r="H8" s="6"/>
      <c r="I8" s="6"/>
      <c r="J8" s="6"/>
    </row>
    <row r="9" spans="1:12">
      <c r="A9" s="7" t="s">
        <v>21</v>
      </c>
      <c r="B9" t="s">
        <v>279</v>
      </c>
      <c r="C9" s="5"/>
      <c r="D9" s="6" t="s">
        <v>22</v>
      </c>
      <c r="E9" s="8" t="s">
        <v>23</v>
      </c>
      <c r="F9" s="6"/>
      <c r="G9" s="6"/>
      <c r="H9" s="6"/>
      <c r="I9" s="6"/>
      <c r="J9" s="6"/>
    </row>
    <row r="10" spans="1:12">
      <c r="A10" s="7" t="s">
        <v>21</v>
      </c>
      <c r="B10" s="7"/>
      <c r="C10" s="5" t="s">
        <v>24</v>
      </c>
      <c r="D10" s="6" t="s">
        <v>25</v>
      </c>
      <c r="E10" s="6" t="s">
        <v>26</v>
      </c>
      <c r="F10" s="6" t="s">
        <v>27</v>
      </c>
      <c r="G10" s="6" t="s">
        <v>28</v>
      </c>
      <c r="H10" s="6"/>
      <c r="I10" s="6"/>
      <c r="J10" s="6"/>
    </row>
    <row r="11" spans="1:12">
      <c r="A11" s="6"/>
      <c r="B11" s="6"/>
      <c r="C11" s="5"/>
      <c r="D11" s="6"/>
      <c r="E11" s="6"/>
      <c r="F11" s="6"/>
      <c r="G11" s="6"/>
      <c r="H11" s="6"/>
      <c r="I11" s="6"/>
      <c r="J11" s="6"/>
    </row>
    <row r="12" spans="1:12">
      <c r="A12" s="7" t="s">
        <v>21</v>
      </c>
      <c r="B12" s="7"/>
      <c r="C12" s="5"/>
      <c r="D12" s="6" t="s">
        <v>29</v>
      </c>
      <c r="E12" s="6" t="s">
        <v>30</v>
      </c>
      <c r="F12" s="6" t="s">
        <v>31</v>
      </c>
      <c r="G12" s="6" t="s">
        <v>32</v>
      </c>
      <c r="H12" s="6"/>
      <c r="I12" s="6"/>
      <c r="J12" s="6"/>
    </row>
    <row r="13" spans="1:12">
      <c r="A13" s="7" t="s">
        <v>21</v>
      </c>
      <c r="B13" s="7"/>
      <c r="C13" s="5" t="s">
        <v>33</v>
      </c>
      <c r="D13" s="6" t="s">
        <v>34</v>
      </c>
      <c r="E13" s="6" t="s">
        <v>35</v>
      </c>
      <c r="F13" s="6" t="s">
        <v>36</v>
      </c>
      <c r="G13" s="6"/>
      <c r="H13" s="6"/>
      <c r="I13" s="6"/>
      <c r="J13" s="6"/>
    </row>
    <row r="14" spans="1:12">
      <c r="A14" s="6"/>
      <c r="B14" s="6"/>
      <c r="C14" s="5"/>
      <c r="D14" s="6"/>
      <c r="E14" s="6"/>
      <c r="F14" s="6"/>
      <c r="G14" s="6"/>
      <c r="H14" s="6"/>
      <c r="I14" s="6"/>
      <c r="J14" s="6"/>
    </row>
    <row r="15" spans="1:12">
      <c r="A15" s="9" t="s">
        <v>37</v>
      </c>
      <c r="B15" t="s">
        <v>277</v>
      </c>
      <c r="C15" s="5"/>
      <c r="D15" s="6" t="s">
        <v>38</v>
      </c>
      <c r="E15" s="6" t="s">
        <v>39</v>
      </c>
      <c r="F15" s="6" t="s">
        <v>40</v>
      </c>
      <c r="G15" s="6" t="s">
        <v>41</v>
      </c>
      <c r="H15" s="6" t="s">
        <v>42</v>
      </c>
      <c r="I15" s="6" t="s">
        <v>43</v>
      </c>
      <c r="J15" s="6"/>
    </row>
    <row r="16" spans="1:12">
      <c r="A16" s="9" t="s">
        <v>37</v>
      </c>
      <c r="B16" s="9"/>
      <c r="C16" s="5"/>
      <c r="D16" s="6" t="s">
        <v>44</v>
      </c>
      <c r="E16" s="6" t="s">
        <v>45</v>
      </c>
      <c r="F16" s="6"/>
      <c r="G16" s="6"/>
      <c r="H16" s="6"/>
      <c r="I16" s="6"/>
      <c r="J16" s="6"/>
    </row>
    <row r="17" spans="1:10">
      <c r="A17" s="9" t="s">
        <v>37</v>
      </c>
      <c r="B17" s="9"/>
      <c r="C17" s="5" t="s">
        <v>46</v>
      </c>
      <c r="D17" s="6" t="s">
        <v>47</v>
      </c>
      <c r="E17" s="6" t="s">
        <v>48</v>
      </c>
      <c r="F17" s="6" t="s">
        <v>49</v>
      </c>
      <c r="G17" s="6" t="s">
        <v>50</v>
      </c>
      <c r="H17" s="6" t="s">
        <v>51</v>
      </c>
      <c r="I17" s="6" t="s">
        <v>52</v>
      </c>
      <c r="J17" s="6"/>
    </row>
    <row r="18" spans="1:10">
      <c r="A18" s="6"/>
      <c r="B18" s="6"/>
      <c r="C18" s="5"/>
      <c r="D18" s="6"/>
      <c r="E18" s="6"/>
      <c r="F18" s="6"/>
      <c r="G18" s="6"/>
      <c r="H18" s="6"/>
      <c r="I18" s="6"/>
      <c r="J18" s="6"/>
    </row>
    <row r="19" spans="1:10">
      <c r="A19" s="10" t="s">
        <v>53</v>
      </c>
      <c r="B19" s="44" t="s">
        <v>281</v>
      </c>
      <c r="C19" s="5"/>
      <c r="D19" s="6" t="s">
        <v>54</v>
      </c>
      <c r="E19" s="6" t="s">
        <v>55</v>
      </c>
      <c r="F19" s="6" t="s">
        <v>56</v>
      </c>
      <c r="G19" s="6" t="s">
        <v>57</v>
      </c>
      <c r="H19" s="6" t="s">
        <v>58</v>
      </c>
      <c r="I19" s="6" t="s">
        <v>59</v>
      </c>
      <c r="J19" s="6" t="s">
        <v>60</v>
      </c>
    </row>
    <row r="20" spans="1:10">
      <c r="A20" s="10" t="s">
        <v>53</v>
      </c>
      <c r="B20" s="10"/>
      <c r="C20" s="5" t="s">
        <v>61</v>
      </c>
      <c r="D20" s="6" t="s">
        <v>62</v>
      </c>
      <c r="E20" s="6" t="s">
        <v>55</v>
      </c>
      <c r="F20" s="6" t="s">
        <v>63</v>
      </c>
      <c r="G20" s="6" t="s">
        <v>64</v>
      </c>
      <c r="H20" s="6"/>
      <c r="I20" s="6"/>
      <c r="J20" s="6"/>
    </row>
    <row r="21" spans="1:10">
      <c r="A21" s="6"/>
      <c r="B21" s="6"/>
      <c r="C21" s="5"/>
      <c r="D21" s="6" t="s">
        <v>65</v>
      </c>
      <c r="E21" s="6"/>
      <c r="F21" s="6"/>
      <c r="G21" s="6"/>
      <c r="H21" s="6"/>
      <c r="I21" s="6"/>
      <c r="J21" s="6"/>
    </row>
    <row r="22" spans="1:10">
      <c r="A22" s="11" t="s">
        <v>66</v>
      </c>
      <c r="B22" s="11"/>
      <c r="C22" s="5"/>
      <c r="D22" s="6" t="s">
        <v>67</v>
      </c>
      <c r="E22" s="6" t="s">
        <v>68</v>
      </c>
      <c r="F22" s="6"/>
      <c r="G22" s="6"/>
      <c r="H22" s="6"/>
      <c r="I22" s="6"/>
      <c r="J22" s="6"/>
    </row>
    <row r="23" spans="1:10">
      <c r="A23" s="11" t="s">
        <v>66</v>
      </c>
      <c r="B23" s="11"/>
      <c r="C23" s="5"/>
      <c r="D23" s="6" t="s">
        <v>69</v>
      </c>
      <c r="E23" s="8" t="s">
        <v>70</v>
      </c>
      <c r="F23" s="8" t="s">
        <v>71</v>
      </c>
      <c r="G23" s="8" t="s">
        <v>72</v>
      </c>
      <c r="H23" s="8" t="s">
        <v>73</v>
      </c>
      <c r="I23" s="6"/>
      <c r="J23" s="6"/>
    </row>
  </sheetData>
  <mergeCells count="2">
    <mergeCell ref="E3:J3"/>
    <mergeCell ref="D6:D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Matriz Cobertura</vt:lpstr>
      <vt:lpstr>P Bs As</vt:lpstr>
      <vt:lpstr>P CABA</vt:lpstr>
      <vt:lpstr>P Pcias</vt:lpstr>
      <vt:lpstr>Rutas BA</vt:lpstr>
      <vt:lpstr>Tabla Resumen</vt:lpstr>
      <vt:lpstr>Localidades BA</vt:lpstr>
      <vt:lpstr>GBA</vt:lpstr>
      <vt:lpstr>Tecnicos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Faranda Pinturas Automotor</dc:creator>
  <cp:lastModifiedBy>Micaela ecommerce</cp:lastModifiedBy>
  <cp:lastPrinted>2024-08-14T12:29:27Z</cp:lastPrinted>
  <dcterms:created xsi:type="dcterms:W3CDTF">2024-08-01T12:23:56Z</dcterms:created>
  <dcterms:modified xsi:type="dcterms:W3CDTF">2026-07-20T19:36:18Z</dcterms:modified>
</cp:coreProperties>
</file>