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Analysis\"/>
    </mc:Choice>
  </mc:AlternateContent>
  <xr:revisionPtr revIDLastSave="0" documentId="13_ncr:1_{79B3E45D-F282-4538-9D24-077BFFC4E26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Sheet1!$B$38:$K$52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53" i="1" s="1"/>
  <c r="E39" i="1"/>
  <c r="E53" i="1" s="1"/>
  <c r="I39" i="1"/>
  <c r="I53" i="1" s="1"/>
  <c r="J39" i="1"/>
  <c r="K39" i="1"/>
  <c r="K53" i="1" s="1"/>
  <c r="D40" i="1"/>
  <c r="E40" i="1"/>
  <c r="I40" i="1"/>
  <c r="J40" i="1"/>
  <c r="K40" i="1"/>
  <c r="D41" i="1"/>
  <c r="E41" i="1"/>
  <c r="F41" i="1"/>
  <c r="G41" i="1"/>
  <c r="G53" i="1" s="1"/>
  <c r="H41" i="1"/>
  <c r="H53" i="1" s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I46" i="1"/>
  <c r="J46" i="1"/>
  <c r="K46" i="1"/>
  <c r="D47" i="1"/>
  <c r="E47" i="1"/>
  <c r="I47" i="1"/>
  <c r="J47" i="1"/>
  <c r="J53" i="1" s="1"/>
  <c r="K47" i="1"/>
  <c r="D48" i="1"/>
  <c r="E48" i="1"/>
  <c r="I48" i="1"/>
  <c r="J48" i="1"/>
  <c r="K48" i="1"/>
  <c r="D49" i="1"/>
  <c r="E49" i="1"/>
  <c r="I49" i="1"/>
  <c r="J49" i="1"/>
  <c r="K49" i="1"/>
  <c r="D50" i="1"/>
  <c r="E50" i="1"/>
  <c r="D51" i="1"/>
  <c r="E51" i="1"/>
  <c r="F51" i="1"/>
  <c r="F53" i="1" s="1"/>
  <c r="G51" i="1"/>
  <c r="H51" i="1"/>
  <c r="I51" i="1"/>
  <c r="J51" i="1"/>
  <c r="K51" i="1"/>
  <c r="I52" i="1"/>
  <c r="J52" i="1"/>
  <c r="K52" i="1"/>
  <c r="C40" i="1"/>
  <c r="C41" i="1"/>
  <c r="C42" i="1"/>
  <c r="C43" i="1"/>
  <c r="C44" i="1"/>
  <c r="C45" i="1"/>
  <c r="C46" i="1"/>
  <c r="C47" i="1"/>
  <c r="C48" i="1"/>
  <c r="C49" i="1"/>
  <c r="C50" i="1"/>
  <c r="C51" i="1"/>
  <c r="C39" i="1"/>
  <c r="C53" i="1" s="1"/>
  <c r="C35" i="1" l="1"/>
  <c r="D35" i="1"/>
  <c r="E35" i="1"/>
  <c r="F35" i="1"/>
  <c r="G35" i="1"/>
  <c r="H35" i="1"/>
  <c r="I35" i="1"/>
  <c r="J35" i="1"/>
  <c r="K35" i="1"/>
  <c r="C17" i="1"/>
  <c r="D17" i="1"/>
  <c r="E17" i="1"/>
  <c r="F17" i="1"/>
  <c r="G17" i="1"/>
  <c r="H17" i="1"/>
  <c r="I17" i="1"/>
  <c r="J17" i="1"/>
  <c r="K17" i="1"/>
</calcChain>
</file>

<file path=xl/sharedStrings.xml><?xml version="1.0" encoding="utf-8"?>
<sst xmlns="http://schemas.openxmlformats.org/spreadsheetml/2006/main" count="170" uniqueCount="34">
  <si>
    <t>Expert</t>
  </si>
  <si>
    <t>Slide</t>
  </si>
  <si>
    <t>Average.Transitions.Surface</t>
  </si>
  <si>
    <t>Surface.Percentage.Surface</t>
  </si>
  <si>
    <t>Meaningful.Percentage.Surface</t>
  </si>
  <si>
    <t>Average.Transitions.Meaningful</t>
  </si>
  <si>
    <t>Surface.Percentage.Meaningful</t>
  </si>
  <si>
    <t>Meaningful.Percentage.Meaningful</t>
  </si>
  <si>
    <t>Average.Transitions.Invalid</t>
  </si>
  <si>
    <t>Surface.Percentage.Invalid</t>
  </si>
  <si>
    <t>Meaningful.Percentage.Invalid</t>
  </si>
  <si>
    <t>fruit.bmp</t>
  </si>
  <si>
    <t>NA</t>
  </si>
  <si>
    <t>intro.bmp</t>
  </si>
  <si>
    <t>0.bmp</t>
  </si>
  <si>
    <t>1.bmp</t>
  </si>
  <si>
    <t>2.bmp</t>
  </si>
  <si>
    <t>3.bmp</t>
  </si>
  <si>
    <t>4.bmp</t>
  </si>
  <si>
    <t>5.bmp</t>
  </si>
  <si>
    <t>6.bmp</t>
  </si>
  <si>
    <t>7.bmp</t>
  </si>
  <si>
    <t>8.bmp</t>
  </si>
  <si>
    <t>9.bmp</t>
  </si>
  <si>
    <t>10.bmp</t>
  </si>
  <si>
    <t>11.bmp</t>
  </si>
  <si>
    <t>Novice</t>
  </si>
  <si>
    <t>Sum</t>
  </si>
  <si>
    <t>Average</t>
  </si>
  <si>
    <t>Running Total</t>
  </si>
  <si>
    <t>Count</t>
  </si>
  <si>
    <t>Column1</t>
  </si>
  <si>
    <t>Comparison</t>
  </si>
  <si>
    <t>Surface.Percetage.Invalid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</si>
</sst>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1AB16-3702-4D28-9F62-F612C52DF8FF}" name="Table1" displayName="Table1" ref="B2:K17" totalsRowCount="1">
  <autoFilter ref="B2:K16" xr:uid="{A22BCEE7-658C-41DB-8022-D6DD971DE9EB}"/>
  <tableColumns count="10">
    <tableColumn id="1" xr3:uid="{61D07D8C-5835-4931-8837-DAD64F17FFEA}" name="Slide" totalsRowLabel="Average"/>
    <tableColumn id="2" xr3:uid="{CAF5020A-1863-4C69-B534-337DD022293B}" name="Average.Transitions.Surface" totalsRowFunction="average"/>
    <tableColumn id="3" xr3:uid="{6E51563A-111C-42EC-ACA8-F19F0A9D6F6F}" name="Surface.Percentage.Surface" totalsRowFunction="average"/>
    <tableColumn id="4" xr3:uid="{A1C5ECAE-C4F4-4CE1-B34C-7FAAD062C07C}" name="Meaningful.Percentage.Surface" totalsRowFunction="average"/>
    <tableColumn id="5" xr3:uid="{2A4D57AA-064A-47E0-B87F-32482AF042B2}" name="Average.Transitions.Meaningful" totalsRowFunction="average"/>
    <tableColumn id="6" xr3:uid="{1FB19F4E-C05D-479D-9019-E4A0B0DFEBB7}" name="Surface.Percentage.Meaningful" totalsRowFunction="average"/>
    <tableColumn id="7" xr3:uid="{B53DB2CA-0A3A-416A-B3EB-B6899A07A23D}" name="Meaningful.Percentage.Meaningful" totalsRowFunction="average"/>
    <tableColumn id="8" xr3:uid="{6BDB384A-0306-4F00-8093-00E81829F2E5}" name="Average.Transitions.Invalid" totalsRowFunction="average"/>
    <tableColumn id="9" xr3:uid="{AA9DF377-29CB-467D-8D57-49584FC98E93}" name="Surface.Percentage.Invalid" totalsRowFunction="average"/>
    <tableColumn id="10" xr3:uid="{30EE741F-610F-4480-95D3-A4DD88C85E80}" name="Meaningful.Percentage.Invalid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B2ED5-4E49-47A6-8C12-0409BBD5E354}" name="Table2" displayName="Table2" ref="B20:K35" totalsRowCount="1">
  <autoFilter ref="B20:K34" xr:uid="{A5F678D4-E8FF-4B79-B365-4C9B8B630678}"/>
  <tableColumns count="10">
    <tableColumn id="1" xr3:uid="{8F0A3655-EDC6-434B-8F7A-9E008262CBE2}" name="Slide" totalsRowLabel="Average"/>
    <tableColumn id="2" xr3:uid="{C5884100-994A-44BF-82AB-63060B0C7E00}" name="Average.Transitions.Surface" totalsRowFunction="average"/>
    <tableColumn id="3" xr3:uid="{53FDB372-CE35-409E-B443-05D81017B73C}" name="Surface.Percentage.Surface" totalsRowFunction="average"/>
    <tableColumn id="4" xr3:uid="{13478FC9-6390-4FA7-B67E-4A659CACC708}" name="Meaningful.Percentage.Surface" totalsRowFunction="average"/>
    <tableColumn id="5" xr3:uid="{86B98967-9619-447B-A912-367D99F8F1DD}" name="Average.Transitions.Meaningful" totalsRowFunction="average"/>
    <tableColumn id="6" xr3:uid="{F9FBACBD-DABE-4B80-95DC-CC87F7537FB8}" name="Surface.Percentage.Meaningful" totalsRowFunction="average"/>
    <tableColumn id="7" xr3:uid="{B5ED0B82-2FAE-4E08-B5A8-85D0B60B9338}" name="Meaningful.Percentage.Meaningful" totalsRowFunction="average"/>
    <tableColumn id="8" xr3:uid="{74A609A3-338F-45EA-B7CD-9F8B82041298}" name="Average.Transitions.Invalid" totalsRowFunction="average"/>
    <tableColumn id="9" xr3:uid="{71688E3B-23D0-48EE-A061-7F16F91FD972}" name="Surface.Percentage.Invalid" totalsRowFunction="average"/>
    <tableColumn id="10" xr3:uid="{F73BAEF4-C2D2-4B4E-8B94-A7E7E4C8D6AC}" name="Meaningful.Percentage.Invalid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BDBB4-8081-42F9-9B64-F704803A2305}" name="Table3" displayName="Table3" ref="B38:K53" totalsRowCount="1">
  <autoFilter ref="B38:K52" xr:uid="{8876A799-45BC-4D20-857C-C6C483925803}">
    <filterColumn colId="0">
      <filters>
        <filter val="0.bmp"/>
        <filter val="1.bmp"/>
        <filter val="10.bmp"/>
        <filter val="2.bmp"/>
        <filter val="3.bmp"/>
        <filter val="4.bmp"/>
        <filter val="5.bmp"/>
        <filter val="6.bmp"/>
        <filter val="7.bmp"/>
        <filter val="8.bmp"/>
        <filter val="9.bmp"/>
      </filters>
    </filterColumn>
  </autoFilter>
  <tableColumns count="10">
    <tableColumn id="1" xr3:uid="{8BAA3208-2C61-4122-9863-8B239997FB08}" name="Slide" totalsRowLabel="Average"/>
    <tableColumn id="2" xr3:uid="{E3D289FE-3727-4CEF-BBA4-AFDBBAFC0F45}" name="Average.Transitions.Surface" totalsRowFunction="average"/>
    <tableColumn id="3" xr3:uid="{E1DF4E51-1C5D-41A2-A349-D7FF5EBE9C75}" name="Surface.Percentage.Surface" totalsRowFunction="average"/>
    <tableColumn id="4" xr3:uid="{AD859B02-DAB5-41E0-9DB2-C8435C0DA140}" name="Meaningful.Percentage.Surface" totalsRowFunction="average"/>
    <tableColumn id="5" xr3:uid="{9A9F9072-FE9D-40B9-BBE0-0A4244B8427C}" name="Average.Transitions.Meaningful" totalsRowFunction="average"/>
    <tableColumn id="6" xr3:uid="{C2EF7512-6BB2-4C12-9BDD-E2602172462B}" name="Surface.Percentage.Meaningful" totalsRowFunction="average"/>
    <tableColumn id="7" xr3:uid="{55EE96A1-E106-414E-B148-3AE0CA81CCE9}" name="Meaningful.Percentage.Meaningful" totalsRowFunction="average"/>
    <tableColumn id="8" xr3:uid="{17F567DD-7F9D-4F1A-84E8-4A1F74F762D7}" name="Average.Transitions.Invalid" totalsRowFunction="average">
      <calculatedColumnFormula>I3-I21</calculatedColumnFormula>
    </tableColumn>
    <tableColumn id="9" xr3:uid="{B00D62E6-4380-4CE7-8929-117ACB2738B7}" name="Surface.Percetage.Invalid" totalsRowFunction="average">
      <calculatedColumnFormula>J3-J21</calculatedColumnFormula>
    </tableColumn>
    <tableColumn id="10" xr3:uid="{17921EE9-0FB5-467E-926C-3E4A86183C42}" name="Meaningful.Percentage.Invalid" totalsRowFunction="average">
      <calculatedColumnFormula>K3-K21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E28" workbookViewId="0">
      <selection activeCell="C56" sqref="C56"/>
    </sheetView>
  </sheetViews>
  <sheetFormatPr defaultRowHeight="14.4" x14ac:dyDescent="0.3"/>
  <cols>
    <col min="3" max="3" width="27" customWidth="1"/>
    <col min="4" max="4" width="26.5546875" customWidth="1"/>
    <col min="5" max="5" width="30.109375" customWidth="1"/>
    <col min="6" max="6" width="30.5546875" customWidth="1"/>
    <col min="7" max="7" width="30.109375" customWidth="1"/>
    <col min="8" max="8" width="33.77734375" customWidth="1"/>
    <col min="9" max="9" width="26.44140625" customWidth="1"/>
    <col min="10" max="10" width="26" customWidth="1"/>
    <col min="11" max="11" width="29.5546875" customWidth="1"/>
  </cols>
  <sheetData>
    <row r="1" spans="1:11" x14ac:dyDescent="0.3">
      <c r="A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B3" t="s">
        <v>11</v>
      </c>
      <c r="C3">
        <v>6.4</v>
      </c>
      <c r="D3">
        <v>0.34375</v>
      </c>
      <c r="E3">
        <v>0.28125</v>
      </c>
      <c r="F3" t="s">
        <v>12</v>
      </c>
      <c r="G3" t="s">
        <v>12</v>
      </c>
      <c r="H3" t="s">
        <v>12</v>
      </c>
      <c r="I3">
        <v>16.5</v>
      </c>
      <c r="J3">
        <v>0.36363636363636398</v>
      </c>
      <c r="K3">
        <v>0.42424242424242398</v>
      </c>
    </row>
    <row r="4" spans="1:11" x14ac:dyDescent="0.3">
      <c r="B4" t="s">
        <v>13</v>
      </c>
      <c r="C4">
        <v>31.6</v>
      </c>
      <c r="D4">
        <v>0.430379746835443</v>
      </c>
      <c r="E4">
        <v>0.310126582278481</v>
      </c>
      <c r="F4" t="s">
        <v>12</v>
      </c>
      <c r="G4" t="s">
        <v>12</v>
      </c>
      <c r="H4" t="s">
        <v>12</v>
      </c>
      <c r="I4">
        <v>58.5</v>
      </c>
      <c r="J4">
        <v>0.46153846153846201</v>
      </c>
      <c r="K4">
        <v>0.23931623931623899</v>
      </c>
    </row>
    <row r="5" spans="1:11" x14ac:dyDescent="0.3">
      <c r="B5" t="s">
        <v>14</v>
      </c>
      <c r="C5">
        <v>35</v>
      </c>
      <c r="D5">
        <v>0.371428571428571</v>
      </c>
      <c r="E5">
        <v>0.42857142857142899</v>
      </c>
      <c r="F5">
        <v>51.6</v>
      </c>
      <c r="G5">
        <v>0.34883720930232598</v>
      </c>
      <c r="H5">
        <v>0.337209302325581</v>
      </c>
      <c r="I5">
        <v>44</v>
      </c>
      <c r="J5">
        <v>0.25</v>
      </c>
      <c r="K5">
        <v>0.5</v>
      </c>
    </row>
    <row r="6" spans="1:11" x14ac:dyDescent="0.3">
      <c r="B6" t="s">
        <v>15</v>
      </c>
      <c r="C6">
        <v>24</v>
      </c>
      <c r="D6">
        <v>0.25</v>
      </c>
      <c r="E6">
        <v>0.25</v>
      </c>
      <c r="F6">
        <v>60.3333333333333</v>
      </c>
      <c r="G6">
        <v>0.287292817679558</v>
      </c>
      <c r="H6">
        <v>0.27624309392265201</v>
      </c>
      <c r="I6">
        <v>36.6666666666667</v>
      </c>
      <c r="J6">
        <v>0.27272727272727298</v>
      </c>
      <c r="K6">
        <v>0.17272727272727301</v>
      </c>
    </row>
    <row r="7" spans="1:11" x14ac:dyDescent="0.3">
      <c r="B7" t="s">
        <v>16</v>
      </c>
      <c r="C7">
        <v>58</v>
      </c>
      <c r="D7">
        <v>0.10344827586206901</v>
      </c>
      <c r="E7">
        <v>0.29310344827586199</v>
      </c>
      <c r="F7">
        <v>56.25</v>
      </c>
      <c r="G7">
        <v>0.25333333333333302</v>
      </c>
      <c r="H7">
        <v>0.25777777777777799</v>
      </c>
      <c r="I7">
        <v>33.5</v>
      </c>
      <c r="J7">
        <v>0.34328358208955201</v>
      </c>
      <c r="K7">
        <v>0.31343283582089598</v>
      </c>
    </row>
    <row r="8" spans="1:11" x14ac:dyDescent="0.3">
      <c r="B8" t="s">
        <v>17</v>
      </c>
      <c r="C8">
        <v>27</v>
      </c>
      <c r="D8">
        <v>0.31481481481481499</v>
      </c>
      <c r="E8">
        <v>0.18518518518518501</v>
      </c>
      <c r="F8">
        <v>61</v>
      </c>
      <c r="G8">
        <v>0.27868852459016402</v>
      </c>
      <c r="H8">
        <v>0.36885245901639302</v>
      </c>
      <c r="I8">
        <v>75.6666666666667</v>
      </c>
      <c r="J8">
        <v>0.25110132158590298</v>
      </c>
      <c r="K8">
        <v>0.29955947136563899</v>
      </c>
    </row>
    <row r="9" spans="1:11" x14ac:dyDescent="0.3">
      <c r="B9" t="s">
        <v>18</v>
      </c>
      <c r="C9">
        <v>37</v>
      </c>
      <c r="D9">
        <v>0.27927927927927898</v>
      </c>
      <c r="E9">
        <v>0.25225225225225201</v>
      </c>
      <c r="F9">
        <v>99.3333333333333</v>
      </c>
      <c r="G9">
        <v>0.194630872483221</v>
      </c>
      <c r="H9">
        <v>0.37919463087248301</v>
      </c>
      <c r="I9">
        <v>65</v>
      </c>
      <c r="J9">
        <v>0.29230769230769199</v>
      </c>
      <c r="K9">
        <v>0.29230769230769199</v>
      </c>
    </row>
    <row r="10" spans="1:11" x14ac:dyDescent="0.3">
      <c r="B10" t="s">
        <v>19</v>
      </c>
      <c r="C10">
        <v>33</v>
      </c>
      <c r="D10">
        <v>0.30303030303030298</v>
      </c>
      <c r="E10">
        <v>0.15151515151515199</v>
      </c>
      <c r="F10">
        <v>65</v>
      </c>
      <c r="G10">
        <v>0.29230769230769199</v>
      </c>
      <c r="H10">
        <v>0.31794871794871798</v>
      </c>
      <c r="I10">
        <v>33.6666666666667</v>
      </c>
      <c r="J10">
        <v>0.34653465346534701</v>
      </c>
      <c r="K10">
        <v>0.237623762376238</v>
      </c>
    </row>
    <row r="11" spans="1:11" x14ac:dyDescent="0.3">
      <c r="B11" t="s">
        <v>20</v>
      </c>
      <c r="C11">
        <v>28</v>
      </c>
      <c r="D11">
        <v>0.26785714285714302</v>
      </c>
      <c r="E11">
        <v>0.25</v>
      </c>
      <c r="F11">
        <v>63.5</v>
      </c>
      <c r="G11">
        <v>0.291338582677165</v>
      </c>
      <c r="H11">
        <v>0.29921259842519699</v>
      </c>
      <c r="I11">
        <v>48</v>
      </c>
      <c r="J11">
        <v>0.39583333333333298</v>
      </c>
      <c r="K11">
        <v>0.22916666666666699</v>
      </c>
    </row>
    <row r="12" spans="1:11" x14ac:dyDescent="0.3">
      <c r="B12" t="s">
        <v>21</v>
      </c>
      <c r="C12">
        <v>27.5</v>
      </c>
      <c r="D12">
        <v>0.2</v>
      </c>
      <c r="E12">
        <v>0.109090909090909</v>
      </c>
      <c r="F12">
        <v>42</v>
      </c>
      <c r="G12">
        <v>0.16666666666666699</v>
      </c>
      <c r="H12">
        <v>0.18452380952381001</v>
      </c>
      <c r="I12">
        <v>28</v>
      </c>
      <c r="J12">
        <v>0.32142857142857101</v>
      </c>
      <c r="K12">
        <v>0</v>
      </c>
    </row>
    <row r="13" spans="1:11" x14ac:dyDescent="0.3">
      <c r="B13" t="s">
        <v>22</v>
      </c>
      <c r="C13">
        <v>34.4</v>
      </c>
      <c r="D13">
        <v>0.377906976744186</v>
      </c>
      <c r="E13">
        <v>0.23837209302325599</v>
      </c>
      <c r="F13" t="s">
        <v>12</v>
      </c>
      <c r="G13" t="s">
        <v>12</v>
      </c>
      <c r="H13" t="s">
        <v>12</v>
      </c>
      <c r="I13">
        <v>110</v>
      </c>
      <c r="J13">
        <v>0.42272727272727301</v>
      </c>
      <c r="K13">
        <v>0.177272727272727</v>
      </c>
    </row>
    <row r="14" spans="1:11" x14ac:dyDescent="0.3">
      <c r="B14" t="s">
        <v>23</v>
      </c>
      <c r="C14">
        <v>39.3333333333333</v>
      </c>
      <c r="D14">
        <v>0.28813559322033899</v>
      </c>
      <c r="E14">
        <v>0.110169491525424</v>
      </c>
      <c r="F14">
        <v>67.25</v>
      </c>
      <c r="G14">
        <v>0.27509293680297398</v>
      </c>
      <c r="H14">
        <v>0.13382899628252801</v>
      </c>
      <c r="I14" t="s">
        <v>12</v>
      </c>
      <c r="J14" t="s">
        <v>12</v>
      </c>
      <c r="K14" t="s">
        <v>12</v>
      </c>
    </row>
    <row r="15" spans="1:11" x14ac:dyDescent="0.3">
      <c r="B15" t="s">
        <v>24</v>
      </c>
      <c r="C15">
        <v>35.200000000000003</v>
      </c>
      <c r="D15">
        <v>0.40340909090909099</v>
      </c>
      <c r="E15">
        <v>6.8181818181818205E-2</v>
      </c>
      <c r="F15">
        <v>57</v>
      </c>
      <c r="G15">
        <v>0.36842105263157898</v>
      </c>
      <c r="H15">
        <v>0.140350877192982</v>
      </c>
      <c r="I15">
        <v>95</v>
      </c>
      <c r="J15">
        <v>0.231578947368421</v>
      </c>
      <c r="K15">
        <v>6.3157894736842093E-2</v>
      </c>
    </row>
    <row r="16" spans="1:11" x14ac:dyDescent="0.3">
      <c r="B16" t="s">
        <v>25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>
        <v>98.571428571428598</v>
      </c>
      <c r="J16">
        <v>0.29565217391304299</v>
      </c>
      <c r="K16">
        <v>0</v>
      </c>
    </row>
    <row r="17" spans="1:11" x14ac:dyDescent="0.3">
      <c r="B17" t="s">
        <v>28</v>
      </c>
      <c r="C17">
        <f>SUBTOTAL(101,Table1[Average.Transitions.Surface])</f>
        <v>32.033333333333331</v>
      </c>
      <c r="D17">
        <f>SUBTOTAL(101,Table1[Surface.Percentage.Surface])</f>
        <v>0.30257229192163382</v>
      </c>
      <c r="E17">
        <f>SUBTOTAL(101,Table1[Meaningful.Percentage.Surface])</f>
        <v>0.22521679691536672</v>
      </c>
      <c r="F17">
        <f>SUBTOTAL(101,Table1[Average.Transitions.Meaningful])</f>
        <v>62.326666666666668</v>
      </c>
      <c r="G17">
        <f>SUBTOTAL(101,Table1[Surface.Percentage.Meaningful])</f>
        <v>0.27566096884746794</v>
      </c>
      <c r="H17">
        <f>SUBTOTAL(101,Table1[Meaningful.Percentage.Meaningful])</f>
        <v>0.26951422632881217</v>
      </c>
      <c r="I17">
        <f>SUBTOTAL(101,Table1[Average.Transitions.Invalid])</f>
        <v>57.159340659340657</v>
      </c>
      <c r="J17">
        <f>SUBTOTAL(101,Table1[Surface.Percentage.Invalid])</f>
        <v>0.3267961266247103</v>
      </c>
      <c r="K17">
        <f>SUBTOTAL(101,Table1[Meaningful.Percentage.Invalid])</f>
        <v>0.22683130667943363</v>
      </c>
    </row>
    <row r="19" spans="1:11" x14ac:dyDescent="0.3">
      <c r="A19" t="s">
        <v>26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B21" t="s">
        <v>11</v>
      </c>
      <c r="C21">
        <v>10</v>
      </c>
      <c r="D21">
        <v>0.35714285699999998</v>
      </c>
      <c r="E21">
        <v>0.242857143</v>
      </c>
      <c r="F21" t="s">
        <v>12</v>
      </c>
      <c r="G21" t="s">
        <v>12</v>
      </c>
      <c r="H21" t="s">
        <v>12</v>
      </c>
      <c r="I21">
        <v>29</v>
      </c>
      <c r="J21">
        <v>0.34482758600000002</v>
      </c>
      <c r="K21">
        <v>0.27586206899999999</v>
      </c>
    </row>
    <row r="22" spans="1:11" x14ac:dyDescent="0.3">
      <c r="B22" t="s">
        <v>13</v>
      </c>
      <c r="C22">
        <v>37.888888889999997</v>
      </c>
      <c r="D22">
        <v>0.35190615800000002</v>
      </c>
      <c r="E22">
        <v>0.28152492699999998</v>
      </c>
      <c r="F22" t="s">
        <v>12</v>
      </c>
      <c r="G22" t="s">
        <v>12</v>
      </c>
      <c r="H22" t="s">
        <v>12</v>
      </c>
      <c r="I22">
        <v>52.5</v>
      </c>
      <c r="J22">
        <v>0.319047619</v>
      </c>
      <c r="K22">
        <v>0.32380952400000002</v>
      </c>
    </row>
    <row r="23" spans="1:11" x14ac:dyDescent="0.3">
      <c r="B23" t="s">
        <v>14</v>
      </c>
      <c r="C23">
        <v>31</v>
      </c>
      <c r="D23">
        <v>0.24516129</v>
      </c>
      <c r="E23">
        <v>0.32903225800000002</v>
      </c>
      <c r="F23">
        <v>61</v>
      </c>
      <c r="G23">
        <v>0.30054644800000002</v>
      </c>
      <c r="H23">
        <v>0.360655738</v>
      </c>
      <c r="I23">
        <v>42</v>
      </c>
      <c r="J23">
        <v>0.32380952400000002</v>
      </c>
      <c r="K23">
        <v>0.3</v>
      </c>
    </row>
    <row r="24" spans="1:11" x14ac:dyDescent="0.3">
      <c r="B24" t="s">
        <v>15</v>
      </c>
      <c r="C24">
        <v>26.5</v>
      </c>
      <c r="D24">
        <v>0.37735849100000002</v>
      </c>
      <c r="E24">
        <v>0.182389937</v>
      </c>
      <c r="F24">
        <v>81</v>
      </c>
      <c r="G24">
        <v>0.395061728</v>
      </c>
      <c r="H24">
        <v>0.27160493800000002</v>
      </c>
      <c r="I24">
        <v>47.166666669999998</v>
      </c>
      <c r="J24">
        <v>0.441696113</v>
      </c>
      <c r="K24">
        <v>0.21554770300000001</v>
      </c>
    </row>
    <row r="25" spans="1:11" x14ac:dyDescent="0.3">
      <c r="B25" t="s">
        <v>16</v>
      </c>
      <c r="C25">
        <v>27.88888889</v>
      </c>
      <c r="D25">
        <v>0.38645418300000001</v>
      </c>
      <c r="E25">
        <v>0.20318725100000001</v>
      </c>
      <c r="F25">
        <v>56</v>
      </c>
      <c r="G25">
        <v>0.39285714300000002</v>
      </c>
      <c r="H25">
        <v>0.196428571</v>
      </c>
      <c r="I25">
        <v>34.333333330000002</v>
      </c>
      <c r="J25">
        <v>0.41747572799999999</v>
      </c>
      <c r="K25">
        <v>0.21359223299999999</v>
      </c>
    </row>
    <row r="26" spans="1:11" x14ac:dyDescent="0.3">
      <c r="B26" t="s">
        <v>17</v>
      </c>
      <c r="C26">
        <v>24</v>
      </c>
      <c r="D26">
        <v>0.38541666699999999</v>
      </c>
      <c r="E26">
        <v>0.16666666699999999</v>
      </c>
      <c r="F26">
        <v>66</v>
      </c>
      <c r="G26">
        <v>0.24242424200000001</v>
      </c>
      <c r="H26">
        <v>0.22727272700000001</v>
      </c>
      <c r="I26">
        <v>38.5</v>
      </c>
      <c r="J26">
        <v>0.44805194799999998</v>
      </c>
      <c r="K26">
        <v>0.21428571399999999</v>
      </c>
    </row>
    <row r="27" spans="1:11" x14ac:dyDescent="0.3">
      <c r="B27" t="s">
        <v>18</v>
      </c>
      <c r="C27">
        <v>35</v>
      </c>
      <c r="D27">
        <v>0.39047619</v>
      </c>
      <c r="E27">
        <v>0.171428571</v>
      </c>
      <c r="F27">
        <v>35</v>
      </c>
      <c r="G27">
        <v>0.31428571399999999</v>
      </c>
      <c r="H27">
        <v>0.171428571</v>
      </c>
      <c r="I27">
        <v>51</v>
      </c>
      <c r="J27">
        <v>0.35294117600000002</v>
      </c>
      <c r="K27">
        <v>0.199346405</v>
      </c>
    </row>
    <row r="28" spans="1:11" x14ac:dyDescent="0.3">
      <c r="B28" t="s">
        <v>19</v>
      </c>
      <c r="C28">
        <v>23.545454549999999</v>
      </c>
      <c r="D28">
        <v>0.43629343599999998</v>
      </c>
      <c r="E28">
        <v>0.19691119700000001</v>
      </c>
      <c r="F28" t="s">
        <v>12</v>
      </c>
      <c r="G28" t="s">
        <v>12</v>
      </c>
      <c r="H28" t="s">
        <v>12</v>
      </c>
      <c r="I28">
        <v>32</v>
      </c>
      <c r="J28">
        <v>0.15625</v>
      </c>
      <c r="K28">
        <v>9.375E-2</v>
      </c>
    </row>
    <row r="29" spans="1:11" x14ac:dyDescent="0.3">
      <c r="B29" t="s">
        <v>20</v>
      </c>
      <c r="C29">
        <v>17.5</v>
      </c>
      <c r="D29">
        <v>0.41428571400000003</v>
      </c>
      <c r="E29">
        <v>0.20476190499999999</v>
      </c>
      <c r="F29" t="s">
        <v>12</v>
      </c>
      <c r="G29" t="s">
        <v>12</v>
      </c>
      <c r="H29" t="s">
        <v>12</v>
      </c>
      <c r="I29">
        <v>19</v>
      </c>
      <c r="J29">
        <v>0.21052631599999999</v>
      </c>
      <c r="K29">
        <v>0.15789473700000001</v>
      </c>
    </row>
    <row r="30" spans="1:11" x14ac:dyDescent="0.3">
      <c r="B30" t="s">
        <v>21</v>
      </c>
      <c r="C30">
        <v>32.571428570000002</v>
      </c>
      <c r="D30">
        <v>0.293859649</v>
      </c>
      <c r="E30">
        <v>7.4561403999999998E-2</v>
      </c>
      <c r="F30" t="s">
        <v>12</v>
      </c>
      <c r="G30" t="s">
        <v>12</v>
      </c>
      <c r="H30" t="s">
        <v>12</v>
      </c>
      <c r="I30">
        <v>32.5</v>
      </c>
      <c r="J30">
        <v>0.30256410299999997</v>
      </c>
      <c r="K30">
        <v>7.6923077000000006E-2</v>
      </c>
    </row>
    <row r="31" spans="1:11" x14ac:dyDescent="0.3">
      <c r="B31" t="s">
        <v>22</v>
      </c>
      <c r="C31">
        <v>23.6</v>
      </c>
      <c r="D31">
        <v>0.49152542399999999</v>
      </c>
      <c r="E31">
        <v>0.17796610199999999</v>
      </c>
      <c r="F31" t="s">
        <v>12</v>
      </c>
      <c r="G31" t="s">
        <v>12</v>
      </c>
      <c r="H31" t="s">
        <v>12</v>
      </c>
      <c r="I31">
        <v>28</v>
      </c>
      <c r="J31">
        <v>0.48809523799999999</v>
      </c>
      <c r="K31">
        <v>0.14285714299999999</v>
      </c>
    </row>
    <row r="32" spans="1:11" x14ac:dyDescent="0.3">
      <c r="B32" t="s">
        <v>23</v>
      </c>
      <c r="C32">
        <v>33.1</v>
      </c>
      <c r="D32">
        <v>0.44712990899999999</v>
      </c>
      <c r="E32">
        <v>8.1570997000000006E-2</v>
      </c>
      <c r="F32" t="s">
        <v>12</v>
      </c>
      <c r="G32" t="s">
        <v>12</v>
      </c>
      <c r="H32" t="s">
        <v>12</v>
      </c>
      <c r="I32">
        <v>27</v>
      </c>
      <c r="J32">
        <v>0.37037037</v>
      </c>
      <c r="K32">
        <v>0.14814814800000001</v>
      </c>
    </row>
    <row r="33" spans="1:11" x14ac:dyDescent="0.3">
      <c r="B33" t="s">
        <v>24</v>
      </c>
      <c r="C33">
        <v>22.5</v>
      </c>
      <c r="D33">
        <v>0.4</v>
      </c>
      <c r="E33">
        <v>0.08</v>
      </c>
      <c r="F33">
        <v>44</v>
      </c>
      <c r="G33">
        <v>0.20454545499999999</v>
      </c>
      <c r="H33">
        <v>0.13636363600000001</v>
      </c>
      <c r="I33">
        <v>39</v>
      </c>
      <c r="J33">
        <v>0.34615384599999999</v>
      </c>
      <c r="K33">
        <v>3.8461538000000003E-2</v>
      </c>
    </row>
    <row r="34" spans="1:11" x14ac:dyDescent="0.3">
      <c r="B34" t="s">
        <v>25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>
        <v>68.153846150000007</v>
      </c>
      <c r="J34">
        <v>0.299097065</v>
      </c>
      <c r="K34">
        <v>0</v>
      </c>
    </row>
    <row r="35" spans="1:11" x14ac:dyDescent="0.3">
      <c r="B35" t="s">
        <v>28</v>
      </c>
      <c r="C35">
        <f>SUBTOTAL(101,Table2[Average.Transitions.Surface])</f>
        <v>26.54574314615385</v>
      </c>
      <c r="D35">
        <f>SUBTOTAL(101,Table2[Surface.Percentage.Surface])</f>
        <v>0.38284692061538467</v>
      </c>
      <c r="E35">
        <f>SUBTOTAL(101,Table2[Meaningful.Percentage.Surface])</f>
        <v>0.1840660276153846</v>
      </c>
      <c r="F35">
        <f>SUBTOTAL(101,Table2[Average.Transitions.Meaningful])</f>
        <v>57.166666666666664</v>
      </c>
      <c r="G35">
        <f>SUBTOTAL(101,Table2[Surface.Percentage.Meaningful])</f>
        <v>0.30828678833333334</v>
      </c>
      <c r="H35">
        <f>SUBTOTAL(101,Table2[Meaningful.Percentage.Meaningful])</f>
        <v>0.22729236350000004</v>
      </c>
      <c r="I35">
        <f>SUBTOTAL(101,Table2[Average.Transitions.Invalid])</f>
        <v>38.58241758214286</v>
      </c>
      <c r="J35">
        <f>SUBTOTAL(101,Table2[Surface.Percentage.Invalid])</f>
        <v>0.34435047371428568</v>
      </c>
      <c r="K35">
        <f>SUBTOTAL(101,Table2[Meaningful.Percentage.Invalid])</f>
        <v>0.17146273507142859</v>
      </c>
    </row>
    <row r="37" spans="1:11" x14ac:dyDescent="0.3">
      <c r="A37" t="s">
        <v>32</v>
      </c>
    </row>
    <row r="38" spans="1:11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33</v>
      </c>
      <c r="K38" t="s">
        <v>10</v>
      </c>
    </row>
    <row r="39" spans="1:11" hidden="1" x14ac:dyDescent="0.3">
      <c r="B39" t="s">
        <v>11</v>
      </c>
      <c r="C39">
        <f>C3-C21</f>
        <v>-3.5999999999999996</v>
      </c>
      <c r="D39">
        <f t="shared" ref="D39:K39" si="0">D3-D21</f>
        <v>-1.339285699999998E-2</v>
      </c>
      <c r="E39">
        <f t="shared" si="0"/>
        <v>3.8392857000000002E-2</v>
      </c>
      <c r="F39" t="s">
        <v>12</v>
      </c>
      <c r="G39" t="s">
        <v>12</v>
      </c>
      <c r="H39" t="s">
        <v>12</v>
      </c>
      <c r="I39">
        <f t="shared" si="0"/>
        <v>-12.5</v>
      </c>
      <c r="J39">
        <f t="shared" si="0"/>
        <v>1.880877763636396E-2</v>
      </c>
      <c r="K39">
        <f t="shared" si="0"/>
        <v>0.14838035524242399</v>
      </c>
    </row>
    <row r="40" spans="1:11" hidden="1" x14ac:dyDescent="0.3">
      <c r="B40" t="s">
        <v>13</v>
      </c>
      <c r="C40">
        <f t="shared" ref="C40:K52" si="1">C4-C22</f>
        <v>-6.2888888899999955</v>
      </c>
      <c r="D40">
        <f t="shared" si="1"/>
        <v>7.8473588835442976E-2</v>
      </c>
      <c r="E40">
        <f t="shared" si="1"/>
        <v>2.860165527848102E-2</v>
      </c>
      <c r="F40" t="s">
        <v>12</v>
      </c>
      <c r="G40" t="s">
        <v>12</v>
      </c>
      <c r="H40" t="s">
        <v>12</v>
      </c>
      <c r="I40">
        <f t="shared" si="1"/>
        <v>6</v>
      </c>
      <c r="J40">
        <f t="shared" si="1"/>
        <v>0.142490842538462</v>
      </c>
      <c r="K40">
        <f t="shared" si="1"/>
        <v>-8.4493284683761022E-2</v>
      </c>
    </row>
    <row r="41" spans="1:11" x14ac:dyDescent="0.3">
      <c r="B41" t="s">
        <v>14</v>
      </c>
      <c r="C41">
        <f t="shared" si="1"/>
        <v>4</v>
      </c>
      <c r="D41">
        <f t="shared" si="1"/>
        <v>0.12626728142857099</v>
      </c>
      <c r="E41">
        <f t="shared" si="1"/>
        <v>9.953917057142897E-2</v>
      </c>
      <c r="F41">
        <f t="shared" si="1"/>
        <v>-9.3999999999999986</v>
      </c>
      <c r="G41">
        <f t="shared" si="1"/>
        <v>4.8290761302325957E-2</v>
      </c>
      <c r="H41">
        <f t="shared" si="1"/>
        <v>-2.3446435674419008E-2</v>
      </c>
      <c r="I41">
        <f t="shared" si="1"/>
        <v>2</v>
      </c>
      <c r="J41">
        <f t="shared" si="1"/>
        <v>-7.3809524000000015E-2</v>
      </c>
      <c r="K41">
        <f t="shared" si="1"/>
        <v>0.2</v>
      </c>
    </row>
    <row r="42" spans="1:11" x14ac:dyDescent="0.3">
      <c r="B42" t="s">
        <v>15</v>
      </c>
      <c r="C42">
        <f t="shared" si="1"/>
        <v>-2.5</v>
      </c>
      <c r="D42">
        <f t="shared" si="1"/>
        <v>-0.12735849100000002</v>
      </c>
      <c r="E42">
        <f t="shared" si="1"/>
        <v>6.7610062999999998E-2</v>
      </c>
      <c r="F42">
        <f t="shared" si="1"/>
        <v>-20.6666666666667</v>
      </c>
      <c r="G42">
        <f t="shared" si="1"/>
        <v>-0.107768910320442</v>
      </c>
      <c r="H42">
        <f t="shared" si="1"/>
        <v>4.6381559226519875E-3</v>
      </c>
      <c r="I42">
        <f t="shared" si="1"/>
        <v>-10.500000003333298</v>
      </c>
      <c r="J42">
        <f t="shared" si="1"/>
        <v>-0.16896884027272702</v>
      </c>
      <c r="K42">
        <f t="shared" si="1"/>
        <v>-4.2820430272727E-2</v>
      </c>
    </row>
    <row r="43" spans="1:11" x14ac:dyDescent="0.3">
      <c r="B43" t="s">
        <v>16</v>
      </c>
      <c r="C43">
        <f t="shared" si="1"/>
        <v>30.11111111</v>
      </c>
      <c r="D43">
        <f t="shared" si="1"/>
        <v>-0.283005907137931</v>
      </c>
      <c r="E43">
        <f t="shared" si="1"/>
        <v>8.9916197275861975E-2</v>
      </c>
      <c r="F43">
        <f t="shared" si="1"/>
        <v>0.25</v>
      </c>
      <c r="G43">
        <f t="shared" si="1"/>
        <v>-0.139523809666667</v>
      </c>
      <c r="H43">
        <f t="shared" si="1"/>
        <v>6.1349206777777998E-2</v>
      </c>
      <c r="I43">
        <f t="shared" si="1"/>
        <v>-0.83333333000000209</v>
      </c>
      <c r="J43">
        <f t="shared" si="1"/>
        <v>-7.4192145910447982E-2</v>
      </c>
      <c r="K43">
        <f t="shared" si="1"/>
        <v>9.9840602820895991E-2</v>
      </c>
    </row>
    <row r="44" spans="1:11" x14ac:dyDescent="0.3">
      <c r="B44" t="s">
        <v>17</v>
      </c>
      <c r="C44">
        <f t="shared" si="1"/>
        <v>3</v>
      </c>
      <c r="D44">
        <f t="shared" si="1"/>
        <v>-7.0601852185184999E-2</v>
      </c>
      <c r="E44">
        <f t="shared" si="1"/>
        <v>1.8518518185185018E-2</v>
      </c>
      <c r="F44">
        <f t="shared" si="1"/>
        <v>-5</v>
      </c>
      <c r="G44">
        <f t="shared" si="1"/>
        <v>3.626428259016401E-2</v>
      </c>
      <c r="H44">
        <f t="shared" si="1"/>
        <v>0.14157973201639301</v>
      </c>
      <c r="I44">
        <f t="shared" si="1"/>
        <v>37.1666666666667</v>
      </c>
      <c r="J44">
        <f t="shared" si="1"/>
        <v>-0.196950626414097</v>
      </c>
      <c r="K44">
        <f t="shared" si="1"/>
        <v>8.5273757365638997E-2</v>
      </c>
    </row>
    <row r="45" spans="1:11" x14ac:dyDescent="0.3">
      <c r="B45" t="s">
        <v>18</v>
      </c>
      <c r="C45">
        <f t="shared" si="1"/>
        <v>2</v>
      </c>
      <c r="D45">
        <f t="shared" si="1"/>
        <v>-0.11119691072072102</v>
      </c>
      <c r="E45">
        <f t="shared" si="1"/>
        <v>8.0823681252252005E-2</v>
      </c>
      <c r="F45">
        <f t="shared" si="1"/>
        <v>64.3333333333333</v>
      </c>
      <c r="G45">
        <f t="shared" si="1"/>
        <v>-0.11965484151677899</v>
      </c>
      <c r="H45">
        <f t="shared" si="1"/>
        <v>0.20776605987248301</v>
      </c>
      <c r="I45">
        <f t="shared" si="1"/>
        <v>14</v>
      </c>
      <c r="J45">
        <f t="shared" si="1"/>
        <v>-6.0633483692308032E-2</v>
      </c>
      <c r="K45">
        <f t="shared" si="1"/>
        <v>9.2961287307691987E-2</v>
      </c>
    </row>
    <row r="46" spans="1:11" x14ac:dyDescent="0.3">
      <c r="B46" t="s">
        <v>19</v>
      </c>
      <c r="C46">
        <f t="shared" si="1"/>
        <v>9.4545454500000012</v>
      </c>
      <c r="D46">
        <f t="shared" si="1"/>
        <v>-0.133263132969697</v>
      </c>
      <c r="E46">
        <f t="shared" si="1"/>
        <v>-4.5396045484848019E-2</v>
      </c>
      <c r="F46" t="s">
        <v>12</v>
      </c>
      <c r="G46" t="s">
        <v>12</v>
      </c>
      <c r="H46" t="s">
        <v>12</v>
      </c>
      <c r="I46">
        <f t="shared" si="1"/>
        <v>1.6666666666666998</v>
      </c>
      <c r="J46">
        <f t="shared" si="1"/>
        <v>0.19028465346534701</v>
      </c>
      <c r="K46">
        <f t="shared" si="1"/>
        <v>0.143873762376238</v>
      </c>
    </row>
    <row r="47" spans="1:11" x14ac:dyDescent="0.3">
      <c r="B47" t="s">
        <v>20</v>
      </c>
      <c r="C47">
        <f t="shared" si="1"/>
        <v>10.5</v>
      </c>
      <c r="D47">
        <f t="shared" si="1"/>
        <v>-0.14642857114285701</v>
      </c>
      <c r="E47">
        <f t="shared" si="1"/>
        <v>4.5238095000000006E-2</v>
      </c>
      <c r="F47" t="s">
        <v>12</v>
      </c>
      <c r="G47" t="s">
        <v>12</v>
      </c>
      <c r="H47" t="s">
        <v>12</v>
      </c>
      <c r="I47">
        <f t="shared" si="1"/>
        <v>29</v>
      </c>
      <c r="J47">
        <f t="shared" si="1"/>
        <v>0.18530701733333299</v>
      </c>
      <c r="K47">
        <f t="shared" si="1"/>
        <v>7.1271929666666983E-2</v>
      </c>
    </row>
    <row r="48" spans="1:11" x14ac:dyDescent="0.3">
      <c r="B48" t="s">
        <v>21</v>
      </c>
      <c r="C48">
        <f t="shared" si="1"/>
        <v>-5.0714285700000019</v>
      </c>
      <c r="D48">
        <f t="shared" si="1"/>
        <v>-9.3859648999999989E-2</v>
      </c>
      <c r="E48">
        <f t="shared" si="1"/>
        <v>3.4529505090909005E-2</v>
      </c>
      <c r="F48" t="s">
        <v>12</v>
      </c>
      <c r="G48" t="s">
        <v>12</v>
      </c>
      <c r="H48" t="s">
        <v>12</v>
      </c>
      <c r="I48">
        <f t="shared" si="1"/>
        <v>-4.5</v>
      </c>
      <c r="J48">
        <f t="shared" si="1"/>
        <v>1.8864468428571035E-2</v>
      </c>
      <c r="K48">
        <f t="shared" si="1"/>
        <v>-7.6923077000000006E-2</v>
      </c>
    </row>
    <row r="49" spans="2:11" x14ac:dyDescent="0.3">
      <c r="B49" t="s">
        <v>22</v>
      </c>
      <c r="C49">
        <f t="shared" si="1"/>
        <v>10.799999999999997</v>
      </c>
      <c r="D49">
        <f t="shared" si="1"/>
        <v>-0.11361844725581399</v>
      </c>
      <c r="E49">
        <f t="shared" si="1"/>
        <v>6.0405991023256E-2</v>
      </c>
      <c r="F49" t="s">
        <v>12</v>
      </c>
      <c r="G49" t="s">
        <v>12</v>
      </c>
      <c r="H49" t="s">
        <v>12</v>
      </c>
      <c r="I49">
        <f t="shared" si="1"/>
        <v>82</v>
      </c>
      <c r="J49">
        <f t="shared" si="1"/>
        <v>-6.536796527272698E-2</v>
      </c>
      <c r="K49">
        <f t="shared" si="1"/>
        <v>3.4415584272727007E-2</v>
      </c>
    </row>
    <row r="50" spans="2:11" x14ac:dyDescent="0.3">
      <c r="B50" t="s">
        <v>23</v>
      </c>
      <c r="C50">
        <f t="shared" si="1"/>
        <v>6.2333333333332988</v>
      </c>
      <c r="D50">
        <f t="shared" si="1"/>
        <v>-0.158994315779661</v>
      </c>
      <c r="E50">
        <f t="shared" si="1"/>
        <v>2.8598494525423998E-2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2:11" x14ac:dyDescent="0.3">
      <c r="B51" t="s">
        <v>24</v>
      </c>
      <c r="C51">
        <f t="shared" si="1"/>
        <v>12.700000000000003</v>
      </c>
      <c r="D51">
        <f t="shared" si="1"/>
        <v>3.4090909090909727E-3</v>
      </c>
      <c r="E51">
        <f t="shared" si="1"/>
        <v>-1.1818181818181797E-2</v>
      </c>
      <c r="F51">
        <f t="shared" si="1"/>
        <v>13</v>
      </c>
      <c r="G51">
        <f t="shared" si="1"/>
        <v>0.163875597631579</v>
      </c>
      <c r="H51">
        <f t="shared" si="1"/>
        <v>3.987241192981994E-3</v>
      </c>
      <c r="I51">
        <f t="shared" si="1"/>
        <v>56</v>
      </c>
      <c r="J51">
        <f t="shared" si="1"/>
        <v>-0.11457489863157899</v>
      </c>
      <c r="K51">
        <f t="shared" si="1"/>
        <v>2.469635673684209E-2</v>
      </c>
    </row>
    <row r="52" spans="2:11" hidden="1" x14ac:dyDescent="0.3">
      <c r="B52" t="s">
        <v>25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>
        <f t="shared" si="1"/>
        <v>30.417582421428591</v>
      </c>
      <c r="J52">
        <f t="shared" si="1"/>
        <v>-3.4448910869570026E-3</v>
      </c>
      <c r="K52">
        <f t="shared" si="1"/>
        <v>0</v>
      </c>
    </row>
    <row r="53" spans="2:11" x14ac:dyDescent="0.3">
      <c r="B53" t="s">
        <v>28</v>
      </c>
      <c r="C53">
        <f>SUBTOTAL(101,Table3[Average.Transitions.Surface])</f>
        <v>7.3843237566666629</v>
      </c>
      <c r="D53">
        <f>SUBTOTAL(101,Table3[Surface.Percentage.Surface])</f>
        <v>-0.10078644589583674</v>
      </c>
      <c r="E53">
        <f>SUBTOTAL(101,Table3[Meaningful.Percentage.Surface])</f>
        <v>4.2542317147389749E-2</v>
      </c>
      <c r="F53">
        <f>SUBTOTAL(101,Table3[Average.Transitions.Meaningful])</f>
        <v>7.0861111111111006</v>
      </c>
      <c r="G53">
        <f>SUBTOTAL(101,Table3[Surface.Percentage.Meaningful])</f>
        <v>-1.9752819996636511E-2</v>
      </c>
      <c r="H53">
        <f>SUBTOTAL(101,Table3[Meaningful.Percentage.Meaningful])</f>
        <v>6.5978993351311507E-2</v>
      </c>
      <c r="I53">
        <f>SUBTOTAL(101,Table3[Average.Transitions.Invalid])</f>
        <v>20.600000000000012</v>
      </c>
      <c r="J53">
        <f>SUBTOTAL(101,Table3[Surface.Percetage.Invalid])</f>
        <v>-3.6004134496663495E-2</v>
      </c>
      <c r="K53">
        <f>SUBTOTAL(101,Table3[Meaningful.Percentage.Invalid])</f>
        <v>6.3258977327397409E-2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2015-06-05T18:17:20Z</dcterms:created>
  <dcterms:modified xsi:type="dcterms:W3CDTF">2020-06-18T14:16:45Z</dcterms:modified>
</cp:coreProperties>
</file>