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9A5D90FE-C80A-40EF-8005-F3DEEDC01024}" xr6:coauthVersionLast="45" xr6:coauthVersionMax="45" xr10:uidLastSave="{00000000-0000-0000-0000-000000000000}"/>
  <bookViews>
    <workbookView xWindow="2868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C17" i="1"/>
  <c r="D17" i="1"/>
  <c r="E17" i="1"/>
  <c r="F17" i="1"/>
  <c r="G17" i="1"/>
  <c r="H17" i="1"/>
  <c r="I17" i="1"/>
  <c r="J17" i="1"/>
  <c r="K17" i="1"/>
  <c r="D39" i="1"/>
  <c r="E39" i="1"/>
  <c r="I39" i="1"/>
  <c r="J39" i="1"/>
  <c r="K39" i="1"/>
  <c r="D40" i="1"/>
  <c r="E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I46" i="1"/>
  <c r="J46" i="1"/>
  <c r="K46" i="1"/>
  <c r="D47" i="1"/>
  <c r="E47" i="1"/>
  <c r="I47" i="1"/>
  <c r="J47" i="1"/>
  <c r="K47" i="1"/>
  <c r="D48" i="1"/>
  <c r="E48" i="1"/>
  <c r="I48" i="1"/>
  <c r="J48" i="1"/>
  <c r="K48" i="1"/>
  <c r="D49" i="1"/>
  <c r="E49" i="1"/>
  <c r="I49" i="1"/>
  <c r="J49" i="1"/>
  <c r="K49" i="1"/>
  <c r="D50" i="1"/>
  <c r="E50" i="1"/>
  <c r="D51" i="1"/>
  <c r="E51" i="1"/>
  <c r="F51" i="1"/>
  <c r="G51" i="1"/>
  <c r="H51" i="1"/>
  <c r="I51" i="1"/>
  <c r="J51" i="1"/>
  <c r="K51" i="1"/>
  <c r="I52" i="1"/>
  <c r="J52" i="1"/>
  <c r="K52" i="1"/>
  <c r="C40" i="1"/>
  <c r="C41" i="1"/>
  <c r="C42" i="1"/>
  <c r="C43" i="1"/>
  <c r="C44" i="1"/>
  <c r="C45" i="1"/>
  <c r="C46" i="1"/>
  <c r="C47" i="1"/>
  <c r="C48" i="1"/>
  <c r="C49" i="1"/>
  <c r="C50" i="1"/>
  <c r="C51" i="1"/>
  <c r="C39" i="1"/>
  <c r="H53" i="1" l="1"/>
  <c r="C53" i="1"/>
  <c r="G53" i="1"/>
  <c r="K53" i="1"/>
  <c r="F53" i="1"/>
  <c r="J53" i="1"/>
  <c r="D53" i="1"/>
  <c r="I53" i="1"/>
  <c r="E53" i="1"/>
</calcChain>
</file>

<file path=xl/sharedStrings.xml><?xml version="1.0" encoding="utf-8"?>
<sst xmlns="http://schemas.openxmlformats.org/spreadsheetml/2006/main" count="180" uniqueCount="33">
  <si>
    <t>Slide</t>
  </si>
  <si>
    <t>Average.Transitions.Surface</t>
  </si>
  <si>
    <t>Surface.Percentage.Surface</t>
  </si>
  <si>
    <t>Meaningful.Percentage.Surface</t>
  </si>
  <si>
    <t>Average.Transitions.Meaningful</t>
  </si>
  <si>
    <t>Surface.Percentage.Meaningful</t>
  </si>
  <si>
    <t>Meaningful.Percentage.Meaningful</t>
  </si>
  <si>
    <t>Average.Transitions.Invalid</t>
  </si>
  <si>
    <t>Surface.Percentage.Invalid</t>
  </si>
  <si>
    <t>Meaningful.Percentage.Invalid</t>
  </si>
  <si>
    <t>fruit.bmp</t>
  </si>
  <si>
    <t>NA</t>
  </si>
  <si>
    <t>intro.bmp</t>
  </si>
  <si>
    <t>0.bmp</t>
  </si>
  <si>
    <t>1.bmp</t>
  </si>
  <si>
    <t>2.bmp</t>
  </si>
  <si>
    <t>3.bmp</t>
  </si>
  <si>
    <t>4.bmp</t>
  </si>
  <si>
    <t>5.bmp</t>
  </si>
  <si>
    <t>6.bmp</t>
  </si>
  <si>
    <t>7.bmp</t>
  </si>
  <si>
    <t>8.bmp</t>
  </si>
  <si>
    <t>9.bmp</t>
  </si>
  <si>
    <t>10.bmp</t>
  </si>
  <si>
    <t>11.bmp</t>
  </si>
  <si>
    <t>Expert</t>
  </si>
  <si>
    <t>Novice</t>
  </si>
  <si>
    <t>Comparison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</si>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</sst>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32891-83EE-4E0C-9483-C526ED6AFC6B}" name="Table1" displayName="Table1" ref="B2:K17" totalsRowCount="1">
  <autoFilter ref="B2:K16" xr:uid="{1AC1386B-3C3C-4911-954E-3B98D1614052}">
    <filterColumn colId="0">
      <filters>
        <filter val="0.bmp"/>
        <filter val="1.bmp"/>
        <filter val="10.bmp"/>
        <filter val="2.bmp"/>
        <filter val="3.bmp"/>
        <filter val="4.bmp"/>
        <filter val="5.bmp"/>
        <filter val="6.bmp"/>
        <filter val="7.bmp"/>
        <filter val="8.bmp"/>
        <filter val="9.bmp"/>
      </filters>
    </filterColumn>
  </autoFilter>
  <tableColumns count="10">
    <tableColumn id="1" xr3:uid="{BB608372-BCD0-4310-91FE-ED34ADA87C1E}" name="Slide" totalsRowLabel="Average"/>
    <tableColumn id="2" xr3:uid="{62CDB01B-D35C-49E2-AA7C-7847C71800BE}" name="Average.Transitions.Surface" totalsRowFunction="average"/>
    <tableColumn id="3" xr3:uid="{A519276A-CA3D-4A35-A837-2E0C999C49CE}" name="Surface.Percentage.Surface" totalsRowFunction="average"/>
    <tableColumn id="4" xr3:uid="{E235692D-7E03-4DA9-82B5-5CEF1703A98B}" name="Meaningful.Percentage.Surface" totalsRowFunction="average"/>
    <tableColumn id="5" xr3:uid="{0E78209C-723D-4F66-865B-A6D987B55C55}" name="Average.Transitions.Meaningful" totalsRowFunction="average"/>
    <tableColumn id="6" xr3:uid="{E6CB4F81-9369-428B-AAED-1CFDEAADFA04}" name="Surface.Percentage.Meaningful" totalsRowFunction="average"/>
    <tableColumn id="7" xr3:uid="{4C2D8D46-32EE-40ED-9C75-3E1479607052}" name="Meaningful.Percentage.Meaningful" totalsRowFunction="average"/>
    <tableColumn id="8" xr3:uid="{FF4ECC93-444C-4DC6-9279-7DDBDB969DF1}" name="Average.Transitions.Invalid" totalsRowFunction="average"/>
    <tableColumn id="9" xr3:uid="{13B11CCF-BF4D-41C0-B4B7-03F98913133D}" name="Surface.Percentage.Invalid" totalsRowFunction="average"/>
    <tableColumn id="10" xr3:uid="{9232768B-AED3-41A4-9150-52B3703F2C6F}" name="Meaningful.Percentage.Invalid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9C8EC7-A5EB-41DA-878E-15123EF0516E}" name="Table2" displayName="Table2" ref="B20:K35" totalsRowCount="1">
  <autoFilter ref="B20:K34" xr:uid="{94D4AF22-2746-452F-8472-F6C780B2351C}">
    <filterColumn colId="0">
      <filters>
        <filter val="0.bmp"/>
        <filter val="1.bmp"/>
        <filter val="10.bmp"/>
        <filter val="2.bmp"/>
        <filter val="3.bmp"/>
        <filter val="4.bmp"/>
        <filter val="5.bmp"/>
        <filter val="6.bmp"/>
        <filter val="7.bmp"/>
        <filter val="8.bmp"/>
        <filter val="9.bmp"/>
      </filters>
    </filterColumn>
  </autoFilter>
  <tableColumns count="10">
    <tableColumn id="1" xr3:uid="{1455E8DC-A113-4F7F-BE7C-9F9358F37DB9}" name="Slide" totalsRowLabel="Average"/>
    <tableColumn id="2" xr3:uid="{BEA3EE3A-3085-4BED-9AEE-E3D8E6BB9901}" name="Average.Transitions.Surface" totalsRowFunction="average"/>
    <tableColumn id="3" xr3:uid="{E0CEB162-B56B-4A78-AEA2-1129C659E594}" name="Surface.Percentage.Surface" totalsRowFunction="average"/>
    <tableColumn id="4" xr3:uid="{8528DBD1-55A7-41B0-B2F0-7524976AFE61}" name="Meaningful.Percentage.Surface" totalsRowFunction="average"/>
    <tableColumn id="5" xr3:uid="{EDEE8034-4C90-4CD6-8515-7DE6817D7777}" name="Average.Transitions.Meaningful" totalsRowFunction="average"/>
    <tableColumn id="6" xr3:uid="{187FF85E-0723-4F38-8DA2-E8215E010F95}" name="Surface.Percentage.Meaningful" totalsRowFunction="average"/>
    <tableColumn id="7" xr3:uid="{679869B1-A4EF-4E8E-B901-E80ADBE9B997}" name="Meaningful.Percentage.Meaningful" totalsRowFunction="average"/>
    <tableColumn id="8" xr3:uid="{A95CF50B-FC02-421D-9BE5-A5E8032582AF}" name="Average.Transitions.Invalid" totalsRowFunction="average"/>
    <tableColumn id="9" xr3:uid="{9F949BBB-1679-4BC2-A1D1-F800623C3CEF}" name="Surface.Percentage.Invalid" totalsRowFunction="average"/>
    <tableColumn id="10" xr3:uid="{013EBFDF-04DA-400D-A2F4-485A2E557AC4}" name="Meaningful.Percentage.Invalid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A0E7EE-B7A0-4CFE-B5E2-BC13D4580728}" name="Table3" displayName="Table3" ref="B38:K53" totalsRowCount="1">
  <autoFilter ref="B38:K52" xr:uid="{07F7058C-357B-41C0-8F39-8A45618BCD92}">
    <filterColumn colId="0">
      <filters>
        <filter val="0.bmp"/>
        <filter val="1.bmp"/>
        <filter val="10.bmp"/>
        <filter val="2.bmp"/>
        <filter val="3.bmp"/>
        <filter val="4.bmp"/>
        <filter val="5.bmp"/>
        <filter val="6.bmp"/>
        <filter val="7.bmp"/>
        <filter val="8.bmp"/>
        <filter val="9.bmp"/>
      </filters>
    </filterColumn>
  </autoFilter>
  <tableColumns count="10">
    <tableColumn id="1" xr3:uid="{613F38D3-47BB-4F90-A655-584D4A6BDED2}" name="Slide" totalsRowLabel="Average"/>
    <tableColumn id="2" xr3:uid="{121926FC-AC80-4539-A99F-474BFD452EFA}" name="Average.Transitions.Surface" totalsRowFunction="average">
      <calculatedColumnFormula>C3-C21</calculatedColumnFormula>
    </tableColumn>
    <tableColumn id="3" xr3:uid="{9DB0B27B-9CF8-4FD0-B89A-C8A008CE0475}" name="Surface.Percentage.Surface" totalsRowFunction="average">
      <calculatedColumnFormula>D3-D21</calculatedColumnFormula>
    </tableColumn>
    <tableColumn id="4" xr3:uid="{8E5115FE-76E9-4CD7-8A59-329742D7769C}" name="Meaningful.Percentage.Surface" totalsRowFunction="average">
      <calculatedColumnFormula>E3-E21</calculatedColumnFormula>
    </tableColumn>
    <tableColumn id="5" xr3:uid="{32B0B940-CF44-4F7E-93B7-2BF97A51102F}" name="Average.Transitions.Meaningful" totalsRowFunction="average">
      <calculatedColumnFormula>F3-F21</calculatedColumnFormula>
    </tableColumn>
    <tableColumn id="6" xr3:uid="{D54C196E-CACC-4976-84E6-16E59C425DCC}" name="Surface.Percentage.Meaningful" totalsRowFunction="average">
      <calculatedColumnFormula>G3-G21</calculatedColumnFormula>
    </tableColumn>
    <tableColumn id="7" xr3:uid="{73C64A3D-D839-412D-9581-AD636475B54D}" name="Meaningful.Percentage.Meaningful" totalsRowFunction="average">
      <calculatedColumnFormula>H3-H21</calculatedColumnFormula>
    </tableColumn>
    <tableColumn id="8" xr3:uid="{18116AC7-7632-4968-9A59-7CFB87010EF5}" name="Average.Transitions.Invalid" totalsRowFunction="average">
      <calculatedColumnFormula>I3-I21</calculatedColumnFormula>
    </tableColumn>
    <tableColumn id="9" xr3:uid="{E8AF9BD3-2F12-4B9B-A28D-8689C8253A5F}" name="Surface.Percentage.Invalid" totalsRowFunction="average">
      <calculatedColumnFormula>J3-J21</calculatedColumnFormula>
    </tableColumn>
    <tableColumn id="10" xr3:uid="{BFBF60F5-00A1-41CF-8DA6-AD0081507FB3}" name="Meaningful.Percentage.Invalid" totalsRowFunction="average">
      <calculatedColumnFormula>K3-K21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9" workbookViewId="0">
      <selection activeCell="E56" sqref="E56"/>
    </sheetView>
  </sheetViews>
  <sheetFormatPr defaultRowHeight="14.4" x14ac:dyDescent="0.3"/>
  <cols>
    <col min="2" max="2" width="9.5546875" bestFit="1" customWidth="1"/>
    <col min="3" max="3" width="27" customWidth="1"/>
    <col min="4" max="4" width="26.5546875" customWidth="1"/>
    <col min="5" max="5" width="30.109375" customWidth="1"/>
    <col min="6" max="6" width="30.5546875" customWidth="1"/>
    <col min="7" max="7" width="30.109375" customWidth="1"/>
    <col min="8" max="8" width="33.77734375" customWidth="1"/>
    <col min="9" max="9" width="26.44140625" customWidth="1"/>
    <col min="10" max="10" width="26" customWidth="1"/>
    <col min="11" max="11" width="29.5546875" customWidth="1"/>
  </cols>
  <sheetData>
    <row r="1" spans="1:11" x14ac:dyDescent="0.3">
      <c r="A1" t="s">
        <v>25</v>
      </c>
    </row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hidden="1" x14ac:dyDescent="0.3">
      <c r="B3" t="s">
        <v>10</v>
      </c>
      <c r="C3">
        <v>8.4</v>
      </c>
      <c r="D3">
        <v>0.26190476200000001</v>
      </c>
      <c r="E3">
        <v>0.14285714299999999</v>
      </c>
      <c r="F3" t="s">
        <v>11</v>
      </c>
      <c r="G3" t="s">
        <v>11</v>
      </c>
      <c r="H3" t="s">
        <v>11</v>
      </c>
      <c r="I3">
        <v>18.5</v>
      </c>
      <c r="J3">
        <v>0.29729729700000002</v>
      </c>
      <c r="K3">
        <v>0.324324324</v>
      </c>
    </row>
    <row r="4" spans="1:11" hidden="1" x14ac:dyDescent="0.3">
      <c r="B4" t="s">
        <v>12</v>
      </c>
      <c r="C4">
        <v>38.200000000000003</v>
      </c>
      <c r="D4">
        <v>0.31937172800000002</v>
      </c>
      <c r="E4">
        <v>0.21989528799999999</v>
      </c>
      <c r="F4" t="s">
        <v>11</v>
      </c>
      <c r="G4" t="s">
        <v>11</v>
      </c>
      <c r="H4" t="s">
        <v>11</v>
      </c>
      <c r="I4">
        <v>70</v>
      </c>
      <c r="J4">
        <v>0.34285714299999998</v>
      </c>
      <c r="K4">
        <v>0.178571429</v>
      </c>
    </row>
    <row r="5" spans="1:11" x14ac:dyDescent="0.3">
      <c r="B5" t="s">
        <v>13</v>
      </c>
      <c r="C5">
        <v>39</v>
      </c>
      <c r="D5">
        <v>0.33333333300000001</v>
      </c>
      <c r="E5">
        <v>0.35897435900000002</v>
      </c>
      <c r="F5">
        <v>60.8</v>
      </c>
      <c r="G5">
        <v>0.24671052600000001</v>
      </c>
      <c r="H5">
        <v>0.24671052600000001</v>
      </c>
      <c r="I5">
        <v>61</v>
      </c>
      <c r="J5">
        <v>0.13114754100000001</v>
      </c>
      <c r="K5">
        <v>0.31147541000000001</v>
      </c>
    </row>
    <row r="6" spans="1:11" x14ac:dyDescent="0.3">
      <c r="B6" t="s">
        <v>14</v>
      </c>
      <c r="C6">
        <v>30</v>
      </c>
      <c r="D6">
        <v>0.2</v>
      </c>
      <c r="E6">
        <v>0.2</v>
      </c>
      <c r="F6">
        <v>65.333333330000002</v>
      </c>
      <c r="G6">
        <v>0.25</v>
      </c>
      <c r="H6">
        <v>0.22959183699999999</v>
      </c>
      <c r="I6">
        <v>41.333333330000002</v>
      </c>
      <c r="J6">
        <v>0.23387096800000001</v>
      </c>
      <c r="K6">
        <v>0.15322580599999999</v>
      </c>
    </row>
    <row r="7" spans="1:11" x14ac:dyDescent="0.3">
      <c r="B7" t="s">
        <v>15</v>
      </c>
      <c r="C7">
        <v>68</v>
      </c>
      <c r="D7">
        <v>5.8823528999999999E-2</v>
      </c>
      <c r="E7">
        <v>0.235294118</v>
      </c>
      <c r="F7">
        <v>64.25</v>
      </c>
      <c r="G7">
        <v>0.20233462999999999</v>
      </c>
      <c r="H7">
        <v>0.21400778200000001</v>
      </c>
      <c r="I7">
        <v>43.5</v>
      </c>
      <c r="J7">
        <v>0.25287356300000002</v>
      </c>
      <c r="K7">
        <v>0.21839080499999999</v>
      </c>
    </row>
    <row r="8" spans="1:11" x14ac:dyDescent="0.3">
      <c r="B8" t="s">
        <v>16</v>
      </c>
      <c r="C8">
        <v>28</v>
      </c>
      <c r="D8">
        <v>0.28571428599999998</v>
      </c>
      <c r="E8">
        <v>0.16071428600000001</v>
      </c>
      <c r="F8">
        <v>68</v>
      </c>
      <c r="G8">
        <v>0.242647059</v>
      </c>
      <c r="H8">
        <v>0.30882352899999999</v>
      </c>
      <c r="I8">
        <v>90.333333330000002</v>
      </c>
      <c r="J8">
        <v>0.18081180799999999</v>
      </c>
      <c r="K8">
        <v>0.23985239899999999</v>
      </c>
    </row>
    <row r="9" spans="1:11" x14ac:dyDescent="0.3">
      <c r="B9" t="s">
        <v>17</v>
      </c>
      <c r="C9">
        <v>40.333333330000002</v>
      </c>
      <c r="D9">
        <v>0.23140495899999999</v>
      </c>
      <c r="E9">
        <v>0.19008264499999999</v>
      </c>
      <c r="F9">
        <v>118.66666669999999</v>
      </c>
      <c r="G9">
        <v>0.14325842699999999</v>
      </c>
      <c r="H9">
        <v>0.283707865</v>
      </c>
      <c r="I9">
        <v>89</v>
      </c>
      <c r="J9">
        <v>0.191011236</v>
      </c>
      <c r="K9">
        <v>0.20224719099999999</v>
      </c>
    </row>
    <row r="10" spans="1:11" x14ac:dyDescent="0.3">
      <c r="B10" t="s">
        <v>18</v>
      </c>
      <c r="C10">
        <v>42</v>
      </c>
      <c r="D10">
        <v>0.19047618999999999</v>
      </c>
      <c r="E10">
        <v>9.5238094999999995E-2</v>
      </c>
      <c r="F10">
        <v>83</v>
      </c>
      <c r="G10">
        <v>0.19678714899999999</v>
      </c>
      <c r="H10">
        <v>0.20080321300000001</v>
      </c>
      <c r="I10">
        <v>48.666666669999998</v>
      </c>
      <c r="J10">
        <v>0.19178082199999999</v>
      </c>
      <c r="K10">
        <v>0.11643835600000001</v>
      </c>
    </row>
    <row r="11" spans="1:11" x14ac:dyDescent="0.3">
      <c r="B11" t="s">
        <v>19</v>
      </c>
      <c r="C11">
        <v>31.5</v>
      </c>
      <c r="D11">
        <v>0.19047618999999999</v>
      </c>
      <c r="E11">
        <v>0.19047618999999999</v>
      </c>
      <c r="F11">
        <v>77.75</v>
      </c>
      <c r="G11">
        <v>0.21221865000000001</v>
      </c>
      <c r="H11">
        <v>0.20257234700000001</v>
      </c>
      <c r="I11">
        <v>68</v>
      </c>
      <c r="J11">
        <v>0.235294118</v>
      </c>
      <c r="K11">
        <v>0.147058824</v>
      </c>
    </row>
    <row r="12" spans="1:11" x14ac:dyDescent="0.3">
      <c r="B12" t="s">
        <v>20</v>
      </c>
      <c r="C12">
        <v>31</v>
      </c>
      <c r="D12">
        <v>0.16129032300000001</v>
      </c>
      <c r="E12">
        <v>9.6774193999999994E-2</v>
      </c>
      <c r="F12">
        <v>53.25</v>
      </c>
      <c r="G12">
        <v>9.8591549000000001E-2</v>
      </c>
      <c r="H12">
        <v>0.131455399</v>
      </c>
      <c r="I12">
        <v>32</v>
      </c>
      <c r="J12">
        <v>0.25</v>
      </c>
      <c r="K12">
        <v>0</v>
      </c>
    </row>
    <row r="13" spans="1:11" x14ac:dyDescent="0.3">
      <c r="B13" t="s">
        <v>21</v>
      </c>
      <c r="C13">
        <v>47.6</v>
      </c>
      <c r="D13">
        <v>0.23949579800000001</v>
      </c>
      <c r="E13">
        <v>0.15966386599999999</v>
      </c>
      <c r="F13" t="s">
        <v>11</v>
      </c>
      <c r="G13" t="s">
        <v>11</v>
      </c>
      <c r="H13" t="s">
        <v>11</v>
      </c>
      <c r="I13">
        <v>119.5</v>
      </c>
      <c r="J13">
        <v>0.37656903800000002</v>
      </c>
      <c r="K13">
        <v>0.15062761499999999</v>
      </c>
    </row>
    <row r="14" spans="1:11" x14ac:dyDescent="0.3">
      <c r="B14" t="s">
        <v>22</v>
      </c>
      <c r="C14">
        <v>55</v>
      </c>
      <c r="D14">
        <v>0.15757575800000001</v>
      </c>
      <c r="E14">
        <v>4.8484847999999997E-2</v>
      </c>
      <c r="F14">
        <v>79.5</v>
      </c>
      <c r="G14">
        <v>0.21698113199999999</v>
      </c>
      <c r="H14">
        <v>0.103773585</v>
      </c>
      <c r="I14" t="s">
        <v>11</v>
      </c>
      <c r="J14" t="s">
        <v>11</v>
      </c>
      <c r="K14" t="s">
        <v>11</v>
      </c>
    </row>
    <row r="15" spans="1:11" x14ac:dyDescent="0.3">
      <c r="B15" t="s">
        <v>23</v>
      </c>
      <c r="C15">
        <v>44</v>
      </c>
      <c r="D15">
        <v>0.277272727</v>
      </c>
      <c r="E15">
        <v>0.05</v>
      </c>
      <c r="F15">
        <v>60</v>
      </c>
      <c r="G15">
        <v>0.35</v>
      </c>
      <c r="H15">
        <v>0.116666667</v>
      </c>
      <c r="I15">
        <v>141</v>
      </c>
      <c r="J15">
        <v>0.120567376</v>
      </c>
      <c r="K15">
        <v>4.2553190999999997E-2</v>
      </c>
    </row>
    <row r="16" spans="1:11" hidden="1" x14ac:dyDescent="0.3">
      <c r="B16" t="s">
        <v>24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>
        <v>122.8571429</v>
      </c>
      <c r="J16">
        <v>0.20581395299999999</v>
      </c>
      <c r="K16">
        <v>0</v>
      </c>
    </row>
    <row r="17" spans="1:11" x14ac:dyDescent="0.3">
      <c r="B17" t="s">
        <v>29</v>
      </c>
      <c r="C17">
        <f>SUBTOTAL(101,Table1[Average.Transitions.Surface])</f>
        <v>41.493939393636367</v>
      </c>
      <c r="D17">
        <f>SUBTOTAL(101,Table1[Surface.Percentage.Surface])</f>
        <v>0.21144209936363642</v>
      </c>
      <c r="E17">
        <f>SUBTOTAL(101,Table1[Meaningful.Percentage.Surface])</f>
        <v>0.16233660009090911</v>
      </c>
      <c r="F17">
        <f>SUBTOTAL(101,Table1[Average.Transitions.Meaningful])</f>
        <v>73.055000003000004</v>
      </c>
      <c r="G17">
        <f>SUBTOTAL(101,Table1[Surface.Percentage.Meaningful])</f>
        <v>0.21595291219999999</v>
      </c>
      <c r="H17">
        <f>SUBTOTAL(101,Table1[Meaningful.Percentage.Meaningful])</f>
        <v>0.20381127500000001</v>
      </c>
      <c r="I17">
        <f>SUBTOTAL(101,Table1[Average.Transitions.Invalid])</f>
        <v>73.433333332999993</v>
      </c>
      <c r="J17">
        <f>SUBTOTAL(101,Table1[Surface.Percentage.Invalid])</f>
        <v>0.21639264699999999</v>
      </c>
      <c r="K17">
        <f>SUBTOTAL(101,Table1[Meaningful.Percentage.Invalid])</f>
        <v>0.15818695969999999</v>
      </c>
    </row>
    <row r="19" spans="1:11" x14ac:dyDescent="0.3">
      <c r="A19" t="s">
        <v>26</v>
      </c>
    </row>
    <row r="20" spans="1:11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</row>
    <row r="21" spans="1:11" hidden="1" x14ac:dyDescent="0.3">
      <c r="B21" t="s">
        <v>10</v>
      </c>
      <c r="C21">
        <v>13.71428571</v>
      </c>
      <c r="D21">
        <v>0.21875</v>
      </c>
      <c r="E21">
        <v>0.114583333</v>
      </c>
      <c r="F21" t="s">
        <v>11</v>
      </c>
      <c r="G21" t="s">
        <v>11</v>
      </c>
      <c r="H21" t="s">
        <v>11</v>
      </c>
      <c r="I21">
        <v>34.75</v>
      </c>
      <c r="J21">
        <v>0.28057554000000001</v>
      </c>
      <c r="K21">
        <v>0.23021582700000001</v>
      </c>
    </row>
    <row r="22" spans="1:11" hidden="1" x14ac:dyDescent="0.3">
      <c r="B22" t="s">
        <v>12</v>
      </c>
      <c r="C22">
        <v>44.666666669999998</v>
      </c>
      <c r="D22">
        <v>0.26616915400000002</v>
      </c>
      <c r="E22">
        <v>0.22139303499999999</v>
      </c>
      <c r="F22" t="s">
        <v>11</v>
      </c>
      <c r="G22" t="s">
        <v>11</v>
      </c>
      <c r="H22" t="s">
        <v>11</v>
      </c>
      <c r="I22">
        <v>66</v>
      </c>
      <c r="J22">
        <v>0.21969696999999999</v>
      </c>
      <c r="K22">
        <v>0.22348484800000001</v>
      </c>
    </row>
    <row r="23" spans="1:11" x14ac:dyDescent="0.3">
      <c r="B23" t="s">
        <v>13</v>
      </c>
      <c r="C23">
        <v>35.799999999999997</v>
      </c>
      <c r="D23">
        <v>0.18435754200000001</v>
      </c>
      <c r="E23">
        <v>0.25698324</v>
      </c>
      <c r="F23">
        <v>77.666666669999998</v>
      </c>
      <c r="G23">
        <v>0.214592275</v>
      </c>
      <c r="H23">
        <v>0.236051502</v>
      </c>
      <c r="I23">
        <v>49.2</v>
      </c>
      <c r="J23">
        <v>0.25609756099999997</v>
      </c>
      <c r="K23">
        <v>0.231707317</v>
      </c>
    </row>
    <row r="24" spans="1:11" x14ac:dyDescent="0.3">
      <c r="B24" t="s">
        <v>14</v>
      </c>
      <c r="C24">
        <v>30.333333329999999</v>
      </c>
      <c r="D24">
        <v>0.31318681300000001</v>
      </c>
      <c r="E24">
        <v>0.14285714299999999</v>
      </c>
      <c r="F24">
        <v>85</v>
      </c>
      <c r="G24">
        <v>0.35294117600000002</v>
      </c>
      <c r="H24">
        <v>0.24705882400000001</v>
      </c>
      <c r="I24">
        <v>52.833333330000002</v>
      </c>
      <c r="J24">
        <v>0.38170346999999999</v>
      </c>
      <c r="K24">
        <v>0.16403785500000001</v>
      </c>
    </row>
    <row r="25" spans="1:11" x14ac:dyDescent="0.3">
      <c r="B25" t="s">
        <v>15</v>
      </c>
      <c r="C25">
        <v>32.555555560000002</v>
      </c>
      <c r="D25">
        <v>0.30716723499999998</v>
      </c>
      <c r="E25">
        <v>0.13651877100000001</v>
      </c>
      <c r="F25">
        <v>60</v>
      </c>
      <c r="G25">
        <v>0.366666667</v>
      </c>
      <c r="H25">
        <v>0.18333333299999999</v>
      </c>
      <c r="I25">
        <v>37.666666669999998</v>
      </c>
      <c r="J25">
        <v>0.36283185800000001</v>
      </c>
      <c r="K25">
        <v>0.194690265</v>
      </c>
    </row>
    <row r="26" spans="1:11" x14ac:dyDescent="0.3">
      <c r="B26" t="s">
        <v>16</v>
      </c>
      <c r="C26">
        <v>29.125</v>
      </c>
      <c r="D26">
        <v>0.28326180299999998</v>
      </c>
      <c r="E26">
        <v>0.103004292</v>
      </c>
      <c r="F26">
        <v>88</v>
      </c>
      <c r="G26">
        <v>0.159090909</v>
      </c>
      <c r="H26">
        <v>0.113636364</v>
      </c>
      <c r="I26">
        <v>41</v>
      </c>
      <c r="J26">
        <v>0.41463414599999998</v>
      </c>
      <c r="K26">
        <v>0.18902438999999999</v>
      </c>
    </row>
    <row r="27" spans="1:11" x14ac:dyDescent="0.3">
      <c r="B27" t="s">
        <v>17</v>
      </c>
      <c r="C27">
        <v>39.333333330000002</v>
      </c>
      <c r="D27">
        <v>0.33474576299999997</v>
      </c>
      <c r="E27">
        <v>0.13983050799999999</v>
      </c>
      <c r="F27">
        <v>36</v>
      </c>
      <c r="G27">
        <v>0.30555555600000001</v>
      </c>
      <c r="H27">
        <v>0.13888888899999999</v>
      </c>
      <c r="I27">
        <v>60.666666669999998</v>
      </c>
      <c r="J27">
        <v>0.26648351599999998</v>
      </c>
      <c r="K27">
        <v>0.145604396</v>
      </c>
    </row>
    <row r="28" spans="1:11" x14ac:dyDescent="0.3">
      <c r="B28" t="s">
        <v>18</v>
      </c>
      <c r="C28">
        <v>28.363636360000001</v>
      </c>
      <c r="D28">
        <v>0.34935897399999999</v>
      </c>
      <c r="E28">
        <v>0.13782051300000001</v>
      </c>
      <c r="F28" t="s">
        <v>11</v>
      </c>
      <c r="G28" t="s">
        <v>11</v>
      </c>
      <c r="H28" t="s">
        <v>11</v>
      </c>
      <c r="I28">
        <v>36.5</v>
      </c>
      <c r="J28">
        <v>0.123287671</v>
      </c>
      <c r="K28">
        <v>4.1095890000000003E-2</v>
      </c>
    </row>
    <row r="29" spans="1:11" x14ac:dyDescent="0.3">
      <c r="B29" t="s">
        <v>19</v>
      </c>
      <c r="C29">
        <v>20.916666670000001</v>
      </c>
      <c r="D29">
        <v>0.31075697200000002</v>
      </c>
      <c r="E29">
        <v>0.151394422</v>
      </c>
      <c r="F29" t="s">
        <v>11</v>
      </c>
      <c r="G29" t="s">
        <v>11</v>
      </c>
      <c r="H29" t="s">
        <v>11</v>
      </c>
      <c r="I29">
        <v>29</v>
      </c>
      <c r="J29">
        <v>0.10344827600000001</v>
      </c>
      <c r="K29">
        <v>0.10344827600000001</v>
      </c>
    </row>
    <row r="30" spans="1:11" x14ac:dyDescent="0.3">
      <c r="B30" t="s">
        <v>20</v>
      </c>
      <c r="C30">
        <v>39.285714290000001</v>
      </c>
      <c r="D30">
        <v>0.21090909099999999</v>
      </c>
      <c r="E30">
        <v>4.7272727E-2</v>
      </c>
      <c r="F30" t="s">
        <v>11</v>
      </c>
      <c r="G30" t="s">
        <v>11</v>
      </c>
      <c r="H30" t="s">
        <v>11</v>
      </c>
      <c r="I30">
        <v>39.833333330000002</v>
      </c>
      <c r="J30">
        <v>0.21757322200000001</v>
      </c>
      <c r="K30">
        <v>5.8577405999999999E-2</v>
      </c>
    </row>
    <row r="31" spans="1:11" x14ac:dyDescent="0.3">
      <c r="B31" t="s">
        <v>21</v>
      </c>
      <c r="C31">
        <v>26.9</v>
      </c>
      <c r="D31">
        <v>0.40148698900000002</v>
      </c>
      <c r="E31">
        <v>0.12267657999999999</v>
      </c>
      <c r="F31" t="s">
        <v>11</v>
      </c>
      <c r="G31" t="s">
        <v>11</v>
      </c>
      <c r="H31" t="s">
        <v>11</v>
      </c>
      <c r="I31">
        <v>31.666666670000001</v>
      </c>
      <c r="J31">
        <v>0.37894736800000001</v>
      </c>
      <c r="K31">
        <v>0.115789474</v>
      </c>
    </row>
    <row r="32" spans="1:11" x14ac:dyDescent="0.3">
      <c r="B32" t="s">
        <v>22</v>
      </c>
      <c r="C32">
        <v>38.4</v>
      </c>
      <c r="D32">
        <v>0.34114583300000001</v>
      </c>
      <c r="E32">
        <v>6.5104167000000004E-2</v>
      </c>
      <c r="F32" t="s">
        <v>11</v>
      </c>
      <c r="G32" t="s">
        <v>11</v>
      </c>
      <c r="H32" t="s">
        <v>11</v>
      </c>
      <c r="I32">
        <v>37.333333330000002</v>
      </c>
      <c r="J32">
        <v>0.25</v>
      </c>
      <c r="K32">
        <v>7.1428570999999996E-2</v>
      </c>
    </row>
    <row r="33" spans="1:11" x14ac:dyDescent="0.3">
      <c r="B33" t="s">
        <v>23</v>
      </c>
      <c r="C33">
        <v>27</v>
      </c>
      <c r="D33">
        <v>0.29629629600000001</v>
      </c>
      <c r="E33">
        <v>5.9259259000000002E-2</v>
      </c>
      <c r="F33">
        <v>58</v>
      </c>
      <c r="G33">
        <v>0.12068965500000001</v>
      </c>
      <c r="H33">
        <v>6.8965517000000004E-2</v>
      </c>
      <c r="I33">
        <v>47.5</v>
      </c>
      <c r="J33">
        <v>0.26315789499999998</v>
      </c>
      <c r="K33">
        <v>3.1578947000000003E-2</v>
      </c>
    </row>
    <row r="34" spans="1:11" hidden="1" x14ac:dyDescent="0.3">
      <c r="B34" t="s">
        <v>24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>
        <v>83.307692309999993</v>
      </c>
      <c r="J34">
        <v>0.22622345299999999</v>
      </c>
      <c r="K34">
        <v>0</v>
      </c>
    </row>
    <row r="35" spans="1:11" x14ac:dyDescent="0.3">
      <c r="B35" t="s">
        <v>29</v>
      </c>
      <c r="C35">
        <f>SUBTOTAL(101,Table2[Average.Transitions.Surface])</f>
        <v>31.637567230909088</v>
      </c>
      <c r="D35">
        <f>SUBTOTAL(101,Table2[Surface.Percentage.Surface])</f>
        <v>0.302970301</v>
      </c>
      <c r="E35">
        <f>SUBTOTAL(101,Table2[Meaningful.Percentage.Surface])</f>
        <v>0.12388378381818183</v>
      </c>
      <c r="F35">
        <f>SUBTOTAL(101,Table2[Average.Transitions.Meaningful])</f>
        <v>67.444444445000002</v>
      </c>
      <c r="G35">
        <f>SUBTOTAL(101,Table2[Surface.Percentage.Meaningful])</f>
        <v>0.25325603966666671</v>
      </c>
      <c r="H35">
        <f>SUBTOTAL(101,Table2[Meaningful.Percentage.Meaningful])</f>
        <v>0.16465573816666665</v>
      </c>
      <c r="I35">
        <f>SUBTOTAL(101,Table2[Average.Transitions.Invalid])</f>
        <v>42.109090909090909</v>
      </c>
      <c r="J35">
        <f>SUBTOTAL(101,Table2[Surface.Percentage.Invalid])</f>
        <v>0.27437863481818181</v>
      </c>
      <c r="K35">
        <f>SUBTOTAL(101,Table2[Meaningful.Percentage.Invalid])</f>
        <v>0.12245298063636363</v>
      </c>
    </row>
    <row r="37" spans="1:11" x14ac:dyDescent="0.3">
      <c r="A37" t="s">
        <v>27</v>
      </c>
    </row>
    <row r="38" spans="1:11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</row>
    <row r="39" spans="1:11" hidden="1" x14ac:dyDescent="0.3">
      <c r="B39" t="s">
        <v>10</v>
      </c>
      <c r="C39">
        <f>C3-C21</f>
        <v>-5.3142857100000001</v>
      </c>
      <c r="D39">
        <f>D3-D21</f>
        <v>4.3154762000000013E-2</v>
      </c>
      <c r="E39">
        <f>E3-E21</f>
        <v>2.8273809999999996E-2</v>
      </c>
      <c r="F39" t="s">
        <v>11</v>
      </c>
      <c r="G39" t="s">
        <v>11</v>
      </c>
      <c r="H39" t="s">
        <v>11</v>
      </c>
      <c r="I39">
        <f>I3-I21</f>
        <v>-16.25</v>
      </c>
      <c r="J39">
        <f>J3-J21</f>
        <v>1.6721757000000004E-2</v>
      </c>
      <c r="K39">
        <f>K3-K21</f>
        <v>9.4108496999999985E-2</v>
      </c>
    </row>
    <row r="40" spans="1:11" hidden="1" x14ac:dyDescent="0.3">
      <c r="B40" t="s">
        <v>12</v>
      </c>
      <c r="C40">
        <f>C4-C22</f>
        <v>-6.4666666699999951</v>
      </c>
      <c r="D40">
        <f>D4-D22</f>
        <v>5.3202574000000002E-2</v>
      </c>
      <c r="E40">
        <f>E4-E22</f>
        <v>-1.4977469999999937E-3</v>
      </c>
      <c r="F40" t="s">
        <v>11</v>
      </c>
      <c r="G40" t="s">
        <v>11</v>
      </c>
      <c r="H40" t="s">
        <v>11</v>
      </c>
      <c r="I40">
        <f>I4-I22</f>
        <v>4</v>
      </c>
      <c r="J40">
        <f>J4-J22</f>
        <v>0.12316017299999998</v>
      </c>
      <c r="K40">
        <f>K4-K22</f>
        <v>-4.491341900000001E-2</v>
      </c>
    </row>
    <row r="41" spans="1:11" x14ac:dyDescent="0.3">
      <c r="B41" t="s">
        <v>13</v>
      </c>
      <c r="C41">
        <f>C5-C23</f>
        <v>3.2000000000000028</v>
      </c>
      <c r="D41">
        <f>D5-D23</f>
        <v>0.148975791</v>
      </c>
      <c r="E41">
        <f>E5-E23</f>
        <v>0.10199111900000002</v>
      </c>
      <c r="F41">
        <f>F5-F23</f>
        <v>-16.866666670000001</v>
      </c>
      <c r="G41">
        <f>G5-G23</f>
        <v>3.2118251000000014E-2</v>
      </c>
      <c r="H41">
        <f>H5-H23</f>
        <v>1.0659024000000017E-2</v>
      </c>
      <c r="I41">
        <f>I5-I23</f>
        <v>11.799999999999997</v>
      </c>
      <c r="J41">
        <f>J5-J23</f>
        <v>-0.12495001999999997</v>
      </c>
      <c r="K41">
        <f>K5-K23</f>
        <v>7.9768093000000012E-2</v>
      </c>
    </row>
    <row r="42" spans="1:11" x14ac:dyDescent="0.3">
      <c r="B42" t="s">
        <v>14</v>
      </c>
      <c r="C42">
        <f>C6-C24</f>
        <v>-0.33333332999999854</v>
      </c>
      <c r="D42">
        <f>D6-D24</f>
        <v>-0.113186813</v>
      </c>
      <c r="E42">
        <f>E6-E24</f>
        <v>5.7142857000000019E-2</v>
      </c>
      <c r="F42">
        <f>F6-F24</f>
        <v>-19.666666669999998</v>
      </c>
      <c r="G42">
        <f>G6-G24</f>
        <v>-0.10294117600000002</v>
      </c>
      <c r="H42">
        <f>H6-H24</f>
        <v>-1.7466987000000017E-2</v>
      </c>
      <c r="I42">
        <f>I6-I24</f>
        <v>-11.5</v>
      </c>
      <c r="J42">
        <f>J6-J24</f>
        <v>-0.14783250199999998</v>
      </c>
      <c r="K42">
        <f>K6-K24</f>
        <v>-1.0812049000000018E-2</v>
      </c>
    </row>
    <row r="43" spans="1:11" x14ac:dyDescent="0.3">
      <c r="B43" t="s">
        <v>15</v>
      </c>
      <c r="C43">
        <f>C7-C25</f>
        <v>35.444444439999998</v>
      </c>
      <c r="D43">
        <f>D7-D25</f>
        <v>-0.248343706</v>
      </c>
      <c r="E43">
        <f>E7-E25</f>
        <v>9.8775346999999986E-2</v>
      </c>
      <c r="F43">
        <f>F7-F25</f>
        <v>4.25</v>
      </c>
      <c r="G43">
        <f>G7-G25</f>
        <v>-0.16433203700000001</v>
      </c>
      <c r="H43">
        <f>H7-H25</f>
        <v>3.067444900000002E-2</v>
      </c>
      <c r="I43">
        <f>I7-I25</f>
        <v>5.8333333300000021</v>
      </c>
      <c r="J43">
        <f>J7-J25</f>
        <v>-0.10995829499999998</v>
      </c>
      <c r="K43">
        <f>K7-K25</f>
        <v>2.3700539999999992E-2</v>
      </c>
    </row>
    <row r="44" spans="1:11" x14ac:dyDescent="0.3">
      <c r="B44" t="s">
        <v>16</v>
      </c>
      <c r="C44">
        <f>C8-C26</f>
        <v>-1.125</v>
      </c>
      <c r="D44">
        <f>D8-D26</f>
        <v>2.4524830000000053E-3</v>
      </c>
      <c r="E44">
        <f>E8-E26</f>
        <v>5.7709994000000014E-2</v>
      </c>
      <c r="F44">
        <f>F8-F26</f>
        <v>-20</v>
      </c>
      <c r="G44">
        <f>G8-G26</f>
        <v>8.3556149999999996E-2</v>
      </c>
      <c r="H44">
        <f>H8-H26</f>
        <v>0.195187165</v>
      </c>
      <c r="I44">
        <f>I8-I26</f>
        <v>49.333333330000002</v>
      </c>
      <c r="J44">
        <f>J8-J26</f>
        <v>-0.23382233799999999</v>
      </c>
      <c r="K44">
        <f>K8-K26</f>
        <v>5.0828009000000007E-2</v>
      </c>
    </row>
    <row r="45" spans="1:11" x14ac:dyDescent="0.3">
      <c r="B45" t="s">
        <v>17</v>
      </c>
      <c r="C45">
        <f>C9-C27</f>
        <v>1</v>
      </c>
      <c r="D45">
        <f>D9-D27</f>
        <v>-0.10334080399999998</v>
      </c>
      <c r="E45">
        <f>E9-E27</f>
        <v>5.0252137000000002E-2</v>
      </c>
      <c r="F45">
        <f>F9-F27</f>
        <v>82.666666699999993</v>
      </c>
      <c r="G45">
        <f>G9-G27</f>
        <v>-0.16229712900000001</v>
      </c>
      <c r="H45">
        <f>H9-H27</f>
        <v>0.14481897600000002</v>
      </c>
      <c r="I45">
        <f>I9-I27</f>
        <v>28.333333330000002</v>
      </c>
      <c r="J45">
        <f>J9-J27</f>
        <v>-7.5472279999999975E-2</v>
      </c>
      <c r="K45">
        <f>K9-K27</f>
        <v>5.6642794999999996E-2</v>
      </c>
    </row>
    <row r="46" spans="1:11" x14ac:dyDescent="0.3">
      <c r="B46" t="s">
        <v>18</v>
      </c>
      <c r="C46">
        <f>C10-C28</f>
        <v>13.636363639999999</v>
      </c>
      <c r="D46">
        <f>D10-D28</f>
        <v>-0.158882784</v>
      </c>
      <c r="E46">
        <f>E10-E28</f>
        <v>-4.2582418000000011E-2</v>
      </c>
      <c r="F46" t="s">
        <v>11</v>
      </c>
      <c r="G46" t="s">
        <v>11</v>
      </c>
      <c r="H46" t="s">
        <v>11</v>
      </c>
      <c r="I46">
        <f>I10-I28</f>
        <v>12.166666669999998</v>
      </c>
      <c r="J46">
        <f>J10-J28</f>
        <v>6.8493150999999988E-2</v>
      </c>
      <c r="K46">
        <f>K10-K28</f>
        <v>7.5342465999999997E-2</v>
      </c>
    </row>
    <row r="47" spans="1:11" x14ac:dyDescent="0.3">
      <c r="B47" t="s">
        <v>19</v>
      </c>
      <c r="C47">
        <f>C11-C29</f>
        <v>10.583333329999999</v>
      </c>
      <c r="D47">
        <f>D11-D29</f>
        <v>-0.12028078200000003</v>
      </c>
      <c r="E47">
        <f>E11-E29</f>
        <v>3.9081767999999989E-2</v>
      </c>
      <c r="F47" t="s">
        <v>11</v>
      </c>
      <c r="G47" t="s">
        <v>11</v>
      </c>
      <c r="H47" t="s">
        <v>11</v>
      </c>
      <c r="I47">
        <f>I11-I29</f>
        <v>39</v>
      </c>
      <c r="J47">
        <f>J11-J29</f>
        <v>0.13184584199999999</v>
      </c>
      <c r="K47">
        <f>K11-K29</f>
        <v>4.3610547999999999E-2</v>
      </c>
    </row>
    <row r="48" spans="1:11" x14ac:dyDescent="0.3">
      <c r="B48" t="s">
        <v>20</v>
      </c>
      <c r="C48">
        <f>C12-C30</f>
        <v>-8.2857142900000014</v>
      </c>
      <c r="D48">
        <f>D12-D30</f>
        <v>-4.961876799999998E-2</v>
      </c>
      <c r="E48">
        <f>E12-E30</f>
        <v>4.9501466999999993E-2</v>
      </c>
      <c r="F48" t="s">
        <v>11</v>
      </c>
      <c r="G48" t="s">
        <v>11</v>
      </c>
      <c r="H48" t="s">
        <v>11</v>
      </c>
      <c r="I48">
        <f>I12-I30</f>
        <v>-7.8333333300000021</v>
      </c>
      <c r="J48">
        <f>J12-J30</f>
        <v>3.2426777999999989E-2</v>
      </c>
      <c r="K48">
        <f>K12-K30</f>
        <v>-5.8577405999999999E-2</v>
      </c>
    </row>
    <row r="49" spans="2:11" x14ac:dyDescent="0.3">
      <c r="B49" t="s">
        <v>21</v>
      </c>
      <c r="C49">
        <f>C13-C31</f>
        <v>20.700000000000003</v>
      </c>
      <c r="D49">
        <f>D13-D31</f>
        <v>-0.16199119100000001</v>
      </c>
      <c r="E49">
        <f>E13-E31</f>
        <v>3.6987285999999994E-2</v>
      </c>
      <c r="F49" t="s">
        <v>11</v>
      </c>
      <c r="G49" t="s">
        <v>11</v>
      </c>
      <c r="H49" t="s">
        <v>11</v>
      </c>
      <c r="I49">
        <f>I13-I31</f>
        <v>87.833333330000002</v>
      </c>
      <c r="J49">
        <f>J13-J31</f>
        <v>-2.3783299999999841E-3</v>
      </c>
      <c r="K49">
        <f>K13-K31</f>
        <v>3.4838140999999989E-2</v>
      </c>
    </row>
    <row r="50" spans="2:11" x14ac:dyDescent="0.3">
      <c r="B50" t="s">
        <v>22</v>
      </c>
      <c r="C50">
        <f>C14-C32</f>
        <v>16.600000000000001</v>
      </c>
      <c r="D50">
        <f>D14-D32</f>
        <v>-0.183570075</v>
      </c>
      <c r="E50">
        <f>E14-E32</f>
        <v>-1.6619319000000007E-2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</row>
    <row r="51" spans="2:11" x14ac:dyDescent="0.3">
      <c r="B51" t="s">
        <v>23</v>
      </c>
      <c r="C51">
        <f>C15-C33</f>
        <v>17</v>
      </c>
      <c r="D51">
        <f>D15-D33</f>
        <v>-1.9023569000000018E-2</v>
      </c>
      <c r="E51">
        <f>E15-E33</f>
        <v>-9.2592589999999989E-3</v>
      </c>
      <c r="F51">
        <f>F15-F33</f>
        <v>2</v>
      </c>
      <c r="G51">
        <f>G15-G33</f>
        <v>0.22931034499999997</v>
      </c>
      <c r="H51">
        <f>H15-H33</f>
        <v>4.7701149999999998E-2</v>
      </c>
      <c r="I51">
        <f>I15-I33</f>
        <v>93.5</v>
      </c>
      <c r="J51">
        <f>J15-J33</f>
        <v>-0.14259051899999997</v>
      </c>
      <c r="K51">
        <f>K15-K33</f>
        <v>1.0974243999999994E-2</v>
      </c>
    </row>
    <row r="52" spans="2:11" hidden="1" x14ac:dyDescent="0.3">
      <c r="B52" t="s">
        <v>24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>
        <f>I16-I34</f>
        <v>39.549450590000006</v>
      </c>
      <c r="J52">
        <f>J16-J34</f>
        <v>-2.0409499999999997E-2</v>
      </c>
      <c r="K52">
        <f>K16-K34</f>
        <v>0</v>
      </c>
    </row>
    <row r="53" spans="2:11" x14ac:dyDescent="0.3">
      <c r="B53" t="s">
        <v>29</v>
      </c>
      <c r="C53">
        <f>SUBTOTAL(101,Table3[Average.Transitions.Surface])</f>
        <v>9.8563721627272738</v>
      </c>
      <c r="D53">
        <f>SUBTOTAL(101,Table3[Surface.Percentage.Surface])</f>
        <v>-9.1528201636363646E-2</v>
      </c>
      <c r="E53">
        <f>SUBTOTAL(101,Table3[Meaningful.Percentage.Surface])</f>
        <v>3.8452816272727272E-2</v>
      </c>
      <c r="F53">
        <f>SUBTOTAL(101,Table3[Average.Transitions.Meaningful])</f>
        <v>5.3972222266666661</v>
      </c>
      <c r="G53">
        <f>SUBTOTAL(101,Table3[Surface.Percentage.Meaningful])</f>
        <v>-1.4097599333333349E-2</v>
      </c>
      <c r="H53">
        <f>SUBTOTAL(101,Table3[Meaningful.Percentage.Meaningful])</f>
        <v>6.8595629499999991E-2</v>
      </c>
      <c r="I53">
        <f>SUBTOTAL(101,Table3[Average.Transitions.Invalid])</f>
        <v>30.846666665999997</v>
      </c>
      <c r="J53">
        <f>SUBTOTAL(101,Table3[Surface.Percentage.Invalid])</f>
        <v>-6.0423851299999984E-2</v>
      </c>
      <c r="K53">
        <f>SUBTOTAL(101,Table3[Meaningful.Percentage.Invalid])</f>
        <v>3.0631538100000001E-2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2015-06-05T18:17:20Z</dcterms:created>
  <dcterms:modified xsi:type="dcterms:W3CDTF">2020-06-18T14:51:23Z</dcterms:modified>
</cp:coreProperties>
</file>