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E\Desktop\"/>
    </mc:Choice>
  </mc:AlternateContent>
  <bookViews>
    <workbookView xWindow="0" yWindow="0" windowWidth="19200" windowHeight="80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30" i="1"/>
  <c r="P31" i="1"/>
  <c r="P33" i="1"/>
  <c r="P34" i="1"/>
  <c r="P35" i="1"/>
  <c r="P38" i="1"/>
  <c r="P39" i="1"/>
  <c r="P26" i="1"/>
  <c r="M27" i="1"/>
  <c r="M31" i="1"/>
  <c r="M32" i="1"/>
  <c r="M34" i="1"/>
  <c r="M35" i="1"/>
  <c r="M38" i="1"/>
  <c r="M39" i="1"/>
  <c r="M26" i="1"/>
  <c r="J27" i="1"/>
  <c r="J30" i="1"/>
  <c r="J31" i="1"/>
  <c r="J33" i="1"/>
  <c r="J34" i="1"/>
  <c r="J35" i="1"/>
  <c r="J38" i="1"/>
  <c r="J39" i="1"/>
  <c r="J26" i="1"/>
  <c r="F27" i="1"/>
  <c r="F31" i="1"/>
  <c r="F32" i="1"/>
  <c r="F34" i="1"/>
  <c r="F35" i="1"/>
  <c r="F38" i="1"/>
  <c r="F39" i="1"/>
  <c r="F26" i="1"/>
  <c r="E26" i="1"/>
  <c r="E30" i="1"/>
  <c r="M30" i="1" s="1"/>
  <c r="E29" i="1"/>
  <c r="M29" i="1" s="1"/>
  <c r="E28" i="1"/>
  <c r="M28" i="1" s="1"/>
  <c r="E33" i="1"/>
  <c r="M33" i="1" s="1"/>
  <c r="E32" i="1"/>
  <c r="P32" i="1" s="1"/>
  <c r="E37" i="1"/>
  <c r="M37" i="1" s="1"/>
  <c r="E36" i="1"/>
  <c r="M36" i="1" s="1"/>
  <c r="P12" i="1"/>
  <c r="P15" i="1"/>
  <c r="P16" i="1"/>
  <c r="P17" i="1"/>
  <c r="P18" i="1"/>
  <c r="P19" i="1"/>
  <c r="P20" i="1"/>
  <c r="M12" i="1"/>
  <c r="M15" i="1"/>
  <c r="M16" i="1"/>
  <c r="M17" i="1"/>
  <c r="M18" i="1"/>
  <c r="M19" i="1"/>
  <c r="M20" i="1"/>
  <c r="J9" i="1"/>
  <c r="J10" i="1"/>
  <c r="J12" i="1"/>
  <c r="J15" i="1"/>
  <c r="J16" i="1"/>
  <c r="J17" i="1"/>
  <c r="J18" i="1"/>
  <c r="J19" i="1"/>
  <c r="J20" i="1"/>
  <c r="F20" i="1"/>
  <c r="F10" i="1"/>
  <c r="F12" i="1"/>
  <c r="F15" i="1"/>
  <c r="F16" i="1"/>
  <c r="F17" i="1"/>
  <c r="F18" i="1"/>
  <c r="F19" i="1"/>
  <c r="E7" i="1"/>
  <c r="P7" i="1" s="1"/>
  <c r="E11" i="1"/>
  <c r="J11" i="1" s="1"/>
  <c r="E10" i="1"/>
  <c r="M10" i="1" s="1"/>
  <c r="E9" i="1"/>
  <c r="P9" i="1" s="1"/>
  <c r="E14" i="1"/>
  <c r="M14" i="1" s="1"/>
  <c r="E13" i="1"/>
  <c r="M13" i="1" s="1"/>
  <c r="E8" i="1"/>
  <c r="P8" i="1" s="1"/>
  <c r="J37" i="1" l="1"/>
  <c r="J40" i="1" s="1"/>
  <c r="D4" i="1" s="1"/>
  <c r="J29" i="1"/>
  <c r="P37" i="1"/>
  <c r="P29" i="1"/>
  <c r="F9" i="1"/>
  <c r="J14" i="1"/>
  <c r="M7" i="1"/>
  <c r="M9" i="1"/>
  <c r="F30" i="1"/>
  <c r="J36" i="1"/>
  <c r="J32" i="1"/>
  <c r="J28" i="1"/>
  <c r="P36" i="1"/>
  <c r="P28" i="1"/>
  <c r="F14" i="1"/>
  <c r="M8" i="1"/>
  <c r="P10" i="1"/>
  <c r="P21" i="1" s="1"/>
  <c r="F3" i="1" s="1"/>
  <c r="F37" i="1"/>
  <c r="F33" i="1"/>
  <c r="F29" i="1"/>
  <c r="F36" i="1"/>
  <c r="F28" i="1"/>
  <c r="F40" i="1" s="1"/>
  <c r="P11" i="1"/>
  <c r="F13" i="1"/>
  <c r="J7" i="1"/>
  <c r="J13" i="1"/>
  <c r="F7" i="1"/>
  <c r="F8" i="1"/>
  <c r="J8" i="1"/>
  <c r="M11" i="1"/>
  <c r="M21" i="1" s="1"/>
  <c r="E3" i="1" s="1"/>
  <c r="P13" i="1"/>
  <c r="P14" i="1"/>
  <c r="F11" i="1"/>
  <c r="P40" i="1"/>
  <c r="F4" i="1" s="1"/>
  <c r="M40" i="1"/>
  <c r="E4" i="1" s="1"/>
  <c r="J21" i="1" l="1"/>
  <c r="D3" i="1" s="1"/>
  <c r="F21" i="1"/>
</calcChain>
</file>

<file path=xl/sharedStrings.xml><?xml version="1.0" encoding="utf-8"?>
<sst xmlns="http://schemas.openxmlformats.org/spreadsheetml/2006/main" count="84" uniqueCount="35">
  <si>
    <t>S_BQS</t>
    <phoneticPr fontId="1" type="noConversion"/>
  </si>
  <si>
    <t>S_BQT</t>
    <phoneticPr fontId="1" type="noConversion"/>
  </si>
  <si>
    <t>inpdt</t>
    <phoneticPr fontId="1" type="noConversion"/>
  </si>
  <si>
    <t>instance</t>
    <phoneticPr fontId="1" type="noConversion"/>
  </si>
  <si>
    <t>S_MAQ</t>
    <phoneticPr fontId="1" type="noConversion"/>
  </si>
  <si>
    <t>S_TMQ</t>
    <phoneticPr fontId="1" type="noConversion"/>
  </si>
  <si>
    <t>sig_LUT</t>
    <phoneticPr fontId="1" type="noConversion"/>
  </si>
  <si>
    <t>tanh_LUT</t>
    <phoneticPr fontId="1" type="noConversion"/>
  </si>
  <si>
    <t>Ct_quantize</t>
    <phoneticPr fontId="1" type="noConversion"/>
  </si>
  <si>
    <t>Ht_quantize</t>
    <phoneticPr fontId="1" type="noConversion"/>
  </si>
  <si>
    <t>B_BQS</t>
    <phoneticPr fontId="1" type="noConversion"/>
  </si>
  <si>
    <t>B_BQT</t>
    <phoneticPr fontId="1" type="noConversion"/>
  </si>
  <si>
    <t>B_MAQ</t>
    <phoneticPr fontId="1" type="noConversion"/>
  </si>
  <si>
    <t>B_TMQ</t>
    <phoneticPr fontId="1" type="noConversion"/>
  </si>
  <si>
    <t>small adder</t>
    <phoneticPr fontId="1" type="noConversion"/>
  </si>
  <si>
    <t>System</t>
    <phoneticPr fontId="1" type="noConversion"/>
  </si>
  <si>
    <t>Branch</t>
    <phoneticPr fontId="1" type="noConversion"/>
  </si>
  <si>
    <t>Cycles</t>
    <phoneticPr fontId="1" type="noConversion"/>
  </si>
  <si>
    <t>used instance</t>
    <phoneticPr fontId="1" type="noConversion"/>
  </si>
  <si>
    <t>INPDT 2</t>
    <phoneticPr fontId="1" type="noConversion"/>
  </si>
  <si>
    <t>27cycles</t>
    <phoneticPr fontId="1" type="noConversion"/>
  </si>
  <si>
    <t>36cycles</t>
    <phoneticPr fontId="1" type="noConversion"/>
  </si>
  <si>
    <t>1029cycles</t>
    <phoneticPr fontId="1" type="noConversion"/>
  </si>
  <si>
    <t>Ctxt</t>
    <phoneticPr fontId="1" type="noConversion"/>
  </si>
  <si>
    <t>Module Name</t>
    <phoneticPr fontId="1" type="noConversion"/>
  </si>
  <si>
    <t>ratioed sum</t>
    <phoneticPr fontId="1" type="noConversion"/>
  </si>
  <si>
    <t>INPDT 16</t>
    <phoneticPr fontId="1" type="noConversion"/>
  </si>
  <si>
    <t>Module</t>
    <phoneticPr fontId="1" type="noConversion"/>
  </si>
  <si>
    <t>Average Area</t>
    <phoneticPr fontId="1" type="noConversion"/>
  </si>
  <si>
    <t>Average Area</t>
    <phoneticPr fontId="1" type="noConversion"/>
  </si>
  <si>
    <t>weighted area</t>
    <phoneticPr fontId="1" type="noConversion"/>
  </si>
  <si>
    <t>total area</t>
    <phoneticPr fontId="1" type="noConversion"/>
  </si>
  <si>
    <t>SYSCALL</t>
    <phoneticPr fontId="1" type="noConversion"/>
  </si>
  <si>
    <t>CONTEXT CONVERT</t>
    <phoneticPr fontId="1" type="noConversion"/>
  </si>
  <si>
    <t>BRANCH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</si>
</sst>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0"/>
  <sheetViews>
    <sheetView tabSelected="1" workbookViewId="0">
      <selection activeCell="G1" sqref="G1"/>
    </sheetView>
  </sheetViews>
  <sheetFormatPr defaultRowHeight="16.5" x14ac:dyDescent="0.3"/>
  <cols>
    <col min="3" max="14" width="15.75" customWidth="1"/>
  </cols>
  <sheetData>
    <row r="1" spans="2:16" ht="17.25" thickBot="1" x14ac:dyDescent="0.35"/>
    <row r="2" spans="2:16" x14ac:dyDescent="0.3">
      <c r="C2" s="16"/>
      <c r="D2" s="17" t="s">
        <v>32</v>
      </c>
      <c r="E2" s="17" t="s">
        <v>33</v>
      </c>
      <c r="F2" s="18" t="s">
        <v>34</v>
      </c>
    </row>
    <row r="3" spans="2:16" x14ac:dyDescent="0.3">
      <c r="C3" s="19" t="s">
        <v>19</v>
      </c>
      <c r="D3" s="9">
        <f>100*J21</f>
        <v>44.35863540434611</v>
      </c>
      <c r="E3" s="9">
        <f>100*M21</f>
        <v>71.606484380435532</v>
      </c>
      <c r="F3" s="20">
        <f>100*P21</f>
        <v>69.328241181077487</v>
      </c>
    </row>
    <row r="4" spans="2:16" ht="17.25" thickBot="1" x14ac:dyDescent="0.35">
      <c r="C4" s="21" t="s">
        <v>26</v>
      </c>
      <c r="D4" s="22">
        <f>100*J40</f>
        <v>7.4698054214447156</v>
      </c>
      <c r="E4" s="22">
        <f>100*M40</f>
        <v>12.137311543408144</v>
      </c>
      <c r="F4" s="23">
        <f>100*P40</f>
        <v>90.346039633961567</v>
      </c>
    </row>
    <row r="5" spans="2:16" ht="17.25" thickBot="1" x14ac:dyDescent="0.35">
      <c r="H5" s="3" t="s">
        <v>15</v>
      </c>
      <c r="I5" s="4" t="s">
        <v>20</v>
      </c>
      <c r="J5" s="5"/>
      <c r="K5" s="3" t="s">
        <v>23</v>
      </c>
      <c r="L5" s="4" t="s">
        <v>21</v>
      </c>
      <c r="M5" s="5"/>
      <c r="N5" s="3" t="s">
        <v>16</v>
      </c>
      <c r="O5" s="4" t="s">
        <v>22</v>
      </c>
      <c r="P5" s="5"/>
    </row>
    <row r="6" spans="2:16" ht="17.25" thickBot="1" x14ac:dyDescent="0.35">
      <c r="B6" s="2" t="s">
        <v>19</v>
      </c>
      <c r="C6" s="9" t="s">
        <v>24</v>
      </c>
      <c r="D6" s="9" t="s">
        <v>3</v>
      </c>
      <c r="E6" s="15" t="s">
        <v>29</v>
      </c>
      <c r="F6" s="14" t="s">
        <v>30</v>
      </c>
      <c r="H6" s="7" t="s">
        <v>17</v>
      </c>
      <c r="I6" s="7" t="s">
        <v>18</v>
      </c>
      <c r="J6" s="8"/>
      <c r="K6" s="6" t="s">
        <v>17</v>
      </c>
      <c r="L6" s="7" t="s">
        <v>18</v>
      </c>
      <c r="M6" s="8"/>
      <c r="N6" s="6" t="s">
        <v>17</v>
      </c>
      <c r="O6" s="7" t="s">
        <v>18</v>
      </c>
      <c r="P6" s="8"/>
    </row>
    <row r="7" spans="2:16" x14ac:dyDescent="0.3">
      <c r="C7" s="9" t="s">
        <v>2</v>
      </c>
      <c r="D7" s="9">
        <v>2</v>
      </c>
      <c r="E7" s="9">
        <f>(2129+2280)/2</f>
        <v>2204.5</v>
      </c>
      <c r="F7">
        <f>E7*D7</f>
        <v>4409</v>
      </c>
      <c r="H7" s="1">
        <v>16</v>
      </c>
      <c r="I7" s="10">
        <v>2</v>
      </c>
      <c r="J7" s="10">
        <f>I7*H7*E7/(6388*27)</f>
        <v>0.40900763004707902</v>
      </c>
      <c r="K7" s="10">
        <v>32</v>
      </c>
      <c r="L7" s="10">
        <v>2</v>
      </c>
      <c r="M7" s="10">
        <f>L7*K7*E7/(6388*36)</f>
        <v>0.6135114450706185</v>
      </c>
      <c r="N7" s="10">
        <v>1024</v>
      </c>
      <c r="O7" s="10">
        <v>2</v>
      </c>
      <c r="P7" s="10">
        <f>O7*N7*E7/(6388*1029)</f>
        <v>0.68684663238226684</v>
      </c>
    </row>
    <row r="8" spans="2:16" x14ac:dyDescent="0.3">
      <c r="C8" s="9" t="s">
        <v>0</v>
      </c>
      <c r="D8" s="9">
        <v>2</v>
      </c>
      <c r="E8" s="9">
        <f>(106+104)/2</f>
        <v>105</v>
      </c>
      <c r="F8">
        <f t="shared" ref="F8:F19" si="0">E8*D8</f>
        <v>210</v>
      </c>
      <c r="H8" s="12">
        <v>12</v>
      </c>
      <c r="I8" s="9">
        <v>2</v>
      </c>
      <c r="J8" s="10">
        <f>I8*H8*E8/(6388*27)</f>
        <v>1.4610728449175537E-2</v>
      </c>
      <c r="K8" s="9"/>
      <c r="L8" s="9"/>
      <c r="M8" s="10">
        <f t="shared" ref="M8:M20" si="1">L8*K8*E8/(6388*36)</f>
        <v>0</v>
      </c>
      <c r="N8" s="9"/>
      <c r="O8" s="9"/>
      <c r="P8" s="10">
        <f t="shared" ref="P8:P20" si="2">O8*N8*E8/(6388*1029)</f>
        <v>0</v>
      </c>
    </row>
    <row r="9" spans="2:16" x14ac:dyDescent="0.3">
      <c r="C9" s="9" t="s">
        <v>1</v>
      </c>
      <c r="D9" s="9">
        <v>2</v>
      </c>
      <c r="E9" s="9">
        <f>(120+116)/2</f>
        <v>118</v>
      </c>
      <c r="F9">
        <f t="shared" si="0"/>
        <v>236</v>
      </c>
      <c r="H9" s="12">
        <v>4</v>
      </c>
      <c r="I9" s="9">
        <v>2</v>
      </c>
      <c r="J9" s="10">
        <f t="shared" ref="J9:J20" si="3">I9*H9*E9/(6388*27)</f>
        <v>5.473225260326074E-3</v>
      </c>
      <c r="K9" s="9"/>
      <c r="L9" s="9"/>
      <c r="M9" s="10">
        <f t="shared" si="1"/>
        <v>0</v>
      </c>
      <c r="N9" s="9"/>
      <c r="O9" s="9"/>
      <c r="P9" s="10">
        <f t="shared" si="2"/>
        <v>0</v>
      </c>
    </row>
    <row r="10" spans="2:16" x14ac:dyDescent="0.3">
      <c r="C10" s="9" t="s">
        <v>4</v>
      </c>
      <c r="D10" s="9">
        <v>2</v>
      </c>
      <c r="E10" s="9">
        <f>(110+136)/2</f>
        <v>123</v>
      </c>
      <c r="F10">
        <f t="shared" si="0"/>
        <v>246</v>
      </c>
      <c r="H10" s="12">
        <v>4</v>
      </c>
      <c r="I10" s="9">
        <v>2</v>
      </c>
      <c r="J10" s="10">
        <f t="shared" si="3"/>
        <v>5.7051415849161619E-3</v>
      </c>
      <c r="K10" s="9"/>
      <c r="L10" s="9"/>
      <c r="M10" s="10">
        <f t="shared" si="1"/>
        <v>0</v>
      </c>
      <c r="N10" s="9"/>
      <c r="O10" s="9"/>
      <c r="P10" s="10">
        <f t="shared" si="2"/>
        <v>0</v>
      </c>
    </row>
    <row r="11" spans="2:16" x14ac:dyDescent="0.3">
      <c r="C11" s="9" t="s">
        <v>5</v>
      </c>
      <c r="D11" s="9">
        <v>2</v>
      </c>
      <c r="E11" s="9">
        <f>(50+53)/2</f>
        <v>51.5</v>
      </c>
      <c r="F11">
        <f t="shared" si="0"/>
        <v>103</v>
      </c>
      <c r="H11" s="12">
        <v>4</v>
      </c>
      <c r="I11" s="9">
        <v>2</v>
      </c>
      <c r="J11" s="10">
        <f t="shared" si="3"/>
        <v>2.3887381432779052E-3</v>
      </c>
      <c r="K11" s="9"/>
      <c r="L11" s="9"/>
      <c r="M11" s="10">
        <f t="shared" si="1"/>
        <v>0</v>
      </c>
      <c r="N11" s="9"/>
      <c r="O11" s="9"/>
      <c r="P11" s="10">
        <f t="shared" si="2"/>
        <v>0</v>
      </c>
    </row>
    <row r="12" spans="2:16" x14ac:dyDescent="0.3">
      <c r="C12" s="9"/>
      <c r="D12" s="9"/>
      <c r="E12" s="9"/>
      <c r="F12">
        <f t="shared" si="0"/>
        <v>0</v>
      </c>
      <c r="H12" s="12"/>
      <c r="I12" s="9"/>
      <c r="J12" s="10">
        <f t="shared" si="3"/>
        <v>0</v>
      </c>
      <c r="K12" s="9"/>
      <c r="L12" s="9"/>
      <c r="M12" s="10">
        <f t="shared" si="1"/>
        <v>0</v>
      </c>
      <c r="N12" s="9"/>
      <c r="O12" s="9"/>
      <c r="P12" s="10">
        <f t="shared" si="2"/>
        <v>0</v>
      </c>
    </row>
    <row r="13" spans="2:16" x14ac:dyDescent="0.3">
      <c r="C13" s="9" t="s">
        <v>8</v>
      </c>
      <c r="D13" s="9">
        <v>2</v>
      </c>
      <c r="E13" s="9">
        <f>(300+4)/2</f>
        <v>152</v>
      </c>
      <c r="F13">
        <f t="shared" si="0"/>
        <v>304</v>
      </c>
      <c r="H13" s="12"/>
      <c r="I13" s="9"/>
      <c r="J13" s="10">
        <f t="shared" si="3"/>
        <v>0</v>
      </c>
      <c r="K13" s="9">
        <v>32</v>
      </c>
      <c r="L13" s="9">
        <v>2</v>
      </c>
      <c r="M13" s="10">
        <f t="shared" si="1"/>
        <v>4.2301537605232031E-2</v>
      </c>
      <c r="N13" s="9"/>
      <c r="O13" s="9"/>
      <c r="P13" s="10">
        <f t="shared" si="2"/>
        <v>0</v>
      </c>
    </row>
    <row r="14" spans="2:16" x14ac:dyDescent="0.3">
      <c r="C14" s="9" t="s">
        <v>9</v>
      </c>
      <c r="D14" s="9">
        <v>2</v>
      </c>
      <c r="E14" s="9">
        <f>(428+5)/2</f>
        <v>216.5</v>
      </c>
      <c r="F14">
        <f t="shared" si="0"/>
        <v>433</v>
      </c>
      <c r="H14" s="12"/>
      <c r="I14" s="9"/>
      <c r="J14" s="10">
        <f t="shared" si="3"/>
        <v>0</v>
      </c>
      <c r="K14" s="9">
        <v>32</v>
      </c>
      <c r="L14" s="9">
        <v>2</v>
      </c>
      <c r="M14" s="10">
        <f t="shared" si="1"/>
        <v>6.0251861128504836E-2</v>
      </c>
      <c r="N14" s="9"/>
      <c r="O14" s="9"/>
      <c r="P14" s="10">
        <f t="shared" si="2"/>
        <v>0</v>
      </c>
    </row>
    <row r="15" spans="2:16" x14ac:dyDescent="0.3">
      <c r="C15" s="9" t="s">
        <v>10</v>
      </c>
      <c r="D15" s="9">
        <v>1</v>
      </c>
      <c r="E15" s="9">
        <v>95</v>
      </c>
      <c r="F15">
        <f t="shared" si="0"/>
        <v>95</v>
      </c>
      <c r="H15" s="12"/>
      <c r="I15" s="9"/>
      <c r="J15" s="10">
        <f t="shared" si="3"/>
        <v>0</v>
      </c>
      <c r="K15" s="9"/>
      <c r="L15" s="9"/>
      <c r="M15" s="10">
        <f t="shared" si="1"/>
        <v>0</v>
      </c>
      <c r="N15" s="9">
        <v>192</v>
      </c>
      <c r="O15" s="9">
        <v>1</v>
      </c>
      <c r="P15" s="10">
        <f t="shared" si="2"/>
        <v>2.7748822044248419E-3</v>
      </c>
    </row>
    <row r="16" spans="2:16" x14ac:dyDescent="0.3">
      <c r="C16" s="9" t="s">
        <v>11</v>
      </c>
      <c r="D16" s="9">
        <v>1</v>
      </c>
      <c r="E16" s="9">
        <v>87</v>
      </c>
      <c r="F16">
        <f t="shared" si="0"/>
        <v>87</v>
      </c>
      <c r="H16" s="12"/>
      <c r="I16" s="9"/>
      <c r="J16" s="10">
        <f t="shared" si="3"/>
        <v>0</v>
      </c>
      <c r="K16" s="9"/>
      <c r="L16" s="9"/>
      <c r="M16" s="10">
        <f t="shared" si="1"/>
        <v>0</v>
      </c>
      <c r="N16" s="9">
        <v>64</v>
      </c>
      <c r="O16" s="9">
        <v>1</v>
      </c>
      <c r="P16" s="10">
        <f t="shared" si="2"/>
        <v>8.4706930450863596E-4</v>
      </c>
    </row>
    <row r="17" spans="2:16" x14ac:dyDescent="0.3">
      <c r="C17" s="9" t="s">
        <v>12</v>
      </c>
      <c r="D17" s="9">
        <v>1</v>
      </c>
      <c r="E17" s="9">
        <v>120</v>
      </c>
      <c r="F17">
        <f t="shared" si="0"/>
        <v>120</v>
      </c>
      <c r="H17" s="12"/>
      <c r="I17" s="9"/>
      <c r="J17" s="10">
        <f t="shared" si="3"/>
        <v>0</v>
      </c>
      <c r="K17" s="9"/>
      <c r="L17" s="9"/>
      <c r="M17" s="10">
        <f t="shared" si="1"/>
        <v>0</v>
      </c>
      <c r="N17" s="9">
        <v>64</v>
      </c>
      <c r="O17" s="9">
        <v>1</v>
      </c>
      <c r="P17" s="10">
        <f t="shared" si="2"/>
        <v>1.1683714544946703E-3</v>
      </c>
    </row>
    <row r="18" spans="2:16" x14ac:dyDescent="0.3">
      <c r="C18" s="9" t="s">
        <v>13</v>
      </c>
      <c r="D18" s="9">
        <v>1</v>
      </c>
      <c r="E18" s="9">
        <v>31</v>
      </c>
      <c r="F18">
        <f t="shared" si="0"/>
        <v>31</v>
      </c>
      <c r="H18" s="12"/>
      <c r="I18" s="9"/>
      <c r="J18" s="10">
        <f t="shared" si="3"/>
        <v>0</v>
      </c>
      <c r="K18" s="9"/>
      <c r="L18" s="9"/>
      <c r="M18" s="10">
        <f t="shared" si="1"/>
        <v>0</v>
      </c>
      <c r="N18" s="9">
        <v>64</v>
      </c>
      <c r="O18" s="9">
        <v>1</v>
      </c>
      <c r="P18" s="10">
        <f t="shared" si="2"/>
        <v>3.0182929241112313E-4</v>
      </c>
    </row>
    <row r="19" spans="2:16" x14ac:dyDescent="0.3">
      <c r="C19" s="9" t="s">
        <v>6</v>
      </c>
      <c r="D19" s="9">
        <v>2</v>
      </c>
      <c r="E19" s="9">
        <v>24</v>
      </c>
      <c r="F19">
        <f t="shared" si="0"/>
        <v>48</v>
      </c>
      <c r="H19" s="12">
        <v>12</v>
      </c>
      <c r="I19" s="9">
        <v>2</v>
      </c>
      <c r="J19" s="10">
        <f t="shared" si="3"/>
        <v>3.3395950740972655E-3</v>
      </c>
      <c r="K19" s="9"/>
      <c r="L19" s="9"/>
      <c r="M19" s="10">
        <f t="shared" si="1"/>
        <v>0</v>
      </c>
      <c r="N19" s="9">
        <v>192</v>
      </c>
      <c r="O19" s="9">
        <v>1</v>
      </c>
      <c r="P19" s="10">
        <f t="shared" si="2"/>
        <v>7.0102287269680212E-4</v>
      </c>
    </row>
    <row r="20" spans="2:16" x14ac:dyDescent="0.3">
      <c r="C20" s="9" t="s">
        <v>7</v>
      </c>
      <c r="D20" s="9">
        <v>2</v>
      </c>
      <c r="E20" s="9">
        <v>33</v>
      </c>
      <c r="F20">
        <f>E20*D20</f>
        <v>66</v>
      </c>
      <c r="H20" s="12">
        <v>8</v>
      </c>
      <c r="I20" s="9">
        <v>2</v>
      </c>
      <c r="J20" s="10">
        <f t="shared" si="3"/>
        <v>3.0612954845891604E-3</v>
      </c>
      <c r="K20" s="9"/>
      <c r="L20" s="9"/>
      <c r="M20" s="10">
        <f t="shared" si="1"/>
        <v>0</v>
      </c>
      <c r="N20" s="9">
        <v>128</v>
      </c>
      <c r="O20" s="9">
        <v>1</v>
      </c>
      <c r="P20" s="10">
        <f t="shared" si="2"/>
        <v>6.4260429997206863E-4</v>
      </c>
    </row>
    <row r="21" spans="2:16" x14ac:dyDescent="0.3">
      <c r="E21" t="s">
        <v>31</v>
      </c>
      <c r="F21">
        <f>SUM(F7:F20)</f>
        <v>6388</v>
      </c>
      <c r="J21" s="13">
        <f>SUM(J7:J20)</f>
        <v>0.44358635404346108</v>
      </c>
      <c r="M21" s="13">
        <f>SUM(M7:M20)</f>
        <v>0.71606484380435531</v>
      </c>
      <c r="P21">
        <f>SUM(P7:P20)</f>
        <v>0.69328241181077488</v>
      </c>
    </row>
    <row r="23" spans="2:16" ht="17.25" thickBot="1" x14ac:dyDescent="0.35"/>
    <row r="24" spans="2:16" ht="17.25" thickBot="1" x14ac:dyDescent="0.35">
      <c r="H24" s="3" t="s">
        <v>15</v>
      </c>
      <c r="I24" s="4" t="s">
        <v>20</v>
      </c>
      <c r="J24" s="5"/>
      <c r="K24" s="3" t="s">
        <v>23</v>
      </c>
      <c r="L24" s="4" t="s">
        <v>21</v>
      </c>
      <c r="M24" s="5"/>
      <c r="N24" s="3" t="s">
        <v>16</v>
      </c>
      <c r="O24" s="4">
        <v>132</v>
      </c>
      <c r="P24" s="5"/>
    </row>
    <row r="25" spans="2:16" ht="17.25" thickBot="1" x14ac:dyDescent="0.35">
      <c r="B25" s="11" t="s">
        <v>19</v>
      </c>
      <c r="C25" s="9" t="s">
        <v>24</v>
      </c>
      <c r="D25" s="9" t="s">
        <v>3</v>
      </c>
      <c r="E25" s="15" t="s">
        <v>29</v>
      </c>
      <c r="F25" s="14" t="s">
        <v>30</v>
      </c>
      <c r="H25" s="6" t="s">
        <v>17</v>
      </c>
      <c r="I25" s="7" t="s">
        <v>18</v>
      </c>
      <c r="J25" s="8" t="s">
        <v>25</v>
      </c>
      <c r="K25" s="6" t="s">
        <v>17</v>
      </c>
      <c r="L25" s="7" t="s">
        <v>18</v>
      </c>
      <c r="M25" s="8"/>
      <c r="N25" s="6" t="s">
        <v>17</v>
      </c>
      <c r="O25" s="7" t="s">
        <v>18</v>
      </c>
      <c r="P25" s="8"/>
    </row>
    <row r="26" spans="2:16" x14ac:dyDescent="0.3">
      <c r="C26" s="9" t="s">
        <v>2</v>
      </c>
      <c r="D26" s="9">
        <v>16</v>
      </c>
      <c r="E26">
        <f>(2056+1978+1736+1820+1802+1773+2010+2033+1913+1737+2011+1771+1804+1881+1977+1956)/16</f>
        <v>1891.125</v>
      </c>
      <c r="F26">
        <f>E26*D26</f>
        <v>30258</v>
      </c>
      <c r="H26" s="10">
        <v>16</v>
      </c>
      <c r="I26" s="10">
        <v>2</v>
      </c>
      <c r="J26" s="10">
        <f>I26*H26*E26/(33002*27)</f>
        <v>6.7915075853988649E-2</v>
      </c>
      <c r="K26" s="10">
        <v>32</v>
      </c>
      <c r="L26" s="10">
        <v>2</v>
      </c>
      <c r="M26" s="10">
        <f>L26*K26*E26/(33002*36)</f>
        <v>0.10187261378098297</v>
      </c>
      <c r="N26" s="10">
        <v>128</v>
      </c>
      <c r="O26" s="10">
        <v>16</v>
      </c>
      <c r="P26" s="10">
        <f>O26*N26*E26/(33002*132)</f>
        <v>0.88907008390676046</v>
      </c>
    </row>
    <row r="27" spans="2:16" x14ac:dyDescent="0.3">
      <c r="C27" s="9" t="s">
        <v>0</v>
      </c>
      <c r="D27" s="9">
        <v>2</v>
      </c>
      <c r="E27">
        <v>113</v>
      </c>
      <c r="F27">
        <f t="shared" ref="F27:F39" si="4">E27*D27</f>
        <v>226</v>
      </c>
      <c r="H27" s="9">
        <v>12</v>
      </c>
      <c r="I27" s="9">
        <v>2</v>
      </c>
      <c r="J27" s="10">
        <f t="shared" ref="J27:J39" si="5">I27*H27*E27/(33002*27)</f>
        <v>3.0435865839780756E-3</v>
      </c>
      <c r="K27" s="9"/>
      <c r="L27" s="9"/>
      <c r="M27" s="10">
        <f t="shared" ref="M27:M39" si="6">L27*K27*E27/(33002*36)</f>
        <v>0</v>
      </c>
      <c r="N27" s="9"/>
      <c r="O27" s="9"/>
      <c r="P27" s="10">
        <f t="shared" ref="P27:P39" si="7">O27*N27*E27/(33002*132)</f>
        <v>0</v>
      </c>
    </row>
    <row r="28" spans="2:16" x14ac:dyDescent="0.3">
      <c r="C28" s="9" t="s">
        <v>1</v>
      </c>
      <c r="D28" s="9">
        <v>2</v>
      </c>
      <c r="E28">
        <f>(95+101)/2</f>
        <v>98</v>
      </c>
      <c r="F28">
        <f t="shared" si="4"/>
        <v>196</v>
      </c>
      <c r="H28" s="9">
        <v>4</v>
      </c>
      <c r="I28" s="9">
        <v>2</v>
      </c>
      <c r="J28" s="10">
        <f t="shared" si="5"/>
        <v>8.7985688858363239E-4</v>
      </c>
      <c r="K28" s="9"/>
      <c r="L28" s="9"/>
      <c r="M28" s="10">
        <f t="shared" si="6"/>
        <v>0</v>
      </c>
      <c r="N28" s="9"/>
      <c r="O28" s="9"/>
      <c r="P28" s="10">
        <f t="shared" si="7"/>
        <v>0</v>
      </c>
    </row>
    <row r="29" spans="2:16" x14ac:dyDescent="0.3">
      <c r="C29" s="9" t="s">
        <v>4</v>
      </c>
      <c r="D29" s="9">
        <v>2</v>
      </c>
      <c r="E29">
        <f>(116+122)/2</f>
        <v>119</v>
      </c>
      <c r="F29">
        <f t="shared" si="4"/>
        <v>238</v>
      </c>
      <c r="H29" s="9">
        <v>4</v>
      </c>
      <c r="I29" s="9">
        <v>2</v>
      </c>
      <c r="J29" s="10">
        <f t="shared" si="5"/>
        <v>1.0683976504229822E-3</v>
      </c>
      <c r="K29" s="9"/>
      <c r="L29" s="9"/>
      <c r="M29" s="10">
        <f t="shared" si="6"/>
        <v>0</v>
      </c>
      <c r="N29" s="9"/>
      <c r="O29" s="9"/>
      <c r="P29" s="10">
        <f t="shared" si="7"/>
        <v>0</v>
      </c>
    </row>
    <row r="30" spans="2:16" x14ac:dyDescent="0.3">
      <c r="C30" s="9" t="s">
        <v>5</v>
      </c>
      <c r="D30" s="9">
        <v>2</v>
      </c>
      <c r="E30">
        <f>(49+62)/2</f>
        <v>55.5</v>
      </c>
      <c r="F30">
        <f t="shared" si="4"/>
        <v>111</v>
      </c>
      <c r="H30" s="9">
        <v>4</v>
      </c>
      <c r="I30" s="9">
        <v>2</v>
      </c>
      <c r="J30" s="10">
        <f t="shared" si="5"/>
        <v>4.9828629914685303E-4</v>
      </c>
      <c r="K30" s="9"/>
      <c r="L30" s="9"/>
      <c r="M30" s="10">
        <f t="shared" si="6"/>
        <v>0</v>
      </c>
      <c r="N30" s="9"/>
      <c r="O30" s="9"/>
      <c r="P30" s="10">
        <f t="shared" si="7"/>
        <v>0</v>
      </c>
    </row>
    <row r="31" spans="2:16" x14ac:dyDescent="0.3">
      <c r="C31" s="9"/>
      <c r="D31" s="9"/>
      <c r="F31">
        <f t="shared" si="4"/>
        <v>0</v>
      </c>
      <c r="H31" s="9"/>
      <c r="I31" s="9"/>
      <c r="J31" s="10">
        <f t="shared" si="5"/>
        <v>0</v>
      </c>
      <c r="K31" s="9"/>
      <c r="L31" s="9"/>
      <c r="M31" s="10">
        <f t="shared" si="6"/>
        <v>0</v>
      </c>
      <c r="N31" s="9"/>
      <c r="O31" s="9"/>
      <c r="P31" s="10">
        <f t="shared" si="7"/>
        <v>0</v>
      </c>
    </row>
    <row r="32" spans="2:16" x14ac:dyDescent="0.3">
      <c r="C32" s="9" t="s">
        <v>8</v>
      </c>
      <c r="D32" s="9">
        <v>2</v>
      </c>
      <c r="E32">
        <f>(134+117)/2</f>
        <v>125.5</v>
      </c>
      <c r="F32">
        <f t="shared" si="4"/>
        <v>251</v>
      </c>
      <c r="H32" s="9"/>
      <c r="I32" s="9"/>
      <c r="J32" s="10">
        <f t="shared" si="5"/>
        <v>0</v>
      </c>
      <c r="K32" s="9">
        <v>32</v>
      </c>
      <c r="L32" s="9">
        <v>2</v>
      </c>
      <c r="M32" s="10">
        <f t="shared" si="6"/>
        <v>6.7605330316681143E-3</v>
      </c>
      <c r="N32" s="9"/>
      <c r="O32" s="9"/>
      <c r="P32" s="10">
        <f t="shared" si="7"/>
        <v>0</v>
      </c>
    </row>
    <row r="33" spans="3:16" x14ac:dyDescent="0.3">
      <c r="C33" s="9" t="s">
        <v>9</v>
      </c>
      <c r="D33" s="9">
        <v>2</v>
      </c>
      <c r="E33">
        <f>(428+45)/2</f>
        <v>236.5</v>
      </c>
      <c r="F33">
        <f t="shared" si="4"/>
        <v>473</v>
      </c>
      <c r="H33" s="9"/>
      <c r="I33" s="9"/>
      <c r="J33" s="10">
        <f t="shared" si="5"/>
        <v>0</v>
      </c>
      <c r="K33" s="9">
        <v>32</v>
      </c>
      <c r="L33" s="9">
        <v>2</v>
      </c>
      <c r="M33" s="10">
        <f t="shared" si="6"/>
        <v>1.2739968621430351E-2</v>
      </c>
      <c r="N33" s="9"/>
      <c r="O33" s="9"/>
      <c r="P33" s="10">
        <f t="shared" si="7"/>
        <v>0</v>
      </c>
    </row>
    <row r="34" spans="3:16" x14ac:dyDescent="0.3">
      <c r="C34" s="9" t="s">
        <v>10</v>
      </c>
      <c r="D34" s="9">
        <v>2</v>
      </c>
      <c r="E34">
        <v>135</v>
      </c>
      <c r="F34">
        <f t="shared" si="4"/>
        <v>270</v>
      </c>
      <c r="H34" s="9"/>
      <c r="I34" s="9"/>
      <c r="J34" s="10">
        <f t="shared" si="5"/>
        <v>0</v>
      </c>
      <c r="K34" s="9"/>
      <c r="L34" s="9"/>
      <c r="M34" s="10">
        <f t="shared" si="6"/>
        <v>0</v>
      </c>
      <c r="N34" s="9">
        <v>96</v>
      </c>
      <c r="O34" s="9">
        <v>2</v>
      </c>
      <c r="P34" s="10">
        <f t="shared" si="7"/>
        <v>5.9500526138911687E-3</v>
      </c>
    </row>
    <row r="35" spans="3:16" x14ac:dyDescent="0.3">
      <c r="C35" s="9" t="s">
        <v>11</v>
      </c>
      <c r="D35" s="9">
        <v>2</v>
      </c>
      <c r="E35">
        <v>175</v>
      </c>
      <c r="F35">
        <f t="shared" si="4"/>
        <v>350</v>
      </c>
      <c r="H35" s="9"/>
      <c r="I35" s="9"/>
      <c r="J35" s="10">
        <f t="shared" si="5"/>
        <v>0</v>
      </c>
      <c r="K35" s="9"/>
      <c r="L35" s="9"/>
      <c r="M35" s="10">
        <f t="shared" si="6"/>
        <v>0</v>
      </c>
      <c r="N35" s="9">
        <v>32</v>
      </c>
      <c r="O35" s="9">
        <v>2</v>
      </c>
      <c r="P35" s="10">
        <f t="shared" si="7"/>
        <v>2.5710103887184063E-3</v>
      </c>
    </row>
    <row r="36" spans="3:16" x14ac:dyDescent="0.3">
      <c r="C36" s="9" t="s">
        <v>12</v>
      </c>
      <c r="D36" s="9">
        <v>2</v>
      </c>
      <c r="E36">
        <f>(116+211)/2</f>
        <v>163.5</v>
      </c>
      <c r="F36">
        <f t="shared" si="4"/>
        <v>327</v>
      </c>
      <c r="H36" s="9"/>
      <c r="I36" s="9"/>
      <c r="J36" s="10">
        <f t="shared" si="5"/>
        <v>0</v>
      </c>
      <c r="K36" s="9"/>
      <c r="L36" s="9"/>
      <c r="M36" s="10">
        <f t="shared" si="6"/>
        <v>0</v>
      </c>
      <c r="N36" s="9">
        <v>32</v>
      </c>
      <c r="O36" s="9">
        <v>2</v>
      </c>
      <c r="P36" s="10">
        <f t="shared" si="7"/>
        <v>2.4020582774597682E-3</v>
      </c>
    </row>
    <row r="37" spans="3:16" x14ac:dyDescent="0.3">
      <c r="C37" s="9" t="s">
        <v>13</v>
      </c>
      <c r="D37" s="9">
        <v>2</v>
      </c>
      <c r="E37">
        <f>(96+88)/2</f>
        <v>92</v>
      </c>
      <c r="F37">
        <f t="shared" si="4"/>
        <v>184</v>
      </c>
      <c r="H37" s="9"/>
      <c r="I37" s="9"/>
      <c r="J37" s="10">
        <f t="shared" si="5"/>
        <v>0</v>
      </c>
      <c r="K37" s="9"/>
      <c r="L37" s="9"/>
      <c r="M37" s="10">
        <f t="shared" si="6"/>
        <v>0</v>
      </c>
      <c r="N37" s="9">
        <v>32</v>
      </c>
      <c r="O37" s="9">
        <v>2</v>
      </c>
      <c r="P37" s="10">
        <f t="shared" si="7"/>
        <v>1.3516168900691052E-3</v>
      </c>
    </row>
    <row r="38" spans="3:16" x14ac:dyDescent="0.3">
      <c r="C38" s="9" t="s">
        <v>6</v>
      </c>
      <c r="D38" s="9">
        <v>2</v>
      </c>
      <c r="E38">
        <v>26</v>
      </c>
      <c r="F38">
        <f t="shared" si="4"/>
        <v>52</v>
      </c>
      <c r="H38" s="9">
        <v>12</v>
      </c>
      <c r="I38" s="9">
        <v>2</v>
      </c>
      <c r="J38" s="10">
        <f t="shared" si="5"/>
        <v>7.0029425826044218E-4</v>
      </c>
      <c r="K38" s="9"/>
      <c r="L38" s="9"/>
      <c r="M38" s="10">
        <f t="shared" si="6"/>
        <v>0</v>
      </c>
      <c r="N38" s="9">
        <v>96</v>
      </c>
      <c r="O38" s="9">
        <v>2</v>
      </c>
      <c r="P38" s="10">
        <f t="shared" si="7"/>
        <v>1.1459360589716327E-3</v>
      </c>
    </row>
    <row r="39" spans="3:16" x14ac:dyDescent="0.3">
      <c r="C39" s="9" t="s">
        <v>7</v>
      </c>
      <c r="D39" s="9">
        <v>2</v>
      </c>
      <c r="E39">
        <v>33</v>
      </c>
      <c r="F39">
        <f t="shared" si="4"/>
        <v>66</v>
      </c>
      <c r="H39" s="9">
        <v>8</v>
      </c>
      <c r="I39" s="9">
        <v>2</v>
      </c>
      <c r="J39" s="10">
        <f t="shared" si="5"/>
        <v>5.9255668006652799E-4</v>
      </c>
      <c r="K39" s="9"/>
      <c r="L39" s="9"/>
      <c r="M39" s="10">
        <f t="shared" si="6"/>
        <v>0</v>
      </c>
      <c r="N39" s="9">
        <v>64</v>
      </c>
      <c r="O39" s="9">
        <v>2</v>
      </c>
      <c r="P39" s="10">
        <f t="shared" si="7"/>
        <v>9.696382037452276E-4</v>
      </c>
    </row>
    <row r="40" spans="3:16" x14ac:dyDescent="0.3">
      <c r="E40" t="s">
        <v>31</v>
      </c>
      <c r="F40">
        <f>SUM(F26:F39)</f>
        <v>33002</v>
      </c>
      <c r="J40" s="13">
        <f>SUM(J26:J39)</f>
        <v>7.4698054214447154E-2</v>
      </c>
      <c r="M40" s="13">
        <f>SUM(M26:M39)</f>
        <v>0.12137311543408144</v>
      </c>
      <c r="P40">
        <f>SUM(P26:P39)</f>
        <v>0.90346039633961572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F8" sqref="F8"/>
    </sheetView>
  </sheetViews>
  <sheetFormatPr defaultRowHeight="16.5" x14ac:dyDescent="0.3"/>
  <sheetData>
    <row r="3" spans="2:4" ht="17.25" thickBot="1" x14ac:dyDescent="0.35"/>
    <row r="4" spans="2:4" ht="17.25" thickBot="1" x14ac:dyDescent="0.35">
      <c r="B4" s="2" t="s">
        <v>19</v>
      </c>
      <c r="C4" s="9" t="s">
        <v>27</v>
      </c>
      <c r="D4" t="s">
        <v>28</v>
      </c>
    </row>
    <row r="5" spans="2:4" x14ac:dyDescent="0.3">
      <c r="C5" s="9" t="s">
        <v>2</v>
      </c>
    </row>
    <row r="6" spans="2:4" x14ac:dyDescent="0.3">
      <c r="C6" s="9" t="s">
        <v>0</v>
      </c>
    </row>
    <row r="7" spans="2:4" x14ac:dyDescent="0.3">
      <c r="C7" s="9" t="s">
        <v>1</v>
      </c>
    </row>
    <row r="8" spans="2:4" x14ac:dyDescent="0.3">
      <c r="C8" s="9" t="s">
        <v>4</v>
      </c>
    </row>
    <row r="9" spans="2:4" x14ac:dyDescent="0.3">
      <c r="C9" s="9" t="s">
        <v>5</v>
      </c>
    </row>
    <row r="10" spans="2:4" x14ac:dyDescent="0.3">
      <c r="C10" s="9" t="s">
        <v>14</v>
      </c>
    </row>
    <row r="11" spans="2:4" x14ac:dyDescent="0.3">
      <c r="C11" s="9" t="s">
        <v>8</v>
      </c>
    </row>
    <row r="12" spans="2:4" x14ac:dyDescent="0.3">
      <c r="C12" s="9" t="s">
        <v>9</v>
      </c>
    </row>
    <row r="13" spans="2:4" x14ac:dyDescent="0.3">
      <c r="C13" s="9" t="s">
        <v>10</v>
      </c>
    </row>
    <row r="14" spans="2:4" x14ac:dyDescent="0.3">
      <c r="C14" s="9" t="s">
        <v>11</v>
      </c>
    </row>
    <row r="15" spans="2:4" x14ac:dyDescent="0.3">
      <c r="C15" s="9" t="s">
        <v>12</v>
      </c>
    </row>
    <row r="16" spans="2:4" x14ac:dyDescent="0.3">
      <c r="C16" s="9" t="s">
        <v>13</v>
      </c>
    </row>
    <row r="17" spans="3:3" x14ac:dyDescent="0.3">
      <c r="C17" s="9" t="s">
        <v>6</v>
      </c>
    </row>
    <row r="18" spans="3:3" x14ac:dyDescent="0.3">
      <c r="C18" s="9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ECE</cp:lastModifiedBy>
  <dcterms:created xsi:type="dcterms:W3CDTF">2019-05-15T14:10:29Z</dcterms:created>
  <dcterms:modified xsi:type="dcterms:W3CDTF">2019-05-15T20:29:52Z</dcterms:modified>
</cp:coreProperties>
</file>