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28"/>
  <workbookPr/>
  <mc:AlternateContent xmlns:mc="http://schemas.openxmlformats.org/markup-compatibility/2006">
    <mc:Choice Requires="x15">
      <x15ac:absPath xmlns:x15ac="http://schemas.microsoft.com/office/spreadsheetml/2010/11/ac" url="https://ewikoeln.sharepoint.com/sites/bergangstechnologienWrmewende/Freigegebene Dokumente/General/Submission Journal Paper/Supplementary Material/"/>
    </mc:Choice>
  </mc:AlternateContent>
  <xr:revisionPtr revIDLastSave="174" documentId="8_{B058F192-6278-4342-BA77-A9A0CD661742}" xr6:coauthVersionLast="47" xr6:coauthVersionMax="47" xr10:uidLastSave="{4A29D0DB-AC48-4731-898B-E47988135AAA}"/>
  <bookViews>
    <workbookView xWindow="-120" yWindow="-120" windowWidth="25440" windowHeight="15390" tabRatio="1000" xr2:uid="{00000000-000D-0000-FFFF-FFFF00000000}"/>
  </bookViews>
  <sheets>
    <sheet name="Comment" sheetId="19" r:id="rId1"/>
    <sheet name="Air-air heat pump" sheetId="10" r:id="rId2"/>
    <sheet name="Air-water heatpump" sheetId="18" r:id="rId3"/>
    <sheet name="Water-water heat pump" sheetId="17" r:id="rId4"/>
    <sheet name="Gas condensing boiler" sheetId="1" r:id="rId5"/>
    <sheet name="Electric boilers" sheetId="12" r:id="rId6"/>
    <sheet name="Buffer tank" sheetId="3" r:id="rId7"/>
    <sheet name="Electric heater buffer tank" sheetId="14" r:id="rId8"/>
    <sheet name="Electric instant water heater" sheetId="11" r:id="rId9"/>
    <sheet name="Hot water storage tank" sheetId="4" r:id="rId10"/>
  </sheets>
  <definedNames>
    <definedName name="_xlnm._FilterDatabase" localSheetId="1" hidden="1">'Air-air heat pump'!$A$2:$D$57</definedName>
    <definedName name="_xlnm._FilterDatabase" localSheetId="2" hidden="1">'Air-water heatpump'!$A$2:$F$69</definedName>
    <definedName name="_xlnm._FilterDatabase" localSheetId="6" hidden="1">'Buffer tank'!$A$2:$C$33</definedName>
    <definedName name="_xlnm._FilterDatabase" localSheetId="5" hidden="1">'Electric boilers'!$A$2:$B$53</definedName>
    <definedName name="_xlnm._FilterDatabase" localSheetId="7" hidden="1">'Electric heater buffer tank'!$A$2:$B$55</definedName>
    <definedName name="_xlnm._FilterDatabase" localSheetId="8" hidden="1">'Electric instant water heater'!$A$2:$X$41</definedName>
    <definedName name="_xlnm._FilterDatabase" localSheetId="4" hidden="1">'Gas condensing boiler'!$A$2:$B$109</definedName>
    <definedName name="_xlnm._FilterDatabase" localSheetId="9" hidden="1">'Hot water storage tank'!$A$2:$B$56</definedName>
    <definedName name="_xlnm._FilterDatabase" localSheetId="3" hidden="1">'Water-water heat pump'!$A$2:$L$83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57" i="10" l="1"/>
  <c r="D56" i="10"/>
  <c r="D55" i="10"/>
  <c r="D54" i="10"/>
  <c r="D53" i="10"/>
  <c r="D52" i="10"/>
  <c r="D51" i="10"/>
  <c r="D50" i="10"/>
  <c r="D49" i="10"/>
  <c r="D48" i="10"/>
  <c r="D47" i="10"/>
  <c r="D46" i="10"/>
  <c r="D45" i="10"/>
  <c r="D44" i="10"/>
  <c r="D43" i="10"/>
  <c r="D42" i="10"/>
  <c r="D41" i="10"/>
  <c r="D40" i="10"/>
  <c r="D39" i="10"/>
  <c r="D38" i="10"/>
  <c r="D37" i="10"/>
  <c r="D36" i="10"/>
  <c r="D35" i="10"/>
  <c r="D34" i="10"/>
  <c r="D33" i="10"/>
  <c r="D32" i="10"/>
  <c r="D31" i="10"/>
  <c r="D30" i="10"/>
  <c r="D29" i="10"/>
  <c r="D28" i="10"/>
  <c r="D27" i="10"/>
  <c r="D26" i="10"/>
  <c r="D25" i="10"/>
  <c r="D23" i="10"/>
  <c r="D22" i="10"/>
  <c r="D21" i="10"/>
  <c r="D19" i="10"/>
  <c r="D18" i="10"/>
  <c r="D17" i="10"/>
  <c r="D12" i="10"/>
  <c r="C4" i="10"/>
  <c r="C5" i="10"/>
  <c r="C6" i="10"/>
  <c r="C7" i="10"/>
  <c r="C8" i="10"/>
  <c r="C9" i="10"/>
  <c r="C10" i="10"/>
  <c r="C11" i="10"/>
  <c r="C12" i="10"/>
  <c r="C13" i="10"/>
  <c r="C14" i="10"/>
  <c r="C15" i="10"/>
  <c r="C16" i="10"/>
  <c r="C17" i="10"/>
  <c r="C18" i="10"/>
  <c r="C19" i="10"/>
  <c r="C20" i="10"/>
  <c r="C21" i="10"/>
  <c r="C22" i="10"/>
  <c r="C23" i="10"/>
  <c r="C24" i="10"/>
  <c r="C25" i="10"/>
  <c r="C26" i="10"/>
  <c r="C27" i="10"/>
  <c r="C28" i="10"/>
  <c r="C29" i="10"/>
  <c r="C30" i="10"/>
  <c r="C31" i="10"/>
  <c r="C32" i="10"/>
  <c r="C33" i="10"/>
  <c r="C34" i="10"/>
  <c r="C35" i="10"/>
  <c r="C36" i="10"/>
  <c r="C37" i="10"/>
  <c r="C38" i="10"/>
  <c r="C39" i="10"/>
  <c r="C40" i="10"/>
  <c r="C41" i="10"/>
  <c r="C42" i="10"/>
  <c r="C43" i="10"/>
  <c r="C44" i="10"/>
  <c r="C45" i="10"/>
  <c r="C46" i="10"/>
  <c r="C47" i="10"/>
  <c r="C48" i="10"/>
  <c r="C49" i="10"/>
  <c r="C50" i="10"/>
  <c r="C51" i="10"/>
  <c r="C52" i="10"/>
  <c r="C53" i="10"/>
  <c r="C54" i="10"/>
  <c r="C55" i="10"/>
  <c r="C56" i="10"/>
  <c r="C57" i="10"/>
  <c r="C3" i="10"/>
  <c r="J3" i="17"/>
  <c r="D69" i="18"/>
  <c r="D68" i="18"/>
  <c r="D67" i="18"/>
  <c r="D66" i="18"/>
  <c r="D65" i="18"/>
  <c r="D64" i="18"/>
  <c r="D63" i="18"/>
  <c r="D62" i="18"/>
  <c r="D61" i="18"/>
  <c r="D60" i="18"/>
  <c r="D59" i="18"/>
  <c r="D58" i="18"/>
  <c r="D57" i="18"/>
  <c r="D56" i="18"/>
  <c r="D55" i="18"/>
  <c r="D54" i="18"/>
  <c r="D53" i="18"/>
  <c r="D52" i="18"/>
  <c r="D51" i="18"/>
  <c r="D50" i="18"/>
  <c r="D49" i="18"/>
  <c r="D48" i="18"/>
  <c r="D47" i="18"/>
  <c r="D46" i="18"/>
  <c r="D45" i="18"/>
  <c r="D44" i="18"/>
  <c r="D43" i="18"/>
  <c r="D42" i="18"/>
  <c r="D41" i="18"/>
  <c r="D40" i="18"/>
  <c r="D39" i="18"/>
  <c r="D38" i="18"/>
  <c r="D37" i="18"/>
  <c r="D36" i="18"/>
  <c r="D35" i="18"/>
  <c r="D34" i="18"/>
  <c r="D33" i="18"/>
  <c r="D32" i="18"/>
  <c r="D31" i="18"/>
  <c r="D30" i="18"/>
  <c r="D29" i="18"/>
  <c r="D28" i="18"/>
  <c r="D27" i="18"/>
  <c r="D26" i="18"/>
  <c r="D25" i="18"/>
  <c r="D24" i="18"/>
  <c r="D23" i="18"/>
  <c r="D22" i="18"/>
  <c r="D21" i="18"/>
  <c r="D20" i="18"/>
  <c r="D19" i="18"/>
  <c r="D18" i="18"/>
  <c r="D17" i="18"/>
  <c r="D16" i="18"/>
  <c r="D15" i="18"/>
  <c r="D14" i="18"/>
  <c r="D13" i="18"/>
  <c r="D12" i="18"/>
  <c r="D11" i="18"/>
  <c r="D10" i="18"/>
  <c r="D9" i="18"/>
  <c r="D8" i="18"/>
  <c r="D7" i="18"/>
  <c r="D6" i="18"/>
  <c r="D5" i="18"/>
  <c r="D4" i="18"/>
  <c r="D3" i="18"/>
  <c r="J4" i="17"/>
  <c r="J5" i="17"/>
  <c r="J6" i="17"/>
  <c r="J7" i="17"/>
  <c r="J8" i="17"/>
  <c r="J9" i="17"/>
  <c r="J10" i="17"/>
  <c r="J11" i="17"/>
  <c r="J12" i="17"/>
  <c r="J13" i="17"/>
  <c r="J14" i="17"/>
  <c r="J15" i="17"/>
  <c r="J16" i="17"/>
  <c r="J17" i="17"/>
  <c r="J18" i="17"/>
  <c r="J19" i="17"/>
  <c r="J20" i="17"/>
  <c r="J21" i="17"/>
  <c r="J22" i="17"/>
  <c r="J23" i="17"/>
  <c r="J24" i="17"/>
  <c r="J25" i="17"/>
  <c r="J26" i="17"/>
  <c r="J27" i="17"/>
  <c r="J28" i="17"/>
  <c r="J29" i="17"/>
  <c r="J30" i="17"/>
  <c r="J31" i="17"/>
  <c r="J32" i="17"/>
  <c r="J33" i="17"/>
  <c r="J34" i="17"/>
  <c r="J35" i="17"/>
  <c r="J36" i="17"/>
  <c r="J37" i="17"/>
  <c r="J38" i="17"/>
  <c r="J39" i="17"/>
  <c r="J40" i="17"/>
  <c r="J41" i="17"/>
  <c r="J42" i="17"/>
  <c r="J43" i="17"/>
  <c r="J44" i="17"/>
  <c r="J45" i="17"/>
  <c r="J46" i="17"/>
  <c r="J47" i="17"/>
  <c r="J48" i="17"/>
  <c r="J49" i="17"/>
  <c r="J50" i="17"/>
  <c r="J51" i="17"/>
  <c r="J52" i="17"/>
  <c r="J53" i="17"/>
  <c r="J54" i="17"/>
  <c r="J55" i="17"/>
  <c r="J56" i="17"/>
  <c r="J57" i="17"/>
  <c r="J58" i="17"/>
  <c r="J59" i="17"/>
  <c r="J60" i="17"/>
  <c r="J61" i="17"/>
  <c r="J62" i="17"/>
  <c r="J63" i="17"/>
  <c r="J64" i="17"/>
  <c r="J65" i="17"/>
  <c r="J66" i="17"/>
  <c r="J67" i="17"/>
  <c r="J68" i="17"/>
  <c r="J69" i="17"/>
  <c r="J70" i="17"/>
  <c r="J71" i="17"/>
  <c r="J72" i="17"/>
  <c r="J73" i="17"/>
  <c r="J74" i="17"/>
  <c r="D75" i="17"/>
  <c r="J75" i="17"/>
  <c r="J76" i="17"/>
  <c r="D77" i="17"/>
  <c r="J77" i="17"/>
  <c r="J78" i="17"/>
  <c r="D79" i="17"/>
  <c r="J79" i="17"/>
  <c r="D80" i="17"/>
  <c r="J80" i="17"/>
  <c r="D81" i="17"/>
  <c r="J81" i="17"/>
  <c r="D82" i="17"/>
  <c r="J82" i="17"/>
  <c r="D83" i="17"/>
  <c r="J83" i="17"/>
  <c r="C9" i="3" l="1"/>
  <c r="C5" i="3"/>
  <c r="C3" i="3"/>
  <c r="C12" i="3"/>
  <c r="C8" i="3"/>
  <c r="C32" i="3" l="1"/>
  <c r="C30" i="3"/>
  <c r="C24" i="3"/>
  <c r="C21" i="3"/>
  <c r="C18" i="3"/>
  <c r="C14" i="3"/>
  <c r="C13" i="3"/>
  <c r="C7" i="3"/>
  <c r="C11" i="3"/>
  <c r="C33" i="3"/>
  <c r="C31" i="3"/>
  <c r="C26" i="3"/>
  <c r="C23" i="3"/>
  <c r="C19" i="3"/>
  <c r="C15" i="3"/>
  <c r="C6" i="3"/>
  <c r="C4" i="3"/>
  <c r="C17" i="3" l="1"/>
  <c r="C22" i="3"/>
  <c r="C27" i="3"/>
  <c r="C20" i="3"/>
  <c r="C25" i="3"/>
  <c r="C10" i="3"/>
  <c r="C16" i="3"/>
  <c r="C28" i="3"/>
  <c r="C29" i="3"/>
</calcChain>
</file>

<file path=xl/sharedStrings.xml><?xml version="1.0" encoding="utf-8"?>
<sst xmlns="http://schemas.openxmlformats.org/spreadsheetml/2006/main" count="343" uniqueCount="117">
  <si>
    <t>Typ</t>
  </si>
  <si>
    <t>Leistung (max)</t>
  </si>
  <si>
    <t>Listenpreis</t>
  </si>
  <si>
    <t>Hersteller</t>
  </si>
  <si>
    <t>Buderus</t>
  </si>
  <si>
    <t>[-]</t>
  </si>
  <si>
    <t>[kW]</t>
  </si>
  <si>
    <t>Kommentar</t>
  </si>
  <si>
    <t>[EUR]</t>
  </si>
  <si>
    <t>Regelung</t>
  </si>
  <si>
    <t>[l]</t>
  </si>
  <si>
    <t>[EUR/l]</t>
  </si>
  <si>
    <t>Gesamtpreis</t>
  </si>
  <si>
    <t>Spezifischer Gesamtpreis</t>
  </si>
  <si>
    <t>Viessmann</t>
  </si>
  <si>
    <t>Vitotronic 200 Typ WO1C</t>
  </si>
  <si>
    <t>Vitocal 200-G, BWC 201B06</t>
  </si>
  <si>
    <t>Vitocal 200-G, BWC 201B08</t>
  </si>
  <si>
    <t>Vitocal 200-G, BWC 201B010</t>
  </si>
  <si>
    <t>Vitocal 200-G, BWC 201B13</t>
  </si>
  <si>
    <t>Vitocal 200-G, BWC 201B17</t>
  </si>
  <si>
    <t>Vitocal 300-G, BWC 301.C06</t>
  </si>
  <si>
    <t>Vitocal 300-G, BWC 301.C12</t>
  </si>
  <si>
    <t>Vitocal 300-G, BWC 301.C16</t>
  </si>
  <si>
    <t>Inklusive Umbaukosten zu von Sole-Wasser zu Wasser-Wasser</t>
  </si>
  <si>
    <t>Einstufig</t>
  </si>
  <si>
    <t>Zweistufig</t>
  </si>
  <si>
    <t>Vitocal 300-G, Typ BW/BWS 301.A21</t>
  </si>
  <si>
    <t>Vitocal 300-G, Typ BW/BWS 301.A29</t>
  </si>
  <si>
    <t>Vitocal 300-G, Typ BW/BWS 301.A45</t>
  </si>
  <si>
    <t>Vitocal 350-G, Typ BW/BWS 351.B20</t>
  </si>
  <si>
    <t>Vitocal 350-G, Typ BW/BWS 351.B27</t>
  </si>
  <si>
    <t>Vitocal 350-G, Typ BW/BWS 351.B33</t>
  </si>
  <si>
    <t>Vitocal 350-G, Typ BW/BWS 351.B42</t>
  </si>
  <si>
    <t>Elco</t>
  </si>
  <si>
    <t>Logatherm WSW196i.2-6</t>
  </si>
  <si>
    <t>Logatherm WSW196i.2-8</t>
  </si>
  <si>
    <t>Logatherm WSW196i.2-12</t>
  </si>
  <si>
    <t>Logatherm WSW196i.2-16</t>
  </si>
  <si>
    <t>Innenaufstellung, Sole-Wasser-Wärmepumpe</t>
  </si>
  <si>
    <t>Logatherm WSW186i-6</t>
  </si>
  <si>
    <t>Logatherm WSW186i-8</t>
  </si>
  <si>
    <t>Logatherm WSW186i-12</t>
  </si>
  <si>
    <t>Logatherm WSW186i-16</t>
  </si>
  <si>
    <t>Logatherm WPS 22.2 HT</t>
  </si>
  <si>
    <t>Logatherm WPS 38.2 HAT</t>
  </si>
  <si>
    <t>Logatherm WPS 48.2 HAT</t>
  </si>
  <si>
    <t>Logatherm WPS 28.2 HAT</t>
  </si>
  <si>
    <t>Logatherm WPS 54.2 HAT</t>
  </si>
  <si>
    <t>Logatherm WPS 64.2 HAT</t>
  </si>
  <si>
    <t>Logatherm WPS 72.2 HAT</t>
  </si>
  <si>
    <t>Logatherm WPS 80.2 HAT</t>
  </si>
  <si>
    <t>Dimplex SI 50TU</t>
  </si>
  <si>
    <t>Dimplex SI 75TU</t>
  </si>
  <si>
    <t>Dimplex SI 130TU</t>
  </si>
  <si>
    <t>Dimplex SI 90TU</t>
  </si>
  <si>
    <t>Dimplex SI 22TU</t>
  </si>
  <si>
    <t>Dimplex SI 26TU</t>
  </si>
  <si>
    <t>Dimplex SI 35TU</t>
  </si>
  <si>
    <t>Sole-Wasser</t>
  </si>
  <si>
    <t>Sole-Wasser mit zwei Leistungsstufen, Leistungsangabe in dieser Liste bezieht sich auf die höhere Leistungsstufe</t>
  </si>
  <si>
    <t>Dimplex SI 35TUR</t>
  </si>
  <si>
    <t>Dimplex SI 50TUR</t>
  </si>
  <si>
    <t>Dimplex SI 130TUR</t>
  </si>
  <si>
    <t>Dimplex SIH 20TE</t>
  </si>
  <si>
    <t>Dimplex SIH 90TU</t>
  </si>
  <si>
    <t>Dimplex WI 10TU</t>
  </si>
  <si>
    <t>Dimplex WI 14TU</t>
  </si>
  <si>
    <t>Dimplex WI 18TU</t>
  </si>
  <si>
    <t>Dimplex WI 22TU</t>
  </si>
  <si>
    <t>Dimplex WI 35TU</t>
  </si>
  <si>
    <t>Dimplex WI 45TU</t>
  </si>
  <si>
    <t>Dimplex WI 65TU</t>
  </si>
  <si>
    <t>Dimplex WI 95TU</t>
  </si>
  <si>
    <t>Dimplex WIH 120TU</t>
  </si>
  <si>
    <t>Innenaufstellung, Wasser-Wasser mit zwei Leistungsstufen, Leistungsangabe in dieser Liste bezieht sich auf die höhere Leistungsstufe</t>
  </si>
  <si>
    <t>Aquatop S06</t>
  </si>
  <si>
    <t>Wasser-Wasser</t>
  </si>
  <si>
    <t>Aquatop S08</t>
  </si>
  <si>
    <t>Aquatop S11</t>
  </si>
  <si>
    <t>Aquatop S14</t>
  </si>
  <si>
    <t>Aquatop S17</t>
  </si>
  <si>
    <t>Aquatop T22H</t>
  </si>
  <si>
    <t>Aquatop T28H</t>
  </si>
  <si>
    <t>Aquatop T35H</t>
  </si>
  <si>
    <t>Aquatop T43H</t>
  </si>
  <si>
    <t>Vaillant</t>
  </si>
  <si>
    <t>VRC 720/3</t>
  </si>
  <si>
    <t>sensoCOMFORT 720/3</t>
  </si>
  <si>
    <t>flexoTHERM VWF 57/4</t>
  </si>
  <si>
    <t>flexoTHERM VWF 87/4</t>
  </si>
  <si>
    <t>flexoTHERM VWF 117/4</t>
  </si>
  <si>
    <t>flexoTHERM VWF 157/4</t>
  </si>
  <si>
    <t>flexoTHERM VWF 197/4</t>
  </si>
  <si>
    <t>VRT 310 Fernbedienung</t>
  </si>
  <si>
    <t>geoTHERM perform VWS 260/3 S1</t>
  </si>
  <si>
    <t>geoTHERM perform VWS 400/3 S1</t>
  </si>
  <si>
    <t>geoTHERM perform VWS 780/3 S1</t>
  </si>
  <si>
    <t>flexo-Therm VWF 57/4 mit VWW11/4 SI</t>
  </si>
  <si>
    <t>flexo-Therm VWF 87/4 mit VWW11/4 SI</t>
  </si>
  <si>
    <t>flexo-Therm VWF 117/4 mit VWW11/4 SI</t>
  </si>
  <si>
    <t>flexo-Therm VWF 157/4 mit VWW11/4 SI</t>
  </si>
  <si>
    <t>flexo-Therm VWF 197/4 mit VWW11/4 SI</t>
  </si>
  <si>
    <t>[°C]</t>
  </si>
  <si>
    <t>COP</t>
  </si>
  <si>
    <t>W</t>
  </si>
  <si>
    <t>B</t>
  </si>
  <si>
    <t>A</t>
  </si>
  <si>
    <t>List price</t>
  </si>
  <si>
    <t>[kWel]</t>
  </si>
  <si>
    <t>[kWth]</t>
  </si>
  <si>
    <t>Thermal output</t>
  </si>
  <si>
    <t>Elecrical input (max)</t>
  </si>
  <si>
    <t>Storage volume</t>
  </si>
  <si>
    <t>[EUR ]</t>
  </si>
  <si>
    <t xml:space="preserve">Electric input </t>
  </si>
  <si>
    <t>Thermal output (max)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</si>
</sst>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 x14ac:knownFonts="1">
    <font>
      <sz val="11"/>
      <color theme="1"/>
      <name val="Trebuchet MS"/>
      <family val="2"/>
      <scheme val="minor"/>
    </font>
    <font>
      <sz val="8"/>
      <name val="Trebuchet MS"/>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3" fontId="0" fillId="0" borderId="0" xfId="0" applyNumberFormat="1"/>
    <xf numFmtId="1" fontId="0" fillId="0" borderId="0" xfId="0" applyNumberFormat="1"/>
    <xf numFmtId="4" fontId="0" fillId="0" borderId="0" xfId="0" applyNumberFormat="1"/>
    <xf numFmtId="0" fontId="0" fillId="0" borderId="0" xfId="0" applyAlignment="1">
      <alignment wrapText="1"/>
    </xf>
    <xf numFmtId="164" fontId="0" fillId="0" borderId="0" xfId="0" applyNumberFormat="1"/>
  </cellXfs>
  <cellStyles count="1">
    <cellStyle name="Normal" xfId="0" builtinId="0"/>
  </cellStyles>
  <dxfs count="0"/>
  <tableStyles count="0" defaultTableStyle="TableStyleMedium2" defaultPivotStyle="PivotStyleLight16"/>
  <colors>
    <mruColors>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1</xdr:col>
      <xdr:colOff>19050</xdr:colOff>
      <xdr:row>2</xdr:row>
      <xdr:rowOff>28575</xdr:rowOff>
    </xdr:from>
    <xdr:to>
      <xdr:col>8</xdr:col>
      <xdr:colOff>561975</xdr:colOff>
      <xdr:row>12</xdr:row>
      <xdr:rowOff>180975</xdr:rowOff>
    </xdr:to>
    <xdr:sp macro="" textlink="">
      <xdr:nvSpPr>
        <xdr:cNvPr id="2" name="Rectangle 1">
          <a:extLst>
            <a:ext uri="{FF2B5EF4-FFF2-40B4-BE49-F238E27FC236}">
              <a16:creationId xmlns:a16="http://schemas.microsoft.com/office/drawing/2014/main" id="{CF346319-8855-E742-3C6A-BC3C770CEA38}"/>
            </a:ext>
          </a:extLst>
        </xdr:cNvPr>
        <xdr:cNvSpPr/>
      </xdr:nvSpPr>
      <xdr:spPr>
        <a:xfrm>
          <a:off x="704850" y="447675"/>
          <a:ext cx="5343525" cy="2247900"/>
        </a:xfrm>
        <a:prstGeom prst="rect">
          <a:avLst/>
        </a:prstGeom>
        <a:solidFill>
          <a:sysClr val="window" lastClr="FFFFFF"/>
        </a:solidFill>
        <a:ln>
          <a:solidFill>
            <a:sysClr val="windowText" lastClr="000000"/>
          </a:solidFill>
        </a:ln>
        <a:effectLst/>
      </xdr:spPr>
      <xdr:style>
        <a:lnRef idx="1">
          <a:schemeClr val="accent1"/>
        </a:lnRef>
        <a:fillRef idx="3">
          <a:schemeClr val="accent1"/>
        </a:fillRef>
        <a:effectRef idx="2">
          <a:schemeClr val="accent1"/>
        </a:effectRef>
        <a:fontRef idx="minor">
          <a:schemeClr val="lt1"/>
        </a:fontRef>
      </xdr:style>
      <xdr:txBody>
        <a:bodyPr rot="0" spcFirstLastPara="0" vertOverflow="overflow" horzOverflow="overflow" vert="horz" wrap="square" lIns="91440" tIns="45720" rIns="91440" bIns="45720" numCol="1" spcCol="0" rtlCol="0" fromWordArt="0" anchor="ctr" anchorCtr="0" forceAA="0" compatLnSpc="1">
          <a:prstTxWarp prst="textNoShape">
            <a:avLst/>
          </a:prstTxWarp>
          <a:noAutofit/>
        </a:bodyPr>
        <a:lstStyle/>
        <a:p>
          <a:pPr algn="ctr"/>
          <a:r>
            <a:rPr lang="en-US" sz="1200" b="0" dirty="0" err="1">
              <a:solidFill>
                <a:sysClr val="windowText" lastClr="000000"/>
              </a:solidFill>
              <a:latin typeface="+mj-lt"/>
              <a:cs typeface="Arial"/>
            </a:rPr>
            <a:t>This document</a:t>
          </a:r>
          <a:r>
            <a:rPr lang="en-US" sz="1200" b="0" baseline="0" dirty="0" err="1">
              <a:solidFill>
                <a:sysClr val="windowText" lastClr="000000"/>
              </a:solidFill>
              <a:latin typeface="+mj-lt"/>
              <a:cs typeface="Arial"/>
            </a:rPr>
            <a:t> contains data on heating equipment cost taken from 2023 price lists of the German manufacturers Buderus, Elco, Vaillant and Viessmann. For reasons of confidentiality, article and manufacturer names of individual equipment are not visible. All prices reference to Euro 2023. </a:t>
          </a:r>
        </a:p>
        <a:p>
          <a:pPr algn="ctr"/>
          <a:endParaRPr lang="en-US" sz="1200" b="0" baseline="0" dirty="0" err="1">
            <a:solidFill>
              <a:sysClr val="windowText" lastClr="000000"/>
            </a:solidFill>
            <a:latin typeface="+mj-lt"/>
            <a:cs typeface="Arial"/>
          </a:endParaRPr>
        </a:p>
        <a:p>
          <a:pPr algn="ctr"/>
          <a:r>
            <a:rPr lang="en-US" sz="1200" b="0" baseline="0" dirty="0" err="1">
              <a:solidFill>
                <a:sysClr val="windowText" lastClr="000000"/>
              </a:solidFill>
              <a:latin typeface="+mj-lt"/>
              <a:cs typeface="Arial"/>
            </a:rPr>
            <a:t>Equipment costs of heat pumps and boilers include necessary control devices. </a:t>
          </a:r>
        </a:p>
        <a:p>
          <a:pPr algn="ctr"/>
          <a:endParaRPr lang="en-US" sz="1200" b="0" baseline="0" dirty="0" err="1">
            <a:solidFill>
              <a:sysClr val="windowText" lastClr="000000"/>
            </a:solidFill>
            <a:latin typeface="+mj-lt"/>
            <a:cs typeface="Arial"/>
          </a:endParaRPr>
        </a:p>
        <a:p>
          <a:pPr algn="ctr"/>
          <a:r>
            <a:rPr lang="en-US" sz="1200" b="0" baseline="0" dirty="0" err="1">
              <a:solidFill>
                <a:sysClr val="windowText" lastClr="000000"/>
              </a:solidFill>
              <a:latin typeface="+mj-lt"/>
              <a:cs typeface="Arial"/>
            </a:rPr>
            <a:t>Equipment costs of air-to-air heat pumps include inside units. For larger air-to-air heat pumps, multiple inside units are included.</a:t>
          </a:r>
          <a:endParaRPr lang="en-US" sz="1200" b="0" dirty="0" err="1">
            <a:solidFill>
              <a:sysClr val="windowText" lastClr="000000"/>
            </a:solidFill>
            <a:latin typeface="+mj-lt"/>
            <a:cs typeface="Arial"/>
          </a:endParaRPr>
        </a:p>
      </xdr:txBody>
    </xdr:sp>
    <xdr:clientData/>
  </xdr:twoCellAnchor>
</xdr:wsDr>
</file>

<file path=xl/theme/theme1.xml><?xml version="1.0" encoding="utf-8"?>
<a:theme xmlns:a="http://schemas.openxmlformats.org/drawingml/2006/main" name="EWI_Template2.2_Theme">
  <a:themeElements>
    <a:clrScheme name="EWI">
      <a:dk1>
        <a:srgbClr val="303333"/>
      </a:dk1>
      <a:lt1>
        <a:srgbClr val="FFFFFF"/>
      </a:lt1>
      <a:dk2>
        <a:srgbClr val="616767"/>
      </a:dk2>
      <a:lt2>
        <a:srgbClr val="FFFFFF"/>
      </a:lt2>
      <a:accent1>
        <a:srgbClr val="FFBF27"/>
      </a:accent1>
      <a:accent2>
        <a:srgbClr val="616767"/>
      </a:accent2>
      <a:accent3>
        <a:srgbClr val="8CC8FF"/>
      </a:accent3>
      <a:accent4>
        <a:srgbClr val="FFD97D"/>
      </a:accent4>
      <a:accent5>
        <a:srgbClr val="A0A4A4"/>
      </a:accent5>
      <a:accent6>
        <a:srgbClr val="C00000"/>
      </a:accent6>
      <a:hlink>
        <a:srgbClr val="FFBF27"/>
      </a:hlink>
      <a:folHlink>
        <a:srgbClr val="FFBF27"/>
      </a:folHlink>
    </a:clrScheme>
    <a:fontScheme name="Trebuchet MS">
      <a:majorFont>
        <a:latin typeface="Trebuchet MS" panose="020B0603020202020204"/>
        <a:ea typeface=""/>
        <a:cs typeface=""/>
        <a:font script="Jpan" typeface="HGｺﾞｼｯｸM"/>
        <a:font script="Hang" typeface="맑은 고딕"/>
        <a:font script="Hans" typeface="方正姚体"/>
        <a:font script="Hant" typeface="微軟正黑體"/>
        <a:font script="Arab" typeface="Tahoma"/>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Trebuchet MS" panose="020B0603020202020204"/>
        <a:ea typeface=""/>
        <a:cs typeface=""/>
        <a:font script="Jpan" typeface="HG丸ｺﾞｼｯｸM-PRO"/>
        <a:font script="Hang" typeface="HY그래픽M"/>
        <a:font script="Hans" typeface="华文新魏"/>
        <a:font script="Hant" typeface="微軟正黑體"/>
        <a:font script="Arab" typeface="Tahoma"/>
        <a:font script="Hebr" typeface="Gisha"/>
        <a:font script="Thai" typeface="Iris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649BFF"/>
        </a:solidFill>
        <a:ln>
          <a:noFill/>
        </a:ln>
        <a:effectLst/>
      </a:spPr>
      <a:bodyPr rot="0" spcFirstLastPara="0" vertOverflow="overflow" horzOverflow="overflow" vert="horz" wrap="square" lIns="91440" tIns="45720" rIns="91440" bIns="45720" numCol="1" spcCol="0" rtlCol="0" fromWordArt="0" anchor="ctr" anchorCtr="0" forceAA="0" compatLnSpc="1">
        <a:prstTxWarp prst="textNoShape">
          <a:avLst/>
        </a:prstTxWarp>
        <a:noAutofit/>
      </a:bodyPr>
      <a:lstStyle>
        <a:defPPr algn="ctr">
          <a:defRPr sz="1599" dirty="0" err="1">
            <a:solidFill>
              <a:schemeClr val="tx1"/>
            </a:solidFill>
            <a:latin typeface="Arial"/>
            <a:cs typeface="Arial"/>
          </a:defRPr>
        </a:defPPr>
      </a:lstStyle>
      <a:style>
        <a:lnRef idx="1">
          <a:schemeClr val="accent1"/>
        </a:lnRef>
        <a:fillRef idx="3">
          <a:schemeClr val="accent1"/>
        </a:fillRef>
        <a:effectRef idx="2">
          <a:schemeClr val="accent1"/>
        </a:effectRef>
        <a:fontRef idx="minor">
          <a:schemeClr val="lt1"/>
        </a:fontRef>
      </a:style>
    </a:spDef>
    <a:lnDef>
      <a:spPr>
        <a:ln>
          <a:solidFill>
            <a:schemeClr val="tx2"/>
          </a:solidFill>
        </a:ln>
        <a:effectLst/>
      </a:spPr>
      <a:bodyPr/>
      <a:lstStyle/>
      <a:style>
        <a:lnRef idx="2">
          <a:schemeClr val="accent1"/>
        </a:lnRef>
        <a:fillRef idx="0">
          <a:schemeClr val="accent1"/>
        </a:fillRef>
        <a:effectRef idx="1">
          <a:schemeClr val="accent1"/>
        </a:effectRef>
        <a:fontRef idx="minor">
          <a:schemeClr val="tx1"/>
        </a:fontRef>
      </a:style>
    </a:lnDef>
    <a:txDef>
      <a:spPr/>
      <a:bodyPr vert="horz" wrap="square" lIns="0" tIns="0" rIns="0" bIns="0" rtlCol="0" anchor="t" anchorCtr="0">
        <a:spAutoFit/>
      </a:bodyPr>
      <a:lstStyle>
        <a:defPPr algn="l">
          <a:defRPr sz="1599" dirty="0" err="1">
            <a:solidFill>
              <a:schemeClr val="bg2"/>
            </a:solidFill>
            <a:latin typeface="Arial"/>
            <a:cs typeface="Arial"/>
          </a:defRPr>
        </a:defPPr>
      </a:lstStyle>
    </a:txDef>
  </a:objectDefaults>
  <a:extraClrSchemeLst/>
  <a:extLst>
    <a:ext uri="{05A4C25C-085E-4340-85A3-A5531E510DB2}">
      <thm15:themeFamily xmlns:thm15="http://schemas.microsoft.com/office/thememl/2012/main" name="EWI_Template2.2_Theme" id="{D504FC16-E9A5-4764-8F99-EA30CC40CAAD}" vid="{98703E40-13E8-4189-BEFD-1D138068F47E}"/>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8FE68C-AD5B-4D98-8E6A-C55787982F4F}">
  <dimension ref="A1"/>
  <sheetViews>
    <sheetView tabSelected="1" topLeftCell="A2" workbookViewId="0">
      <selection activeCell="A2" sqref="A2"/>
    </sheetView>
  </sheetViews>
  <sheetFormatPr defaultRowHeight="16.5" x14ac:dyDescent="0.3"/>
  <cols>
    <col min="1" max="1" width="9" customWidth="1"/>
  </cols>
  <sheetData/>
  <pageMargins left="0.7" right="0.7" top="0.75" bottom="0.75" header="0.3" footer="0.3"/>
  <pageSetup paperSize="9" orientation="portrait" verticalDpi="0"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F806A7-9456-49C0-B2D9-B2F3E39E86DD}">
  <dimension ref="A1:B56"/>
  <sheetViews>
    <sheetView zoomScaleNormal="100" workbookViewId="0"/>
  </sheetViews>
  <sheetFormatPr defaultColWidth="9" defaultRowHeight="16.5" x14ac:dyDescent="0.3"/>
  <cols>
    <col min="1" max="2" width="9" customWidth="1"/>
  </cols>
  <sheetData>
    <row r="1" spans="1:2" s="4" customFormat="1" ht="33" x14ac:dyDescent="0.3">
      <c r="A1" s="4" t="s">
        <v>113</v>
      </c>
      <c r="B1" s="4" t="s">
        <v>108</v>
      </c>
    </row>
    <row r="2" spans="1:2" x14ac:dyDescent="0.3">
      <c r="A2" t="s">
        <v>10</v>
      </c>
      <c r="B2" t="s">
        <v>8</v>
      </c>
    </row>
    <row r="3" spans="1:2" x14ac:dyDescent="0.3">
      <c r="A3">
        <v>115</v>
      </c>
      <c r="B3">
        <v>1378</v>
      </c>
    </row>
    <row r="4" spans="1:2" x14ac:dyDescent="0.3">
      <c r="A4">
        <v>117</v>
      </c>
      <c r="B4">
        <v>1330</v>
      </c>
    </row>
    <row r="5" spans="1:2" x14ac:dyDescent="0.3">
      <c r="A5">
        <v>135</v>
      </c>
      <c r="B5">
        <v>2355</v>
      </c>
    </row>
    <row r="6" spans="1:2" x14ac:dyDescent="0.3">
      <c r="A6">
        <v>144</v>
      </c>
      <c r="B6">
        <v>1438</v>
      </c>
    </row>
    <row r="7" spans="1:2" x14ac:dyDescent="0.3">
      <c r="A7">
        <v>145</v>
      </c>
      <c r="B7">
        <v>1511</v>
      </c>
    </row>
    <row r="8" spans="1:2" x14ac:dyDescent="0.3">
      <c r="A8">
        <v>156</v>
      </c>
      <c r="B8">
        <v>1710</v>
      </c>
    </row>
    <row r="9" spans="1:2" x14ac:dyDescent="0.3">
      <c r="A9">
        <v>156</v>
      </c>
      <c r="B9">
        <v>1445</v>
      </c>
    </row>
    <row r="10" spans="1:2" x14ac:dyDescent="0.3">
      <c r="A10">
        <v>160</v>
      </c>
      <c r="B10">
        <v>2550</v>
      </c>
    </row>
    <row r="11" spans="1:2" x14ac:dyDescent="0.3">
      <c r="A11">
        <v>160</v>
      </c>
      <c r="B11">
        <v>1364</v>
      </c>
    </row>
    <row r="12" spans="1:2" x14ac:dyDescent="0.3">
      <c r="A12">
        <v>160</v>
      </c>
      <c r="B12">
        <v>2667</v>
      </c>
    </row>
    <row r="13" spans="1:2" x14ac:dyDescent="0.3">
      <c r="A13">
        <v>160</v>
      </c>
      <c r="B13">
        <v>1750</v>
      </c>
    </row>
    <row r="14" spans="1:2" x14ac:dyDescent="0.3">
      <c r="A14">
        <v>184</v>
      </c>
      <c r="B14">
        <v>1590</v>
      </c>
    </row>
    <row r="15" spans="1:2" x14ac:dyDescent="0.3">
      <c r="A15">
        <v>193</v>
      </c>
      <c r="B15">
        <v>1819</v>
      </c>
    </row>
    <row r="16" spans="1:2" x14ac:dyDescent="0.3">
      <c r="A16">
        <v>196</v>
      </c>
      <c r="B16">
        <v>1765</v>
      </c>
    </row>
    <row r="17" spans="1:2" x14ac:dyDescent="0.3">
      <c r="A17">
        <v>196</v>
      </c>
      <c r="B17">
        <v>1500</v>
      </c>
    </row>
    <row r="18" spans="1:2" x14ac:dyDescent="0.3">
      <c r="A18">
        <v>200</v>
      </c>
      <c r="B18">
        <v>2910</v>
      </c>
    </row>
    <row r="19" spans="1:2" x14ac:dyDescent="0.3">
      <c r="A19">
        <v>200</v>
      </c>
      <c r="B19">
        <v>1409</v>
      </c>
    </row>
    <row r="20" spans="1:2" x14ac:dyDescent="0.3">
      <c r="A20">
        <v>200</v>
      </c>
      <c r="B20">
        <v>2751</v>
      </c>
    </row>
    <row r="21" spans="1:2" x14ac:dyDescent="0.3">
      <c r="A21">
        <v>200</v>
      </c>
      <c r="B21">
        <v>2075</v>
      </c>
    </row>
    <row r="22" spans="1:2" x14ac:dyDescent="0.3">
      <c r="A22">
        <v>281</v>
      </c>
      <c r="B22">
        <v>2470</v>
      </c>
    </row>
    <row r="23" spans="1:2" x14ac:dyDescent="0.3">
      <c r="A23">
        <v>294</v>
      </c>
      <c r="B23">
        <v>1895</v>
      </c>
    </row>
    <row r="24" spans="1:2" x14ac:dyDescent="0.3">
      <c r="A24">
        <v>294</v>
      </c>
      <c r="B24">
        <v>2436</v>
      </c>
    </row>
    <row r="25" spans="1:2" x14ac:dyDescent="0.3">
      <c r="A25">
        <v>294</v>
      </c>
      <c r="B25">
        <v>1714</v>
      </c>
    </row>
    <row r="26" spans="1:2" x14ac:dyDescent="0.3">
      <c r="A26">
        <v>300</v>
      </c>
      <c r="B26">
        <v>1806</v>
      </c>
    </row>
    <row r="27" spans="1:2" x14ac:dyDescent="0.3">
      <c r="A27">
        <v>300</v>
      </c>
      <c r="B27">
        <v>3536</v>
      </c>
    </row>
    <row r="28" spans="1:2" x14ac:dyDescent="0.3">
      <c r="A28">
        <v>300</v>
      </c>
      <c r="B28">
        <v>2331</v>
      </c>
    </row>
    <row r="29" spans="1:2" x14ac:dyDescent="0.3">
      <c r="A29">
        <v>300</v>
      </c>
      <c r="B29">
        <v>2563</v>
      </c>
    </row>
    <row r="30" spans="1:2" x14ac:dyDescent="0.3">
      <c r="A30">
        <v>347</v>
      </c>
      <c r="B30">
        <v>3140</v>
      </c>
    </row>
    <row r="31" spans="1:2" x14ac:dyDescent="0.3">
      <c r="A31">
        <v>375</v>
      </c>
      <c r="B31">
        <v>3637</v>
      </c>
    </row>
    <row r="32" spans="1:2" x14ac:dyDescent="0.3">
      <c r="A32">
        <v>375</v>
      </c>
      <c r="B32">
        <v>2974</v>
      </c>
    </row>
    <row r="33" spans="1:2" x14ac:dyDescent="0.3">
      <c r="A33">
        <v>377</v>
      </c>
      <c r="B33">
        <v>3070</v>
      </c>
    </row>
    <row r="34" spans="1:2" x14ac:dyDescent="0.3">
      <c r="A34">
        <v>395</v>
      </c>
      <c r="B34">
        <v>3016</v>
      </c>
    </row>
    <row r="35" spans="1:2" x14ac:dyDescent="0.3">
      <c r="A35">
        <v>398</v>
      </c>
      <c r="B35">
        <v>2923</v>
      </c>
    </row>
    <row r="36" spans="1:2" x14ac:dyDescent="0.3">
      <c r="A36">
        <v>398</v>
      </c>
      <c r="B36">
        <v>2340</v>
      </c>
    </row>
    <row r="37" spans="1:2" x14ac:dyDescent="0.3">
      <c r="A37">
        <v>400</v>
      </c>
      <c r="B37">
        <v>2829</v>
      </c>
    </row>
    <row r="38" spans="1:2" x14ac:dyDescent="0.3">
      <c r="A38">
        <v>426</v>
      </c>
      <c r="B38">
        <v>3800</v>
      </c>
    </row>
    <row r="39" spans="1:2" x14ac:dyDescent="0.3">
      <c r="A39">
        <v>460</v>
      </c>
      <c r="B39">
        <v>4270</v>
      </c>
    </row>
    <row r="40" spans="1:2" x14ac:dyDescent="0.3">
      <c r="A40">
        <v>460</v>
      </c>
      <c r="B40">
        <v>3354</v>
      </c>
    </row>
    <row r="41" spans="1:2" x14ac:dyDescent="0.3">
      <c r="A41">
        <v>490</v>
      </c>
      <c r="B41">
        <v>3530</v>
      </c>
    </row>
    <row r="42" spans="1:2" x14ac:dyDescent="0.3">
      <c r="A42">
        <v>490</v>
      </c>
      <c r="B42">
        <v>2827</v>
      </c>
    </row>
    <row r="43" spans="1:2" x14ac:dyDescent="0.3">
      <c r="A43">
        <v>500</v>
      </c>
      <c r="B43">
        <v>3244</v>
      </c>
    </row>
    <row r="44" spans="1:2" x14ac:dyDescent="0.3">
      <c r="A44">
        <v>500</v>
      </c>
      <c r="B44">
        <v>6284</v>
      </c>
    </row>
    <row r="45" spans="1:2" x14ac:dyDescent="0.3">
      <c r="A45">
        <v>500</v>
      </c>
      <c r="B45">
        <v>3601</v>
      </c>
    </row>
    <row r="46" spans="1:2" x14ac:dyDescent="0.3">
      <c r="A46">
        <v>500</v>
      </c>
      <c r="B46">
        <v>3444</v>
      </c>
    </row>
    <row r="47" spans="1:2" x14ac:dyDescent="0.3">
      <c r="A47">
        <v>573</v>
      </c>
      <c r="B47">
        <v>6360</v>
      </c>
    </row>
    <row r="48" spans="1:2" x14ac:dyDescent="0.3">
      <c r="A48">
        <v>680</v>
      </c>
      <c r="B48">
        <v>4895</v>
      </c>
    </row>
    <row r="49" spans="1:2" x14ac:dyDescent="0.3">
      <c r="A49">
        <v>744</v>
      </c>
      <c r="B49">
        <v>3649</v>
      </c>
    </row>
    <row r="50" spans="1:2" x14ac:dyDescent="0.3">
      <c r="A50">
        <v>750</v>
      </c>
      <c r="B50">
        <v>5063</v>
      </c>
    </row>
    <row r="51" spans="1:2" x14ac:dyDescent="0.3">
      <c r="A51">
        <v>824</v>
      </c>
      <c r="B51">
        <v>6530</v>
      </c>
    </row>
    <row r="52" spans="1:2" x14ac:dyDescent="0.3">
      <c r="A52">
        <v>825</v>
      </c>
      <c r="B52">
        <v>6870</v>
      </c>
    </row>
    <row r="53" spans="1:2" x14ac:dyDescent="0.3">
      <c r="A53">
        <v>950</v>
      </c>
      <c r="B53">
        <v>6672</v>
      </c>
    </row>
    <row r="54" spans="1:2" x14ac:dyDescent="0.3">
      <c r="A54">
        <v>970</v>
      </c>
      <c r="B54">
        <v>5037</v>
      </c>
    </row>
    <row r="55" spans="1:2" x14ac:dyDescent="0.3">
      <c r="A55">
        <v>1045</v>
      </c>
      <c r="B55">
        <v>8140</v>
      </c>
    </row>
    <row r="56" spans="1:2" x14ac:dyDescent="0.3">
      <c r="A56">
        <v>1046</v>
      </c>
      <c r="B56">
        <v>8120</v>
      </c>
    </row>
  </sheetData>
  <autoFilter ref="A2:B56" xr:uid="{C6F806A7-9456-49C0-B2D9-B2F3E39E86DD}">
    <sortState xmlns:xlrd2="http://schemas.microsoft.com/office/spreadsheetml/2017/richdata2" ref="A3:B56">
      <sortCondition ref="A2:A56"/>
    </sortState>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FCC0DE-DA09-4ED7-8EB1-8DBEB22E0420}">
  <dimension ref="A1:D69"/>
  <sheetViews>
    <sheetView zoomScaleNormal="100" workbookViewId="0"/>
  </sheetViews>
  <sheetFormatPr defaultColWidth="9" defaultRowHeight="16.5" x14ac:dyDescent="0.3"/>
  <cols>
    <col min="1" max="4" width="9" customWidth="1"/>
  </cols>
  <sheetData>
    <row r="1" spans="1:4" s="4" customFormat="1" ht="49.5" x14ac:dyDescent="0.3">
      <c r="A1" s="4" t="s">
        <v>112</v>
      </c>
      <c r="B1" s="4" t="s">
        <v>104</v>
      </c>
      <c r="C1" s="4" t="s">
        <v>111</v>
      </c>
      <c r="D1" s="4" t="s">
        <v>108</v>
      </c>
    </row>
    <row r="2" spans="1:4" x14ac:dyDescent="0.3">
      <c r="A2" t="s">
        <v>109</v>
      </c>
      <c r="B2" t="s">
        <v>5</v>
      </c>
      <c r="C2" t="s">
        <v>110</v>
      </c>
      <c r="D2" t="s">
        <v>8</v>
      </c>
    </row>
    <row r="3" spans="1:4" x14ac:dyDescent="0.3">
      <c r="A3">
        <v>0.7</v>
      </c>
      <c r="B3">
        <v>4</v>
      </c>
      <c r="C3">
        <f>B3*A3</f>
        <v>2.8</v>
      </c>
      <c r="D3" s="1">
        <v>1392</v>
      </c>
    </row>
    <row r="4" spans="1:4" x14ac:dyDescent="0.3">
      <c r="A4">
        <v>0.8</v>
      </c>
      <c r="B4">
        <v>4</v>
      </c>
      <c r="C4">
        <f t="shared" ref="C4:C57" si="0">B4*A4</f>
        <v>3.2</v>
      </c>
      <c r="D4" s="1">
        <v>2229</v>
      </c>
    </row>
    <row r="5" spans="1:4" x14ac:dyDescent="0.3">
      <c r="A5">
        <v>0.8</v>
      </c>
      <c r="B5">
        <v>4.0999999999999996</v>
      </c>
      <c r="C5">
        <f t="shared" si="0"/>
        <v>3.28</v>
      </c>
      <c r="D5" s="1">
        <v>1070</v>
      </c>
    </row>
    <row r="6" spans="1:4" x14ac:dyDescent="0.3">
      <c r="A6">
        <v>0.9</v>
      </c>
      <c r="B6">
        <v>4</v>
      </c>
      <c r="C6">
        <f t="shared" si="0"/>
        <v>3.6</v>
      </c>
      <c r="D6" s="1">
        <v>1579</v>
      </c>
    </row>
    <row r="7" spans="1:4" x14ac:dyDescent="0.3">
      <c r="A7">
        <v>1.1000000000000001</v>
      </c>
      <c r="B7">
        <v>4</v>
      </c>
      <c r="C7">
        <f t="shared" si="0"/>
        <v>4.4000000000000004</v>
      </c>
      <c r="D7" s="1">
        <v>2415</v>
      </c>
    </row>
    <row r="8" spans="1:4" x14ac:dyDescent="0.3">
      <c r="A8">
        <v>1</v>
      </c>
      <c r="B8">
        <v>4.5999999999999996</v>
      </c>
      <c r="C8">
        <f t="shared" si="0"/>
        <v>4.5999999999999996</v>
      </c>
      <c r="D8" s="1">
        <v>1390</v>
      </c>
    </row>
    <row r="9" spans="1:4" x14ac:dyDescent="0.3">
      <c r="A9">
        <v>1</v>
      </c>
      <c r="B9">
        <v>4.4000000000000004</v>
      </c>
      <c r="C9">
        <f t="shared" si="0"/>
        <v>4.4000000000000004</v>
      </c>
      <c r="D9" s="1">
        <v>1572</v>
      </c>
    </row>
    <row r="10" spans="1:4" x14ac:dyDescent="0.3">
      <c r="A10">
        <v>1</v>
      </c>
      <c r="B10">
        <v>4.2</v>
      </c>
      <c r="C10">
        <f t="shared" si="0"/>
        <v>4.2</v>
      </c>
      <c r="D10" s="1">
        <v>1290</v>
      </c>
    </row>
    <row r="11" spans="1:4" x14ac:dyDescent="0.3">
      <c r="A11">
        <v>1.3</v>
      </c>
      <c r="B11">
        <v>4</v>
      </c>
      <c r="C11">
        <f t="shared" si="0"/>
        <v>5.2</v>
      </c>
      <c r="D11" s="1">
        <v>2320</v>
      </c>
    </row>
    <row r="12" spans="1:4" x14ac:dyDescent="0.3">
      <c r="A12">
        <v>1.1000000000000001</v>
      </c>
      <c r="B12">
        <v>4.5999999999999996</v>
      </c>
      <c r="C12">
        <f t="shared" si="0"/>
        <v>5.0599999999999996</v>
      </c>
      <c r="D12" s="1">
        <f>1558+2*1006</f>
        <v>3570</v>
      </c>
    </row>
    <row r="13" spans="1:4" x14ac:dyDescent="0.3">
      <c r="A13">
        <v>1.5</v>
      </c>
      <c r="B13">
        <v>4</v>
      </c>
      <c r="C13">
        <f t="shared" si="0"/>
        <v>6</v>
      </c>
      <c r="D13" s="1">
        <v>1775</v>
      </c>
    </row>
    <row r="14" spans="1:4" x14ac:dyDescent="0.3">
      <c r="A14">
        <v>1.5</v>
      </c>
      <c r="B14">
        <v>4</v>
      </c>
      <c r="C14">
        <f t="shared" si="0"/>
        <v>6</v>
      </c>
      <c r="D14" s="1">
        <v>2599</v>
      </c>
    </row>
    <row r="15" spans="1:4" x14ac:dyDescent="0.3">
      <c r="A15">
        <v>1.7</v>
      </c>
      <c r="B15">
        <v>4.0999999999999996</v>
      </c>
      <c r="C15">
        <f t="shared" si="0"/>
        <v>6.9699999999999989</v>
      </c>
      <c r="D15" s="1">
        <v>2433</v>
      </c>
    </row>
    <row r="16" spans="1:4" x14ac:dyDescent="0.3">
      <c r="A16">
        <v>1.8</v>
      </c>
      <c r="B16">
        <v>4</v>
      </c>
      <c r="C16">
        <f t="shared" si="0"/>
        <v>7.2</v>
      </c>
      <c r="D16" s="1">
        <v>3342</v>
      </c>
    </row>
    <row r="17" spans="1:4" x14ac:dyDescent="0.3">
      <c r="A17" s="1">
        <v>2.4</v>
      </c>
      <c r="B17">
        <v>3.8</v>
      </c>
      <c r="C17">
        <f t="shared" si="0"/>
        <v>9.1199999999999992</v>
      </c>
      <c r="D17" s="3">
        <f>4495+4*1150</f>
        <v>9095</v>
      </c>
    </row>
    <row r="18" spans="1:4" x14ac:dyDescent="0.3">
      <c r="A18" s="1">
        <v>2.6</v>
      </c>
      <c r="B18">
        <v>4.8</v>
      </c>
      <c r="C18">
        <f t="shared" si="0"/>
        <v>12.48</v>
      </c>
      <c r="D18" s="3">
        <f>6020+5*1150</f>
        <v>11770</v>
      </c>
    </row>
    <row r="19" spans="1:4" x14ac:dyDescent="0.3">
      <c r="A19">
        <v>1.7</v>
      </c>
      <c r="B19">
        <v>4.5999999999999996</v>
      </c>
      <c r="C19">
        <f t="shared" si="0"/>
        <v>7.8199999999999994</v>
      </c>
      <c r="D19" s="1">
        <f>2057+3*1006</f>
        <v>5075</v>
      </c>
    </row>
    <row r="20" spans="1:4" x14ac:dyDescent="0.3">
      <c r="A20">
        <v>2.1</v>
      </c>
      <c r="B20">
        <v>4</v>
      </c>
      <c r="C20">
        <f t="shared" si="0"/>
        <v>8.4</v>
      </c>
      <c r="D20" s="1">
        <v>1940</v>
      </c>
    </row>
    <row r="21" spans="1:4" x14ac:dyDescent="0.3">
      <c r="A21" s="1">
        <v>2.9</v>
      </c>
      <c r="B21">
        <v>4.8</v>
      </c>
      <c r="C21">
        <f t="shared" si="0"/>
        <v>13.92</v>
      </c>
      <c r="D21" s="3">
        <f>6100+5*1150</f>
        <v>11850</v>
      </c>
    </row>
    <row r="22" spans="1:4" x14ac:dyDescent="0.3">
      <c r="A22">
        <v>2</v>
      </c>
      <c r="B22">
        <v>4.5999999999999996</v>
      </c>
      <c r="C22">
        <f t="shared" si="0"/>
        <v>9.1999999999999993</v>
      </c>
      <c r="D22" s="1">
        <f>2746+3*1006</f>
        <v>5764</v>
      </c>
    </row>
    <row r="23" spans="1:4" x14ac:dyDescent="0.3">
      <c r="A23" s="1">
        <v>2.9</v>
      </c>
      <c r="B23">
        <v>4.8</v>
      </c>
      <c r="C23">
        <f t="shared" si="0"/>
        <v>13.92</v>
      </c>
      <c r="D23" s="3">
        <f>6055+5*1150</f>
        <v>11805</v>
      </c>
    </row>
    <row r="24" spans="1:4" x14ac:dyDescent="0.3">
      <c r="A24">
        <v>2.5</v>
      </c>
      <c r="B24">
        <v>4</v>
      </c>
      <c r="C24">
        <f t="shared" si="0"/>
        <v>10</v>
      </c>
      <c r="D24" s="1">
        <v>3421</v>
      </c>
    </row>
    <row r="25" spans="1:4" x14ac:dyDescent="0.3">
      <c r="A25">
        <v>2.2999999999999998</v>
      </c>
      <c r="B25">
        <v>4.5999999999999996</v>
      </c>
      <c r="C25">
        <f t="shared" si="0"/>
        <v>10.579999999999998</v>
      </c>
      <c r="D25" s="1">
        <f>2991+4*1006</f>
        <v>7015</v>
      </c>
    </row>
    <row r="26" spans="1:4" x14ac:dyDescent="0.3">
      <c r="A26" s="1">
        <v>3.2</v>
      </c>
      <c r="B26">
        <v>4.8</v>
      </c>
      <c r="C26">
        <f t="shared" si="0"/>
        <v>15.36</v>
      </c>
      <c r="D26" s="3">
        <f>6135+6*1150</f>
        <v>13035</v>
      </c>
    </row>
    <row r="27" spans="1:4" x14ac:dyDescent="0.3">
      <c r="A27" s="1">
        <v>3.3</v>
      </c>
      <c r="B27">
        <v>4.7</v>
      </c>
      <c r="C27">
        <f t="shared" si="0"/>
        <v>15.51</v>
      </c>
      <c r="D27" s="3">
        <f>6350+6*1150</f>
        <v>13250</v>
      </c>
    </row>
    <row r="28" spans="1:4" x14ac:dyDescent="0.3">
      <c r="A28" s="1">
        <v>3.7</v>
      </c>
      <c r="B28">
        <v>4.7</v>
      </c>
      <c r="C28">
        <f t="shared" si="0"/>
        <v>17.39</v>
      </c>
      <c r="D28" s="3">
        <f>6565+7*1150</f>
        <v>14615</v>
      </c>
    </row>
    <row r="29" spans="1:4" x14ac:dyDescent="0.3">
      <c r="A29" s="1">
        <v>3.7</v>
      </c>
      <c r="B29">
        <v>4.7</v>
      </c>
      <c r="C29">
        <f t="shared" si="0"/>
        <v>17.39</v>
      </c>
      <c r="D29" s="3">
        <f>3525+7*1150</f>
        <v>11575</v>
      </c>
    </row>
    <row r="30" spans="1:4" x14ac:dyDescent="0.3">
      <c r="A30" s="1">
        <v>4.7</v>
      </c>
      <c r="B30">
        <v>4.7</v>
      </c>
      <c r="C30">
        <f t="shared" si="0"/>
        <v>22.090000000000003</v>
      </c>
      <c r="D30" s="3">
        <f>7335+8*1150</f>
        <v>16535</v>
      </c>
    </row>
    <row r="31" spans="1:4" x14ac:dyDescent="0.3">
      <c r="A31" s="1">
        <v>1.9</v>
      </c>
      <c r="B31">
        <v>3.8</v>
      </c>
      <c r="C31">
        <f t="shared" si="0"/>
        <v>7.22</v>
      </c>
      <c r="D31" s="3">
        <f>3685+3*1150</f>
        <v>7135</v>
      </c>
    </row>
    <row r="32" spans="1:4" x14ac:dyDescent="0.3">
      <c r="A32">
        <v>6.3</v>
      </c>
      <c r="B32">
        <v>4</v>
      </c>
      <c r="C32">
        <f t="shared" si="0"/>
        <v>25.2</v>
      </c>
      <c r="D32" s="1">
        <f>13815+3175+9*1115</f>
        <v>27025</v>
      </c>
    </row>
    <row r="33" spans="1:4" x14ac:dyDescent="0.3">
      <c r="A33">
        <v>6.9</v>
      </c>
      <c r="B33">
        <v>4.0999999999999996</v>
      </c>
      <c r="C33">
        <f t="shared" si="0"/>
        <v>28.29</v>
      </c>
      <c r="D33" s="1">
        <f>14175+3175+11*1115</f>
        <v>29615</v>
      </c>
    </row>
    <row r="34" spans="1:4" x14ac:dyDescent="0.3">
      <c r="A34">
        <v>8</v>
      </c>
      <c r="B34">
        <v>4.2</v>
      </c>
      <c r="C34">
        <f t="shared" si="0"/>
        <v>33.6</v>
      </c>
      <c r="D34" s="1">
        <f>19040+3175+12*1115</f>
        <v>35595</v>
      </c>
    </row>
    <row r="35" spans="1:4" x14ac:dyDescent="0.3">
      <c r="A35">
        <v>10.7</v>
      </c>
      <c r="B35">
        <v>3.8</v>
      </c>
      <c r="C35">
        <f t="shared" si="0"/>
        <v>40.659999999999997</v>
      </c>
      <c r="D35" s="1">
        <f>19575+3175+15*1115</f>
        <v>39475</v>
      </c>
    </row>
    <row r="36" spans="1:4" x14ac:dyDescent="0.3">
      <c r="A36">
        <v>11</v>
      </c>
      <c r="B36">
        <v>4.0999999999999996</v>
      </c>
      <c r="C36">
        <f t="shared" si="0"/>
        <v>45.099999999999994</v>
      </c>
      <c r="D36" s="1">
        <f>19720+3175+17*1115</f>
        <v>41850</v>
      </c>
    </row>
    <row r="37" spans="1:4" x14ac:dyDescent="0.3">
      <c r="A37">
        <v>12.5</v>
      </c>
      <c r="B37">
        <v>4</v>
      </c>
      <c r="C37">
        <f t="shared" si="0"/>
        <v>50</v>
      </c>
      <c r="D37" s="1">
        <f>21380+3175+18*1115</f>
        <v>44625</v>
      </c>
    </row>
    <row r="38" spans="1:4" x14ac:dyDescent="0.3">
      <c r="A38">
        <v>13</v>
      </c>
      <c r="B38">
        <v>4.3</v>
      </c>
      <c r="C38">
        <f t="shared" si="0"/>
        <v>55.9</v>
      </c>
      <c r="D38" s="1">
        <f>22400+3175+20*1115</f>
        <v>47875</v>
      </c>
    </row>
    <row r="39" spans="1:4" x14ac:dyDescent="0.3">
      <c r="A39">
        <v>15.2</v>
      </c>
      <c r="B39">
        <v>4.4000000000000004</v>
      </c>
      <c r="C39">
        <f t="shared" si="0"/>
        <v>66.88</v>
      </c>
      <c r="D39" s="1">
        <f>24050+3175+24*1115</f>
        <v>53985</v>
      </c>
    </row>
    <row r="40" spans="1:4" x14ac:dyDescent="0.3">
      <c r="A40">
        <v>17.8</v>
      </c>
      <c r="B40">
        <v>4.0999999999999996</v>
      </c>
      <c r="C40">
        <f t="shared" si="0"/>
        <v>72.97999999999999</v>
      </c>
      <c r="D40" s="1">
        <f>26230+3175+27*1115</f>
        <v>59510</v>
      </c>
    </row>
    <row r="41" spans="1:4" x14ac:dyDescent="0.3">
      <c r="A41">
        <v>20.7</v>
      </c>
      <c r="B41">
        <v>4.0999999999999996</v>
      </c>
      <c r="C41">
        <f t="shared" si="0"/>
        <v>84.86999999999999</v>
      </c>
      <c r="D41" s="1">
        <f>28695+3175+31*1115</f>
        <v>66435</v>
      </c>
    </row>
    <row r="42" spans="1:4" x14ac:dyDescent="0.3">
      <c r="A42">
        <v>5.2</v>
      </c>
      <c r="B42">
        <v>4.3</v>
      </c>
      <c r="C42">
        <f t="shared" si="0"/>
        <v>22.36</v>
      </c>
      <c r="D42" s="1">
        <f>13755+3175+8*1115</f>
        <v>25850</v>
      </c>
    </row>
    <row r="43" spans="1:4" x14ac:dyDescent="0.3">
      <c r="A43">
        <v>6.5</v>
      </c>
      <c r="B43">
        <v>4.4000000000000004</v>
      </c>
      <c r="C43">
        <f t="shared" si="0"/>
        <v>28.6</v>
      </c>
      <c r="D43" s="1">
        <f>14015+3175+11*1115</f>
        <v>29455</v>
      </c>
    </row>
    <row r="44" spans="1:4" x14ac:dyDescent="0.3">
      <c r="A44">
        <v>7.3</v>
      </c>
      <c r="B44">
        <v>4.5999999999999996</v>
      </c>
      <c r="C44">
        <f t="shared" si="0"/>
        <v>33.58</v>
      </c>
      <c r="D44" s="1">
        <f>14265+3175+12*1115</f>
        <v>30820</v>
      </c>
    </row>
    <row r="45" spans="1:4" x14ac:dyDescent="0.3">
      <c r="A45">
        <v>9.3000000000000007</v>
      </c>
      <c r="B45">
        <v>4.3</v>
      </c>
      <c r="C45">
        <f t="shared" si="0"/>
        <v>39.99</v>
      </c>
      <c r="D45" s="1">
        <f>16270+3175+15*1115</f>
        <v>36170</v>
      </c>
    </row>
    <row r="46" spans="1:4" x14ac:dyDescent="0.3">
      <c r="A46">
        <v>10.5</v>
      </c>
      <c r="B46">
        <v>4.3</v>
      </c>
      <c r="C46">
        <f t="shared" si="0"/>
        <v>45.15</v>
      </c>
      <c r="D46" s="1">
        <f>16515+3175+17*1115</f>
        <v>38645</v>
      </c>
    </row>
    <row r="47" spans="1:4" x14ac:dyDescent="0.3">
      <c r="A47">
        <v>11.6</v>
      </c>
      <c r="B47">
        <v>4.3</v>
      </c>
      <c r="C47">
        <f t="shared" si="0"/>
        <v>49.879999999999995</v>
      </c>
      <c r="D47" s="1">
        <f>17515+3175+18*1115</f>
        <v>40760</v>
      </c>
    </row>
    <row r="48" spans="1:4" x14ac:dyDescent="0.3">
      <c r="A48">
        <v>2.4</v>
      </c>
      <c r="B48">
        <v>3.8</v>
      </c>
      <c r="C48">
        <f t="shared" si="0"/>
        <v>9.1199999999999992</v>
      </c>
      <c r="D48" s="1">
        <f>4495+3*1285</f>
        <v>8350</v>
      </c>
    </row>
    <row r="49" spans="1:4" x14ac:dyDescent="0.3">
      <c r="A49">
        <v>2.6</v>
      </c>
      <c r="B49">
        <v>4.8</v>
      </c>
      <c r="C49">
        <f t="shared" si="0"/>
        <v>12.48</v>
      </c>
      <c r="D49" s="1">
        <f>6020+5*1285</f>
        <v>12445</v>
      </c>
    </row>
    <row r="50" spans="1:4" x14ac:dyDescent="0.3">
      <c r="A50">
        <v>2.9</v>
      </c>
      <c r="B50">
        <v>4.8</v>
      </c>
      <c r="C50">
        <f t="shared" si="0"/>
        <v>13.92</v>
      </c>
      <c r="D50" s="1">
        <f>6100+5*1285</f>
        <v>12525</v>
      </c>
    </row>
    <row r="51" spans="1:4" x14ac:dyDescent="0.3">
      <c r="A51">
        <v>2.9</v>
      </c>
      <c r="B51">
        <v>4.8</v>
      </c>
      <c r="C51">
        <f t="shared" si="0"/>
        <v>13.92</v>
      </c>
      <c r="D51" s="1">
        <f>6055+5*1285</f>
        <v>12480</v>
      </c>
    </row>
    <row r="52" spans="1:4" x14ac:dyDescent="0.3">
      <c r="A52">
        <v>3.2</v>
      </c>
      <c r="B52">
        <v>4.8</v>
      </c>
      <c r="C52">
        <f t="shared" si="0"/>
        <v>15.36</v>
      </c>
      <c r="D52" s="1">
        <f>6135+6*1285</f>
        <v>13845</v>
      </c>
    </row>
    <row r="53" spans="1:4" x14ac:dyDescent="0.3">
      <c r="A53">
        <v>3.3</v>
      </c>
      <c r="B53">
        <v>4.7</v>
      </c>
      <c r="C53">
        <f t="shared" si="0"/>
        <v>15.51</v>
      </c>
      <c r="D53" s="1">
        <f>6350+6*1285</f>
        <v>14060</v>
      </c>
    </row>
    <row r="54" spans="1:4" x14ac:dyDescent="0.3">
      <c r="A54">
        <v>3.7</v>
      </c>
      <c r="B54">
        <v>4.7</v>
      </c>
      <c r="C54">
        <f t="shared" si="0"/>
        <v>17.39</v>
      </c>
      <c r="D54" s="1">
        <f>6565+6*1285</f>
        <v>14275</v>
      </c>
    </row>
    <row r="55" spans="1:4" x14ac:dyDescent="0.3">
      <c r="A55">
        <v>3.7</v>
      </c>
      <c r="B55">
        <v>4.7</v>
      </c>
      <c r="C55">
        <f t="shared" si="0"/>
        <v>17.39</v>
      </c>
      <c r="D55" s="1">
        <f>6525+6*1285</f>
        <v>14235</v>
      </c>
    </row>
    <row r="56" spans="1:4" x14ac:dyDescent="0.3">
      <c r="A56">
        <v>4.7</v>
      </c>
      <c r="B56">
        <v>4.7</v>
      </c>
      <c r="C56">
        <f t="shared" si="0"/>
        <v>22.090000000000003</v>
      </c>
      <c r="D56" s="1">
        <f>7335+7*1285</f>
        <v>16330</v>
      </c>
    </row>
    <row r="57" spans="1:4" x14ac:dyDescent="0.3">
      <c r="A57">
        <v>1.9</v>
      </c>
      <c r="B57">
        <v>3.8</v>
      </c>
      <c r="C57">
        <f t="shared" si="0"/>
        <v>7.22</v>
      </c>
      <c r="D57" s="1">
        <f>3685+3*1285</f>
        <v>7540</v>
      </c>
    </row>
    <row r="58" spans="1:4" x14ac:dyDescent="0.3">
      <c r="D58" s="1"/>
    </row>
    <row r="59" spans="1:4" x14ac:dyDescent="0.3">
      <c r="D59" s="1"/>
    </row>
    <row r="60" spans="1:4" x14ac:dyDescent="0.3">
      <c r="D60" s="1"/>
    </row>
    <row r="61" spans="1:4" x14ac:dyDescent="0.3">
      <c r="D61" s="1"/>
    </row>
    <row r="62" spans="1:4" x14ac:dyDescent="0.3">
      <c r="D62" s="1"/>
    </row>
    <row r="63" spans="1:4" x14ac:dyDescent="0.3">
      <c r="D63" s="1"/>
    </row>
    <row r="64" spans="1:4" x14ac:dyDescent="0.3">
      <c r="D64" s="1"/>
    </row>
    <row r="65" spans="4:4" x14ac:dyDescent="0.3">
      <c r="D65" s="1"/>
    </row>
    <row r="66" spans="4:4" x14ac:dyDescent="0.3">
      <c r="D66" s="1"/>
    </row>
    <row r="67" spans="4:4" x14ac:dyDescent="0.3">
      <c r="D67" s="1"/>
    </row>
    <row r="68" spans="4:4" x14ac:dyDescent="0.3">
      <c r="D68" s="1"/>
    </row>
    <row r="69" spans="4:4" x14ac:dyDescent="0.3">
      <c r="D69" s="1"/>
    </row>
  </sheetData>
  <autoFilter ref="A2:D57" xr:uid="{8D55DE63-0AA8-4778-9153-8CFFC180DCAC}"/>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00C7EE-7DC8-44E2-AAD9-470F2D4A3C82}">
  <dimension ref="A1:F71"/>
  <sheetViews>
    <sheetView zoomScaleNormal="100" workbookViewId="0">
      <pane ySplit="2" topLeftCell="A3" activePane="bottomLeft" state="frozen"/>
      <selection pane="bottomLeft"/>
    </sheetView>
  </sheetViews>
  <sheetFormatPr defaultColWidth="9" defaultRowHeight="16.5" x14ac:dyDescent="0.3"/>
  <cols>
    <col min="1" max="6" width="9" customWidth="1"/>
  </cols>
  <sheetData>
    <row r="1" spans="1:6" s="4" customFormat="1" ht="49.5" x14ac:dyDescent="0.3">
      <c r="A1" s="4" t="s">
        <v>107</v>
      </c>
      <c r="B1" s="4" t="s">
        <v>105</v>
      </c>
      <c r="C1" s="4" t="s">
        <v>104</v>
      </c>
      <c r="D1" s="4" t="s">
        <v>112</v>
      </c>
      <c r="E1" s="4" t="s">
        <v>111</v>
      </c>
      <c r="F1" s="4" t="s">
        <v>108</v>
      </c>
    </row>
    <row r="2" spans="1:6" x14ac:dyDescent="0.3">
      <c r="A2" t="s">
        <v>103</v>
      </c>
      <c r="B2" t="s">
        <v>103</v>
      </c>
      <c r="C2" t="s">
        <v>5</v>
      </c>
      <c r="D2" t="s">
        <v>109</v>
      </c>
      <c r="E2" t="s">
        <v>110</v>
      </c>
      <c r="F2" t="s">
        <v>8</v>
      </c>
    </row>
    <row r="3" spans="1:6" x14ac:dyDescent="0.3">
      <c r="A3" s="1">
        <v>7</v>
      </c>
      <c r="B3" s="1">
        <v>35</v>
      </c>
      <c r="C3" s="5">
        <v>3.4</v>
      </c>
      <c r="D3" s="5">
        <f t="shared" ref="D3:D66" si="0">E3/C3</f>
        <v>1.2647058823529411</v>
      </c>
      <c r="E3">
        <v>4.3</v>
      </c>
      <c r="F3" s="1">
        <v>6255</v>
      </c>
    </row>
    <row r="4" spans="1:6" x14ac:dyDescent="0.3">
      <c r="A4" s="1">
        <v>7</v>
      </c>
      <c r="B4" s="1">
        <v>35</v>
      </c>
      <c r="C4" s="5">
        <v>3.7</v>
      </c>
      <c r="D4" s="5">
        <f t="shared" si="0"/>
        <v>1.3783783783783783</v>
      </c>
      <c r="E4">
        <v>5.0999999999999996</v>
      </c>
      <c r="F4" s="1">
        <v>6790</v>
      </c>
    </row>
    <row r="5" spans="1:6" x14ac:dyDescent="0.3">
      <c r="A5" s="1">
        <v>7</v>
      </c>
      <c r="B5" s="1">
        <v>35</v>
      </c>
      <c r="C5" s="5">
        <v>3.5</v>
      </c>
      <c r="D5" s="5">
        <f t="shared" si="0"/>
        <v>1.4857142857142858</v>
      </c>
      <c r="E5">
        <v>5.2</v>
      </c>
      <c r="F5" s="1">
        <v>7315</v>
      </c>
    </row>
    <row r="6" spans="1:6" x14ac:dyDescent="0.3">
      <c r="A6">
        <v>2</v>
      </c>
      <c r="B6">
        <v>35</v>
      </c>
      <c r="C6">
        <v>4.3</v>
      </c>
      <c r="D6" s="5">
        <f t="shared" si="0"/>
        <v>1.2790697674418605</v>
      </c>
      <c r="E6">
        <v>5.5</v>
      </c>
      <c r="F6" s="1">
        <v>12310</v>
      </c>
    </row>
    <row r="7" spans="1:6" x14ac:dyDescent="0.3">
      <c r="A7">
        <v>2</v>
      </c>
      <c r="B7">
        <v>35</v>
      </c>
      <c r="C7">
        <v>4.3</v>
      </c>
      <c r="D7" s="5">
        <f t="shared" si="0"/>
        <v>1.2790697674418605</v>
      </c>
      <c r="E7">
        <v>5.5</v>
      </c>
      <c r="F7" s="1">
        <v>9350</v>
      </c>
    </row>
    <row r="8" spans="1:6" x14ac:dyDescent="0.3">
      <c r="A8" s="1">
        <v>7</v>
      </c>
      <c r="B8" s="1">
        <v>35</v>
      </c>
      <c r="C8" s="5">
        <v>3.4</v>
      </c>
      <c r="D8" s="5">
        <f t="shared" si="0"/>
        <v>2.0294117647058827</v>
      </c>
      <c r="E8">
        <v>6.9</v>
      </c>
      <c r="F8" s="1">
        <v>8480</v>
      </c>
    </row>
    <row r="9" spans="1:6" x14ac:dyDescent="0.3">
      <c r="A9">
        <v>2</v>
      </c>
      <c r="B9">
        <v>35</v>
      </c>
      <c r="C9">
        <v>4.3</v>
      </c>
      <c r="D9" s="5">
        <f t="shared" si="0"/>
        <v>1.6976744186046513</v>
      </c>
      <c r="E9">
        <v>7.3</v>
      </c>
      <c r="F9" s="1">
        <v>14600</v>
      </c>
    </row>
    <row r="10" spans="1:6" x14ac:dyDescent="0.3">
      <c r="A10">
        <v>2</v>
      </c>
      <c r="B10">
        <v>35</v>
      </c>
      <c r="C10">
        <v>4.3</v>
      </c>
      <c r="D10" s="5">
        <f t="shared" si="0"/>
        <v>1.6976744186046513</v>
      </c>
      <c r="E10">
        <v>7.3</v>
      </c>
      <c r="F10" s="1">
        <v>11635</v>
      </c>
    </row>
    <row r="11" spans="1:6" x14ac:dyDescent="0.3">
      <c r="A11" s="1">
        <v>7</v>
      </c>
      <c r="B11" s="1">
        <v>35</v>
      </c>
      <c r="C11">
        <v>3.4</v>
      </c>
      <c r="D11" s="5">
        <f t="shared" si="0"/>
        <v>2.8235294117647061</v>
      </c>
      <c r="E11">
        <v>9.6</v>
      </c>
      <c r="F11" s="1">
        <v>11000</v>
      </c>
    </row>
    <row r="12" spans="1:6" x14ac:dyDescent="0.3">
      <c r="A12" s="1">
        <v>7</v>
      </c>
      <c r="B12" s="1">
        <v>35</v>
      </c>
      <c r="C12">
        <v>3.3</v>
      </c>
      <c r="D12" s="5">
        <f t="shared" si="0"/>
        <v>3.3030303030303032</v>
      </c>
      <c r="E12">
        <v>10.9</v>
      </c>
      <c r="F12" s="1">
        <v>11625</v>
      </c>
    </row>
    <row r="13" spans="1:6" x14ac:dyDescent="0.3">
      <c r="A13" s="1">
        <v>7</v>
      </c>
      <c r="B13" s="1">
        <v>35</v>
      </c>
      <c r="C13">
        <v>3.2</v>
      </c>
      <c r="D13" s="5">
        <f t="shared" si="0"/>
        <v>3.53125</v>
      </c>
      <c r="E13">
        <v>11.3</v>
      </c>
      <c r="F13" s="1">
        <v>12265</v>
      </c>
    </row>
    <row r="14" spans="1:6" x14ac:dyDescent="0.3">
      <c r="A14">
        <v>7</v>
      </c>
      <c r="B14">
        <v>35</v>
      </c>
      <c r="C14">
        <v>2.9</v>
      </c>
      <c r="D14" s="5">
        <f t="shared" si="0"/>
        <v>5.8275862068965516</v>
      </c>
      <c r="E14">
        <v>16.899999999999999</v>
      </c>
      <c r="F14" s="1">
        <v>25275</v>
      </c>
    </row>
    <row r="15" spans="1:6" x14ac:dyDescent="0.3">
      <c r="A15">
        <v>2</v>
      </c>
      <c r="B15">
        <v>35</v>
      </c>
      <c r="C15">
        <v>3.4</v>
      </c>
      <c r="D15" s="5">
        <f t="shared" si="0"/>
        <v>5.8529411764705879</v>
      </c>
      <c r="E15">
        <v>19.899999999999999</v>
      </c>
      <c r="F15" s="1">
        <v>18985</v>
      </c>
    </row>
    <row r="16" spans="1:6" x14ac:dyDescent="0.3">
      <c r="A16">
        <v>7</v>
      </c>
      <c r="B16">
        <v>35</v>
      </c>
      <c r="C16">
        <v>3.1</v>
      </c>
      <c r="D16" s="5">
        <f t="shared" si="0"/>
        <v>7.193548387096774</v>
      </c>
      <c r="E16">
        <v>22.3</v>
      </c>
      <c r="F16" s="1">
        <v>27580</v>
      </c>
    </row>
    <row r="17" spans="1:6" x14ac:dyDescent="0.3">
      <c r="A17">
        <v>2</v>
      </c>
      <c r="B17">
        <v>35</v>
      </c>
      <c r="C17">
        <v>3.3</v>
      </c>
      <c r="D17" s="5">
        <f t="shared" si="0"/>
        <v>7.6363636363636367</v>
      </c>
      <c r="E17">
        <v>25.2</v>
      </c>
      <c r="F17" s="1">
        <v>18045</v>
      </c>
    </row>
    <row r="18" spans="1:6" x14ac:dyDescent="0.3">
      <c r="C18">
        <v>3.56</v>
      </c>
      <c r="D18" s="5">
        <f t="shared" si="0"/>
        <v>8.4269662921348321</v>
      </c>
      <c r="E18">
        <v>30</v>
      </c>
      <c r="F18" s="1">
        <v>34420</v>
      </c>
    </row>
    <row r="19" spans="1:6" x14ac:dyDescent="0.3">
      <c r="A19">
        <v>7</v>
      </c>
      <c r="B19">
        <v>35</v>
      </c>
      <c r="C19">
        <v>3</v>
      </c>
      <c r="D19" s="5">
        <f t="shared" si="0"/>
        <v>12.666666666666666</v>
      </c>
      <c r="E19">
        <v>38</v>
      </c>
      <c r="F19" s="1">
        <v>47205</v>
      </c>
    </row>
    <row r="20" spans="1:6" x14ac:dyDescent="0.3">
      <c r="C20">
        <v>3.49</v>
      </c>
      <c r="D20" s="5">
        <f t="shared" si="0"/>
        <v>11.46131805157593</v>
      </c>
      <c r="E20">
        <v>40</v>
      </c>
      <c r="F20" s="1">
        <v>38590</v>
      </c>
    </row>
    <row r="21" spans="1:6" x14ac:dyDescent="0.3">
      <c r="C21">
        <v>3.55</v>
      </c>
      <c r="D21" s="5">
        <f t="shared" si="0"/>
        <v>14.084507042253522</v>
      </c>
      <c r="E21">
        <v>50</v>
      </c>
      <c r="F21" s="1">
        <v>44885</v>
      </c>
    </row>
    <row r="22" spans="1:6" x14ac:dyDescent="0.3">
      <c r="C22">
        <v>3.59</v>
      </c>
      <c r="D22" s="5">
        <f t="shared" si="0"/>
        <v>19.498607242339833</v>
      </c>
      <c r="E22">
        <v>70</v>
      </c>
      <c r="F22" s="1">
        <v>47695</v>
      </c>
    </row>
    <row r="23" spans="1:6" x14ac:dyDescent="0.3">
      <c r="C23">
        <v>3.6</v>
      </c>
      <c r="D23" s="5">
        <f t="shared" si="0"/>
        <v>22.222222222222221</v>
      </c>
      <c r="E23">
        <v>80</v>
      </c>
      <c r="F23" s="1">
        <v>52795</v>
      </c>
    </row>
    <row r="24" spans="1:6" x14ac:dyDescent="0.3">
      <c r="C24">
        <v>3.38</v>
      </c>
      <c r="D24" s="5">
        <f t="shared" si="0"/>
        <v>32.544378698224854</v>
      </c>
      <c r="E24">
        <v>110</v>
      </c>
      <c r="F24" s="1">
        <v>77030</v>
      </c>
    </row>
    <row r="25" spans="1:6" x14ac:dyDescent="0.3">
      <c r="C25">
        <v>3.52</v>
      </c>
      <c r="D25" s="5">
        <f t="shared" si="0"/>
        <v>36.93181818181818</v>
      </c>
      <c r="E25">
        <v>130</v>
      </c>
      <c r="F25" s="1">
        <v>86540</v>
      </c>
    </row>
    <row r="26" spans="1:6" x14ac:dyDescent="0.3">
      <c r="C26">
        <v>3.45</v>
      </c>
      <c r="D26" s="5">
        <f t="shared" si="0"/>
        <v>46.376811594202898</v>
      </c>
      <c r="E26">
        <v>160</v>
      </c>
      <c r="F26" s="1">
        <v>89395</v>
      </c>
    </row>
    <row r="27" spans="1:6" x14ac:dyDescent="0.3">
      <c r="A27">
        <v>7</v>
      </c>
      <c r="B27">
        <v>35</v>
      </c>
      <c r="C27">
        <v>5.0999999999999996</v>
      </c>
      <c r="D27" s="5">
        <f t="shared" si="0"/>
        <v>0.68627450980392157</v>
      </c>
      <c r="E27">
        <v>3.5</v>
      </c>
      <c r="F27" s="1">
        <v>6950</v>
      </c>
    </row>
    <row r="28" spans="1:6" x14ac:dyDescent="0.3">
      <c r="A28">
        <v>7</v>
      </c>
      <c r="B28">
        <v>35</v>
      </c>
      <c r="C28">
        <v>5</v>
      </c>
      <c r="D28" s="5">
        <f t="shared" si="0"/>
        <v>1</v>
      </c>
      <c r="E28">
        <v>5</v>
      </c>
      <c r="F28" s="1">
        <v>7370</v>
      </c>
    </row>
    <row r="29" spans="1:6" x14ac:dyDescent="0.3">
      <c r="A29">
        <v>2</v>
      </c>
      <c r="B29">
        <v>35</v>
      </c>
      <c r="C29">
        <v>4.5</v>
      </c>
      <c r="D29" s="5">
        <f t="shared" si="0"/>
        <v>1.5333333333333334</v>
      </c>
      <c r="E29">
        <v>6.9</v>
      </c>
      <c r="F29" s="1">
        <v>14000</v>
      </c>
    </row>
    <row r="30" spans="1:6" x14ac:dyDescent="0.3">
      <c r="A30">
        <v>7</v>
      </c>
      <c r="B30">
        <v>35</v>
      </c>
      <c r="C30">
        <v>4.8</v>
      </c>
      <c r="D30" s="5">
        <f t="shared" si="0"/>
        <v>1.5416666666666667</v>
      </c>
      <c r="E30">
        <v>7.4</v>
      </c>
      <c r="F30" s="1">
        <v>7930</v>
      </c>
    </row>
    <row r="31" spans="1:6" x14ac:dyDescent="0.3">
      <c r="A31">
        <v>7</v>
      </c>
      <c r="B31">
        <v>35</v>
      </c>
      <c r="C31">
        <v>4.8</v>
      </c>
      <c r="D31" s="5">
        <f t="shared" si="0"/>
        <v>1.5416666666666667</v>
      </c>
      <c r="E31">
        <v>7.4</v>
      </c>
      <c r="F31" s="1">
        <v>8230</v>
      </c>
    </row>
    <row r="32" spans="1:6" x14ac:dyDescent="0.3">
      <c r="A32">
        <v>7</v>
      </c>
      <c r="B32">
        <v>35</v>
      </c>
      <c r="C32">
        <v>4.7</v>
      </c>
      <c r="D32" s="5">
        <f t="shared" si="0"/>
        <v>2.021276595744681</v>
      </c>
      <c r="E32">
        <v>9.5</v>
      </c>
      <c r="F32" s="1">
        <v>11030</v>
      </c>
    </row>
    <row r="33" spans="1:6" x14ac:dyDescent="0.3">
      <c r="A33">
        <v>2</v>
      </c>
      <c r="B33">
        <v>35</v>
      </c>
      <c r="C33">
        <v>4.2</v>
      </c>
      <c r="D33" s="5">
        <f t="shared" si="0"/>
        <v>2.3095238095238093</v>
      </c>
      <c r="E33">
        <v>9.6999999999999993</v>
      </c>
      <c r="F33" s="1">
        <v>14750</v>
      </c>
    </row>
    <row r="34" spans="1:6" x14ac:dyDescent="0.3">
      <c r="A34">
        <v>7</v>
      </c>
      <c r="B34">
        <v>35</v>
      </c>
      <c r="C34">
        <v>4.5</v>
      </c>
      <c r="D34" s="5">
        <f t="shared" si="0"/>
        <v>2.4444444444444446</v>
      </c>
      <c r="E34">
        <v>11</v>
      </c>
      <c r="F34" s="1">
        <v>12430</v>
      </c>
    </row>
    <row r="35" spans="1:6" x14ac:dyDescent="0.3">
      <c r="A35">
        <v>2</v>
      </c>
      <c r="B35">
        <v>35</v>
      </c>
      <c r="C35">
        <v>4.5</v>
      </c>
      <c r="D35" s="5">
        <f t="shared" si="0"/>
        <v>2.822222222222222</v>
      </c>
      <c r="E35">
        <v>12.7</v>
      </c>
      <c r="F35" s="1">
        <v>16499</v>
      </c>
    </row>
    <row r="36" spans="1:6" x14ac:dyDescent="0.3">
      <c r="A36">
        <v>7</v>
      </c>
      <c r="B36">
        <v>35</v>
      </c>
      <c r="C36">
        <v>4.17</v>
      </c>
      <c r="D36" s="5">
        <f t="shared" si="0"/>
        <v>6.0671462829736216</v>
      </c>
      <c r="E36">
        <v>25.3</v>
      </c>
      <c r="F36" s="1">
        <v>22720</v>
      </c>
    </row>
    <row r="37" spans="1:6" x14ac:dyDescent="0.3">
      <c r="A37">
        <v>7</v>
      </c>
      <c r="B37">
        <v>35</v>
      </c>
      <c r="C37">
        <v>4.25</v>
      </c>
      <c r="D37" s="5">
        <f t="shared" si="0"/>
        <v>6.6352941176470583</v>
      </c>
      <c r="E37">
        <v>28.2</v>
      </c>
      <c r="F37" s="1">
        <v>26290</v>
      </c>
    </row>
    <row r="38" spans="1:6" x14ac:dyDescent="0.3">
      <c r="A38">
        <v>7</v>
      </c>
      <c r="B38">
        <v>35</v>
      </c>
      <c r="C38">
        <v>4.16</v>
      </c>
      <c r="D38" s="5">
        <f t="shared" si="0"/>
        <v>7.6923076923076916</v>
      </c>
      <c r="E38">
        <v>32</v>
      </c>
      <c r="F38" s="1">
        <v>26530</v>
      </c>
    </row>
    <row r="39" spans="1:6" x14ac:dyDescent="0.3">
      <c r="A39">
        <v>7</v>
      </c>
      <c r="B39">
        <v>35</v>
      </c>
      <c r="C39">
        <v>4.01</v>
      </c>
      <c r="D39" s="5">
        <f t="shared" si="0"/>
        <v>12.119700748129677</v>
      </c>
      <c r="E39">
        <v>48.6</v>
      </c>
      <c r="F39" s="1">
        <v>46620</v>
      </c>
    </row>
    <row r="40" spans="1:6" x14ac:dyDescent="0.3">
      <c r="A40">
        <v>7</v>
      </c>
      <c r="B40">
        <v>35</v>
      </c>
      <c r="C40">
        <v>4.07</v>
      </c>
      <c r="D40" s="5">
        <f t="shared" si="0"/>
        <v>13.366093366093365</v>
      </c>
      <c r="E40">
        <v>54.4</v>
      </c>
      <c r="F40" s="1">
        <v>49250</v>
      </c>
    </row>
    <row r="41" spans="1:6" x14ac:dyDescent="0.3">
      <c r="A41">
        <v>7</v>
      </c>
      <c r="B41">
        <v>35</v>
      </c>
      <c r="C41">
        <v>3.9</v>
      </c>
      <c r="D41" s="5">
        <f t="shared" si="0"/>
        <v>17.102564102564102</v>
      </c>
      <c r="E41">
        <v>66.7</v>
      </c>
      <c r="F41" s="1">
        <v>54730</v>
      </c>
    </row>
    <row r="42" spans="1:6" x14ac:dyDescent="0.3">
      <c r="A42">
        <v>7</v>
      </c>
      <c r="B42">
        <v>35</v>
      </c>
      <c r="C42">
        <v>3.96</v>
      </c>
      <c r="D42" s="5">
        <f t="shared" si="0"/>
        <v>20.025252525252526</v>
      </c>
      <c r="E42">
        <v>79.3</v>
      </c>
      <c r="F42" s="1">
        <v>61450</v>
      </c>
    </row>
    <row r="43" spans="1:6" x14ac:dyDescent="0.3">
      <c r="A43">
        <v>7</v>
      </c>
      <c r="B43">
        <v>35</v>
      </c>
      <c r="C43">
        <v>3.98</v>
      </c>
      <c r="D43" s="5">
        <f t="shared" si="0"/>
        <v>21.582914572864322</v>
      </c>
      <c r="E43">
        <v>85.9</v>
      </c>
      <c r="F43" s="1">
        <v>69600</v>
      </c>
    </row>
    <row r="44" spans="1:6" x14ac:dyDescent="0.3">
      <c r="A44">
        <v>7</v>
      </c>
      <c r="B44">
        <v>35</v>
      </c>
      <c r="C44">
        <v>3.98</v>
      </c>
      <c r="D44" s="5">
        <f t="shared" si="0"/>
        <v>23.542713567839197</v>
      </c>
      <c r="E44">
        <v>93.7</v>
      </c>
      <c r="F44" s="1">
        <v>73300</v>
      </c>
    </row>
    <row r="45" spans="1:6" x14ac:dyDescent="0.3">
      <c r="A45">
        <v>7</v>
      </c>
      <c r="B45">
        <v>35</v>
      </c>
      <c r="C45">
        <v>3.11</v>
      </c>
      <c r="D45" s="5">
        <f t="shared" si="0"/>
        <v>1.144694533762058</v>
      </c>
      <c r="E45">
        <v>3.56</v>
      </c>
      <c r="F45" s="1">
        <v>8400</v>
      </c>
    </row>
    <row r="46" spans="1:6" x14ac:dyDescent="0.3">
      <c r="A46">
        <v>7</v>
      </c>
      <c r="B46">
        <v>35</v>
      </c>
      <c r="C46">
        <v>2.2000000000000002</v>
      </c>
      <c r="D46" s="5">
        <f t="shared" si="0"/>
        <v>1.6363636363636362</v>
      </c>
      <c r="E46">
        <v>3.6</v>
      </c>
      <c r="F46" s="1">
        <v>7382</v>
      </c>
    </row>
    <row r="47" spans="1:6" x14ac:dyDescent="0.3">
      <c r="A47">
        <v>7</v>
      </c>
      <c r="B47">
        <v>35</v>
      </c>
      <c r="C47">
        <v>2.67</v>
      </c>
      <c r="D47" s="5">
        <f t="shared" si="0"/>
        <v>1.8277153558052435</v>
      </c>
      <c r="E47">
        <v>4.88</v>
      </c>
      <c r="F47" s="1">
        <v>8950</v>
      </c>
    </row>
    <row r="48" spans="1:6" x14ac:dyDescent="0.3">
      <c r="A48">
        <v>7</v>
      </c>
      <c r="B48">
        <v>35</v>
      </c>
      <c r="C48">
        <v>2.6</v>
      </c>
      <c r="D48" s="5">
        <f t="shared" si="0"/>
        <v>2.0769230769230771</v>
      </c>
      <c r="E48">
        <v>5.4</v>
      </c>
      <c r="F48" s="1">
        <v>8014</v>
      </c>
    </row>
    <row r="49" spans="1:6" x14ac:dyDescent="0.3">
      <c r="A49">
        <v>7</v>
      </c>
      <c r="B49">
        <v>35</v>
      </c>
      <c r="C49">
        <v>2.64</v>
      </c>
      <c r="D49" s="5">
        <f t="shared" si="0"/>
        <v>2.5303030303030303</v>
      </c>
      <c r="E49">
        <v>6.68</v>
      </c>
      <c r="F49" s="1">
        <v>9873</v>
      </c>
    </row>
    <row r="50" spans="1:6" x14ac:dyDescent="0.3">
      <c r="A50">
        <v>7</v>
      </c>
      <c r="B50">
        <v>35</v>
      </c>
      <c r="C50">
        <v>2.8</v>
      </c>
      <c r="D50" s="5">
        <f t="shared" si="0"/>
        <v>2.5</v>
      </c>
      <c r="E50">
        <v>7</v>
      </c>
      <c r="F50" s="1">
        <v>9174</v>
      </c>
    </row>
    <row r="51" spans="1:6" x14ac:dyDescent="0.3">
      <c r="A51">
        <v>7</v>
      </c>
      <c r="B51">
        <v>35</v>
      </c>
      <c r="C51">
        <v>2.7</v>
      </c>
      <c r="D51" s="5">
        <f t="shared" si="0"/>
        <v>3.407407407407407</v>
      </c>
      <c r="E51">
        <v>9.1999999999999993</v>
      </c>
      <c r="F51" s="1">
        <v>12447</v>
      </c>
    </row>
    <row r="52" spans="1:6" x14ac:dyDescent="0.3">
      <c r="A52">
        <v>7</v>
      </c>
      <c r="B52">
        <v>35</v>
      </c>
      <c r="C52">
        <v>2.78</v>
      </c>
      <c r="D52" s="5">
        <f t="shared" si="0"/>
        <v>3.6510791366906479</v>
      </c>
      <c r="E52">
        <v>10.15</v>
      </c>
      <c r="F52" s="1">
        <v>12476</v>
      </c>
    </row>
    <row r="53" spans="1:6" x14ac:dyDescent="0.3">
      <c r="A53">
        <v>7</v>
      </c>
      <c r="B53">
        <v>35</v>
      </c>
      <c r="C53">
        <v>2.4500000000000002</v>
      </c>
      <c r="D53" s="5">
        <f t="shared" si="0"/>
        <v>4.8163265306122449</v>
      </c>
      <c r="E53">
        <v>11.8</v>
      </c>
      <c r="F53" s="1">
        <v>13837</v>
      </c>
    </row>
    <row r="54" spans="1:6" x14ac:dyDescent="0.3">
      <c r="A54">
        <v>7</v>
      </c>
      <c r="B54">
        <v>35</v>
      </c>
      <c r="C54">
        <v>2.7</v>
      </c>
      <c r="D54" s="5">
        <f t="shared" si="0"/>
        <v>4.5185185185185182</v>
      </c>
      <c r="E54">
        <v>12.2</v>
      </c>
      <c r="F54" s="1">
        <v>14005</v>
      </c>
    </row>
    <row r="55" spans="1:6" x14ac:dyDescent="0.3">
      <c r="A55">
        <v>7</v>
      </c>
      <c r="B55">
        <v>35</v>
      </c>
      <c r="C55">
        <v>4.2</v>
      </c>
      <c r="D55" s="5">
        <f t="shared" si="0"/>
        <v>6.3095238095238093</v>
      </c>
      <c r="E55">
        <v>26.5</v>
      </c>
      <c r="F55" s="1">
        <v>35843</v>
      </c>
    </row>
    <row r="56" spans="1:6" x14ac:dyDescent="0.3">
      <c r="A56">
        <v>7</v>
      </c>
      <c r="B56">
        <v>35</v>
      </c>
      <c r="C56">
        <v>4.2</v>
      </c>
      <c r="D56" s="5">
        <f t="shared" si="0"/>
        <v>6.3095238095238093</v>
      </c>
      <c r="E56">
        <v>26.5</v>
      </c>
      <c r="F56" s="1">
        <v>38252</v>
      </c>
    </row>
    <row r="57" spans="1:6" x14ac:dyDescent="0.3">
      <c r="A57">
        <v>7</v>
      </c>
      <c r="B57">
        <v>35</v>
      </c>
      <c r="C57">
        <v>4.2</v>
      </c>
      <c r="D57" s="5">
        <f t="shared" si="0"/>
        <v>8.8095238095238084</v>
      </c>
      <c r="E57">
        <v>37</v>
      </c>
      <c r="F57" s="1">
        <v>39067</v>
      </c>
    </row>
    <row r="58" spans="1:6" x14ac:dyDescent="0.3">
      <c r="A58">
        <v>7</v>
      </c>
      <c r="B58">
        <v>35</v>
      </c>
      <c r="C58">
        <v>4.2</v>
      </c>
      <c r="D58" s="5">
        <f t="shared" si="0"/>
        <v>8.8095238095238084</v>
      </c>
      <c r="E58">
        <v>37</v>
      </c>
      <c r="F58" s="1">
        <v>40724</v>
      </c>
    </row>
    <row r="59" spans="1:6" x14ac:dyDescent="0.3">
      <c r="A59">
        <v>7</v>
      </c>
      <c r="B59" s="1">
        <v>35</v>
      </c>
      <c r="C59" s="5">
        <v>4.5999999999999996</v>
      </c>
      <c r="D59" s="5">
        <f t="shared" si="0"/>
        <v>0.86956521739130443</v>
      </c>
      <c r="E59">
        <v>4</v>
      </c>
      <c r="F59" s="1">
        <v>9043</v>
      </c>
    </row>
    <row r="60" spans="1:6" x14ac:dyDescent="0.3">
      <c r="A60">
        <v>7</v>
      </c>
      <c r="B60" s="1">
        <v>35</v>
      </c>
      <c r="C60" s="5">
        <v>4.5999999999999996</v>
      </c>
      <c r="D60" s="5">
        <f t="shared" si="0"/>
        <v>1.1956521739130437</v>
      </c>
      <c r="E60">
        <v>5.5</v>
      </c>
      <c r="F60" s="1">
        <v>9559</v>
      </c>
    </row>
    <row r="61" spans="1:6" x14ac:dyDescent="0.3">
      <c r="A61">
        <v>7</v>
      </c>
      <c r="B61" s="1">
        <v>35</v>
      </c>
      <c r="C61" s="5">
        <v>4.7</v>
      </c>
      <c r="D61" s="5">
        <f t="shared" si="0"/>
        <v>1.425531914893617</v>
      </c>
      <c r="E61">
        <v>6.7</v>
      </c>
      <c r="F61" s="1">
        <v>9947</v>
      </c>
    </row>
    <row r="62" spans="1:6" x14ac:dyDescent="0.3">
      <c r="A62">
        <v>7</v>
      </c>
      <c r="B62" s="1">
        <v>35</v>
      </c>
      <c r="C62" s="5">
        <v>4.7</v>
      </c>
      <c r="D62" s="5">
        <f t="shared" si="0"/>
        <v>1.8510638297872337</v>
      </c>
      <c r="E62">
        <v>8.6999999999999993</v>
      </c>
      <c r="F62" s="1">
        <v>14339</v>
      </c>
    </row>
    <row r="63" spans="1:6" x14ac:dyDescent="0.3">
      <c r="A63" s="1">
        <v>7</v>
      </c>
      <c r="B63" s="1">
        <v>35</v>
      </c>
      <c r="C63" s="5">
        <v>4.7</v>
      </c>
      <c r="D63" s="5">
        <f t="shared" si="0"/>
        <v>2.6382978723404253</v>
      </c>
      <c r="E63">
        <v>12.4</v>
      </c>
      <c r="F63" s="1">
        <v>16330</v>
      </c>
    </row>
    <row r="64" spans="1:6" x14ac:dyDescent="0.3">
      <c r="A64" s="1">
        <v>7</v>
      </c>
      <c r="B64" s="1">
        <v>35</v>
      </c>
      <c r="C64" s="5">
        <v>4.3</v>
      </c>
      <c r="D64" s="5">
        <f t="shared" si="0"/>
        <v>5.6976744186046515</v>
      </c>
      <c r="E64">
        <v>24.5</v>
      </c>
      <c r="F64" s="1">
        <v>28805</v>
      </c>
    </row>
    <row r="65" spans="1:6" x14ac:dyDescent="0.3">
      <c r="A65" s="1">
        <v>7</v>
      </c>
      <c r="B65" s="1">
        <v>35</v>
      </c>
      <c r="C65" s="5">
        <v>4.4000000000000004</v>
      </c>
      <c r="D65" s="5">
        <f t="shared" si="0"/>
        <v>7.3181818181818183</v>
      </c>
      <c r="E65">
        <v>32.200000000000003</v>
      </c>
      <c r="F65" s="1">
        <v>41322</v>
      </c>
    </row>
    <row r="66" spans="1:6" x14ac:dyDescent="0.3">
      <c r="A66" s="1">
        <v>7</v>
      </c>
      <c r="B66" s="1">
        <v>35</v>
      </c>
      <c r="C66" s="5">
        <v>4.0999999999999996</v>
      </c>
      <c r="D66" s="5">
        <f t="shared" si="0"/>
        <v>7.9756097560975627</v>
      </c>
      <c r="E66">
        <v>32.700000000000003</v>
      </c>
      <c r="F66" s="1">
        <v>36649</v>
      </c>
    </row>
    <row r="67" spans="1:6" x14ac:dyDescent="0.3">
      <c r="A67" s="1">
        <v>7</v>
      </c>
      <c r="B67" s="1">
        <v>35</v>
      </c>
      <c r="C67" s="5">
        <v>4</v>
      </c>
      <c r="D67" s="5">
        <f t="shared" ref="D67:D69" si="1">E67/C67</f>
        <v>13.95</v>
      </c>
      <c r="E67">
        <v>55.8</v>
      </c>
      <c r="F67" s="1">
        <v>53748</v>
      </c>
    </row>
    <row r="68" spans="1:6" x14ac:dyDescent="0.3">
      <c r="A68" s="1">
        <v>7</v>
      </c>
      <c r="B68" s="1">
        <v>35</v>
      </c>
      <c r="C68" s="5">
        <v>4.51</v>
      </c>
      <c r="D68" s="5">
        <f t="shared" si="1"/>
        <v>14.722838137472285</v>
      </c>
      <c r="E68">
        <v>66.400000000000006</v>
      </c>
      <c r="F68" s="1">
        <v>64392</v>
      </c>
    </row>
    <row r="69" spans="1:6" x14ac:dyDescent="0.3">
      <c r="A69" s="1">
        <v>7</v>
      </c>
      <c r="B69" s="1">
        <v>35</v>
      </c>
      <c r="C69" s="1">
        <v>4.57</v>
      </c>
      <c r="D69" s="5">
        <f t="shared" si="1"/>
        <v>28.161925601750543</v>
      </c>
      <c r="E69">
        <v>128.69999999999999</v>
      </c>
      <c r="F69" s="1">
        <v>124666</v>
      </c>
    </row>
    <row r="70" spans="1:6" x14ac:dyDescent="0.3">
      <c r="C70" s="5"/>
    </row>
    <row r="71" spans="1:6" x14ac:dyDescent="0.3">
      <c r="C71" s="5"/>
    </row>
  </sheetData>
  <autoFilter ref="A2:F69" xr:uid="{8D55DE63-0AA8-4778-9153-8CFFC180DCAC}"/>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053674-554B-4DB0-B3D4-A16B26C55CFE}">
  <dimension ref="A1:L83"/>
  <sheetViews>
    <sheetView topLeftCell="G1" zoomScaleNormal="100" workbookViewId="0">
      <pane ySplit="2" topLeftCell="A3" activePane="bottomLeft" state="frozen"/>
      <selection pane="bottomLeft" activeCell="G1" sqref="G1"/>
    </sheetView>
  </sheetViews>
  <sheetFormatPr defaultColWidth="9" defaultRowHeight="16.5" x14ac:dyDescent="0.3"/>
  <cols>
    <col min="2" max="12" width="9" customWidth="1"/>
  </cols>
  <sheetData>
    <row r="1" spans="1:12" s="4" customFormat="1" ht="49.5" x14ac:dyDescent="0.3">
      <c r="A1" s="4" t="s">
        <v>3</v>
      </c>
      <c r="B1" s="4" t="s">
        <v>0</v>
      </c>
      <c r="C1" s="4" t="s">
        <v>7</v>
      </c>
      <c r="D1" s="4" t="s">
        <v>2</v>
      </c>
      <c r="E1" s="4" t="s">
        <v>9</v>
      </c>
      <c r="F1" s="4" t="s">
        <v>2</v>
      </c>
      <c r="G1" s="4" t="s">
        <v>106</v>
      </c>
      <c r="H1" s="4" t="s">
        <v>105</v>
      </c>
      <c r="I1" s="4" t="s">
        <v>104</v>
      </c>
      <c r="J1" s="4" t="s">
        <v>112</v>
      </c>
      <c r="K1" s="4" t="s">
        <v>111</v>
      </c>
      <c r="L1" s="4" t="s">
        <v>108</v>
      </c>
    </row>
    <row r="2" spans="1:12" x14ac:dyDescent="0.3">
      <c r="A2" t="s">
        <v>5</v>
      </c>
      <c r="B2" t="s">
        <v>5</v>
      </c>
      <c r="C2" t="s">
        <v>5</v>
      </c>
      <c r="D2" t="s">
        <v>8</v>
      </c>
      <c r="E2" t="s">
        <v>5</v>
      </c>
      <c r="F2" t="s">
        <v>8</v>
      </c>
      <c r="G2" t="s">
        <v>103</v>
      </c>
      <c r="H2" t="s">
        <v>103</v>
      </c>
      <c r="I2" t="s">
        <v>5</v>
      </c>
      <c r="J2" t="s">
        <v>109</v>
      </c>
      <c r="K2" t="s">
        <v>110</v>
      </c>
      <c r="L2" t="s">
        <v>8</v>
      </c>
    </row>
    <row r="3" spans="1:12" x14ac:dyDescent="0.3">
      <c r="A3" t="s">
        <v>4</v>
      </c>
      <c r="B3" t="s">
        <v>35</v>
      </c>
      <c r="C3" t="s">
        <v>39</v>
      </c>
      <c r="D3" s="1">
        <v>11640</v>
      </c>
      <c r="E3" s="1"/>
      <c r="F3" s="1"/>
      <c r="G3" s="1">
        <v>0</v>
      </c>
      <c r="H3" s="1">
        <v>35</v>
      </c>
      <c r="I3" s="5">
        <v>4.6100000000000003</v>
      </c>
      <c r="J3" s="5">
        <f>K3/I3</f>
        <v>1.2689804772234272</v>
      </c>
      <c r="K3" s="1">
        <v>5.85</v>
      </c>
      <c r="L3" s="1">
        <v>11640</v>
      </c>
    </row>
    <row r="4" spans="1:12" x14ac:dyDescent="0.3">
      <c r="A4" t="s">
        <v>4</v>
      </c>
      <c r="B4" t="s">
        <v>40</v>
      </c>
      <c r="C4" t="s">
        <v>39</v>
      </c>
      <c r="D4" s="1">
        <v>11200</v>
      </c>
      <c r="E4" s="1"/>
      <c r="F4" s="1"/>
      <c r="G4" s="1">
        <v>0</v>
      </c>
      <c r="H4" s="1">
        <v>35</v>
      </c>
      <c r="I4" s="5">
        <v>4.6100000000000003</v>
      </c>
      <c r="J4" s="5">
        <f t="shared" ref="J4:J33" si="0">K4/I4</f>
        <v>1.2689804772234272</v>
      </c>
      <c r="K4" s="1">
        <v>5.85</v>
      </c>
      <c r="L4" s="1">
        <v>11200</v>
      </c>
    </row>
    <row r="5" spans="1:12" x14ac:dyDescent="0.3">
      <c r="A5" t="s">
        <v>4</v>
      </c>
      <c r="B5" t="s">
        <v>36</v>
      </c>
      <c r="C5" t="s">
        <v>39</v>
      </c>
      <c r="D5" s="1">
        <v>12630</v>
      </c>
      <c r="E5" s="1"/>
      <c r="F5" s="1"/>
      <c r="G5" s="1">
        <v>0</v>
      </c>
      <c r="H5" s="1">
        <v>35</v>
      </c>
      <c r="I5" s="5">
        <v>4.6100000000000003</v>
      </c>
      <c r="J5" s="5">
        <f t="shared" si="0"/>
        <v>1.6507592190889371</v>
      </c>
      <c r="K5" s="1">
        <v>7.61</v>
      </c>
      <c r="L5" s="1">
        <v>12630</v>
      </c>
    </row>
    <row r="6" spans="1:12" x14ac:dyDescent="0.3">
      <c r="A6" t="s">
        <v>4</v>
      </c>
      <c r="B6" t="s">
        <v>41</v>
      </c>
      <c r="C6" t="s">
        <v>39</v>
      </c>
      <c r="D6" s="1">
        <v>12190</v>
      </c>
      <c r="E6" s="1"/>
      <c r="F6" s="1"/>
      <c r="G6" s="1">
        <v>0</v>
      </c>
      <c r="H6" s="1">
        <v>35</v>
      </c>
      <c r="I6" s="5">
        <v>4.6100000000000003</v>
      </c>
      <c r="J6" s="5">
        <f t="shared" si="0"/>
        <v>1.6507592190889371</v>
      </c>
      <c r="K6" s="1">
        <v>7.61</v>
      </c>
      <c r="L6" s="1">
        <v>12190</v>
      </c>
    </row>
    <row r="7" spans="1:12" x14ac:dyDescent="0.3">
      <c r="A7" t="s">
        <v>4</v>
      </c>
      <c r="B7" t="s">
        <v>66</v>
      </c>
      <c r="C7" t="s">
        <v>75</v>
      </c>
      <c r="D7" s="1">
        <v>10695</v>
      </c>
      <c r="I7" s="5">
        <v>5.9</v>
      </c>
      <c r="J7" s="5">
        <f t="shared" si="0"/>
        <v>1.6271186440677965</v>
      </c>
      <c r="K7" s="1">
        <v>9.6</v>
      </c>
      <c r="L7" s="1">
        <v>10695</v>
      </c>
    </row>
    <row r="8" spans="1:12" x14ac:dyDescent="0.3">
      <c r="A8" t="s">
        <v>4</v>
      </c>
      <c r="B8" t="s">
        <v>37</v>
      </c>
      <c r="C8" t="s">
        <v>39</v>
      </c>
      <c r="D8" s="1">
        <v>14055</v>
      </c>
      <c r="E8" s="1"/>
      <c r="F8" s="1"/>
      <c r="G8" s="1">
        <v>0</v>
      </c>
      <c r="H8" s="1">
        <v>35</v>
      </c>
      <c r="I8" s="5">
        <v>4.75</v>
      </c>
      <c r="J8" s="5">
        <f t="shared" si="0"/>
        <v>2.6378947368421053</v>
      </c>
      <c r="K8" s="1">
        <v>12.53</v>
      </c>
      <c r="L8" s="1">
        <v>14055</v>
      </c>
    </row>
    <row r="9" spans="1:12" x14ac:dyDescent="0.3">
      <c r="A9" t="s">
        <v>4</v>
      </c>
      <c r="B9" t="s">
        <v>42</v>
      </c>
      <c r="C9" t="s">
        <v>39</v>
      </c>
      <c r="D9" s="1">
        <v>13620</v>
      </c>
      <c r="E9" s="1"/>
      <c r="F9" s="1"/>
      <c r="G9" s="1">
        <v>0</v>
      </c>
      <c r="H9" s="1">
        <v>35</v>
      </c>
      <c r="I9" s="5">
        <v>4.75</v>
      </c>
      <c r="J9" s="5">
        <f t="shared" si="0"/>
        <v>2.6378947368421053</v>
      </c>
      <c r="K9" s="1">
        <v>12.53</v>
      </c>
      <c r="L9" s="1">
        <v>13620</v>
      </c>
    </row>
    <row r="10" spans="1:12" x14ac:dyDescent="0.3">
      <c r="A10" t="s">
        <v>4</v>
      </c>
      <c r="B10" t="s">
        <v>67</v>
      </c>
      <c r="C10" t="s">
        <v>75</v>
      </c>
      <c r="D10" s="1">
        <v>11630</v>
      </c>
      <c r="I10" s="5">
        <v>6.1</v>
      </c>
      <c r="J10" s="5">
        <f t="shared" si="0"/>
        <v>2.1803278688524594</v>
      </c>
      <c r="K10" s="1">
        <v>13.3</v>
      </c>
      <c r="L10" s="1">
        <v>11630</v>
      </c>
    </row>
    <row r="11" spans="1:12" x14ac:dyDescent="0.3">
      <c r="A11" t="s">
        <v>4</v>
      </c>
      <c r="B11" t="s">
        <v>38</v>
      </c>
      <c r="C11" t="s">
        <v>39</v>
      </c>
      <c r="D11" s="1">
        <v>16360</v>
      </c>
      <c r="E11" s="1"/>
      <c r="F11" s="1"/>
      <c r="G11" s="1">
        <v>0</v>
      </c>
      <c r="H11" s="1">
        <v>35</v>
      </c>
      <c r="I11" s="5">
        <v>4.8</v>
      </c>
      <c r="J11" s="5">
        <f t="shared" si="0"/>
        <v>3.2354166666666666</v>
      </c>
      <c r="K11" s="1">
        <v>15.53</v>
      </c>
      <c r="L11" s="1">
        <v>16360</v>
      </c>
    </row>
    <row r="12" spans="1:12" x14ac:dyDescent="0.3">
      <c r="A12" t="s">
        <v>4</v>
      </c>
      <c r="B12" t="s">
        <v>43</v>
      </c>
      <c r="C12" t="s">
        <v>39</v>
      </c>
      <c r="D12" s="1">
        <v>15920</v>
      </c>
      <c r="E12" s="1"/>
      <c r="F12" s="1"/>
      <c r="G12" s="1">
        <v>0</v>
      </c>
      <c r="H12" s="1">
        <v>35</v>
      </c>
      <c r="I12" s="5">
        <v>4.8</v>
      </c>
      <c r="J12" s="5">
        <f t="shared" si="0"/>
        <v>3.2354166666666666</v>
      </c>
      <c r="K12" s="1">
        <v>15.53</v>
      </c>
      <c r="L12" s="1">
        <v>15920</v>
      </c>
    </row>
    <row r="13" spans="1:12" x14ac:dyDescent="0.3">
      <c r="A13" t="s">
        <v>4</v>
      </c>
      <c r="B13" t="s">
        <v>68</v>
      </c>
      <c r="C13" t="s">
        <v>75</v>
      </c>
      <c r="D13" s="1">
        <v>12200</v>
      </c>
      <c r="I13" s="5">
        <v>5.8</v>
      </c>
      <c r="J13" s="5">
        <f t="shared" si="0"/>
        <v>2.9482758620689657</v>
      </c>
      <c r="K13" s="1">
        <v>17.100000000000001</v>
      </c>
      <c r="L13" s="1">
        <v>12200</v>
      </c>
    </row>
    <row r="14" spans="1:12" x14ac:dyDescent="0.3">
      <c r="A14" t="s">
        <v>4</v>
      </c>
      <c r="B14" t="s">
        <v>70</v>
      </c>
      <c r="C14" t="s">
        <v>75</v>
      </c>
      <c r="D14" s="1">
        <v>17070</v>
      </c>
      <c r="I14" s="5">
        <v>6.3</v>
      </c>
      <c r="J14" s="5">
        <f t="shared" si="0"/>
        <v>2.8888888888888888</v>
      </c>
      <c r="K14" s="1">
        <v>18.2</v>
      </c>
      <c r="L14" s="1">
        <v>17070</v>
      </c>
    </row>
    <row r="15" spans="1:12" x14ac:dyDescent="0.3">
      <c r="A15" t="s">
        <v>4</v>
      </c>
      <c r="B15" t="s">
        <v>64</v>
      </c>
      <c r="C15" t="s">
        <v>59</v>
      </c>
      <c r="D15" s="1">
        <v>18700</v>
      </c>
      <c r="I15" s="5">
        <v>4.4000000000000004</v>
      </c>
      <c r="J15" s="5">
        <f t="shared" si="0"/>
        <v>4.8636363636363633</v>
      </c>
      <c r="K15" s="1">
        <v>21.4</v>
      </c>
      <c r="L15" s="1">
        <v>18700</v>
      </c>
    </row>
    <row r="16" spans="1:12" x14ac:dyDescent="0.3">
      <c r="A16" t="s">
        <v>4</v>
      </c>
      <c r="B16" t="s">
        <v>69</v>
      </c>
      <c r="C16" t="s">
        <v>75</v>
      </c>
      <c r="D16" s="1">
        <v>13745</v>
      </c>
      <c r="I16" s="5">
        <v>5.7</v>
      </c>
      <c r="J16" s="5">
        <f t="shared" si="0"/>
        <v>3.9122807017543861</v>
      </c>
      <c r="K16" s="1">
        <v>22.3</v>
      </c>
      <c r="L16" s="1">
        <v>13745</v>
      </c>
    </row>
    <row r="17" spans="1:12" x14ac:dyDescent="0.3">
      <c r="A17" t="s">
        <v>4</v>
      </c>
      <c r="B17" t="s">
        <v>44</v>
      </c>
      <c r="C17" t="s">
        <v>59</v>
      </c>
      <c r="D17" s="1">
        <v>22025</v>
      </c>
      <c r="E17" s="1"/>
      <c r="F17" s="1"/>
      <c r="G17" s="1"/>
      <c r="H17" s="1"/>
      <c r="I17" s="5">
        <v>4.5999999999999996</v>
      </c>
      <c r="J17" s="5">
        <f t="shared" si="0"/>
        <v>4.9782608695652177</v>
      </c>
      <c r="K17" s="1">
        <v>22.9</v>
      </c>
      <c r="L17" s="1">
        <v>22025</v>
      </c>
    </row>
    <row r="18" spans="1:12" x14ac:dyDescent="0.3">
      <c r="A18" t="s">
        <v>4</v>
      </c>
      <c r="B18" t="s">
        <v>56</v>
      </c>
      <c r="C18" t="s">
        <v>59</v>
      </c>
      <c r="D18" s="1">
        <v>12730</v>
      </c>
      <c r="I18" s="5">
        <v>4.4000000000000004</v>
      </c>
      <c r="J18" s="5">
        <f t="shared" si="0"/>
        <v>5.2045454545454541</v>
      </c>
      <c r="K18" s="1">
        <v>22.9</v>
      </c>
      <c r="L18" s="1">
        <v>12730</v>
      </c>
    </row>
    <row r="19" spans="1:12" x14ac:dyDescent="0.3">
      <c r="A19" t="s">
        <v>4</v>
      </c>
      <c r="B19" t="s">
        <v>71</v>
      </c>
      <c r="C19" t="s">
        <v>75</v>
      </c>
      <c r="D19" s="1">
        <v>19245</v>
      </c>
      <c r="I19" s="5">
        <v>6.2</v>
      </c>
      <c r="J19" s="5">
        <f t="shared" si="0"/>
        <v>4.032258064516129</v>
      </c>
      <c r="K19" s="1">
        <v>25</v>
      </c>
      <c r="L19" s="1">
        <v>19245</v>
      </c>
    </row>
    <row r="20" spans="1:12" x14ac:dyDescent="0.3">
      <c r="A20" t="s">
        <v>4</v>
      </c>
      <c r="B20" t="s">
        <v>57</v>
      </c>
      <c r="C20" t="s">
        <v>60</v>
      </c>
      <c r="D20" s="1">
        <v>16555</v>
      </c>
      <c r="I20" s="5">
        <v>4.9000000000000004</v>
      </c>
      <c r="J20" s="5">
        <f t="shared" si="0"/>
        <v>5.4489795918367339</v>
      </c>
      <c r="K20" s="1">
        <v>26.7</v>
      </c>
      <c r="L20" s="1">
        <v>16555</v>
      </c>
    </row>
    <row r="21" spans="1:12" x14ac:dyDescent="0.3">
      <c r="A21" t="s">
        <v>4</v>
      </c>
      <c r="B21" t="s">
        <v>47</v>
      </c>
      <c r="C21" t="s">
        <v>59</v>
      </c>
      <c r="D21" s="1">
        <v>24850</v>
      </c>
      <c r="E21" s="1"/>
      <c r="F21" s="1"/>
      <c r="G21" s="1"/>
      <c r="H21" s="1"/>
      <c r="I21" s="5">
        <v>4.5999999999999996</v>
      </c>
      <c r="J21" s="5">
        <f t="shared" si="0"/>
        <v>6.2826086956521738</v>
      </c>
      <c r="K21" s="1">
        <v>28.9</v>
      </c>
      <c r="L21" s="1">
        <v>24850</v>
      </c>
    </row>
    <row r="22" spans="1:12" x14ac:dyDescent="0.3">
      <c r="A22" t="s">
        <v>4</v>
      </c>
      <c r="B22" t="s">
        <v>61</v>
      </c>
      <c r="C22" t="s">
        <v>60</v>
      </c>
      <c r="D22" s="1">
        <v>22275</v>
      </c>
      <c r="I22" s="5">
        <v>4.5999999999999996</v>
      </c>
      <c r="J22" s="5">
        <f t="shared" si="0"/>
        <v>7.3260869565217401</v>
      </c>
      <c r="K22" s="1">
        <v>33.700000000000003</v>
      </c>
      <c r="L22" s="1">
        <v>22275</v>
      </c>
    </row>
    <row r="23" spans="1:12" x14ac:dyDescent="0.3">
      <c r="A23" t="s">
        <v>4</v>
      </c>
      <c r="B23" t="s">
        <v>58</v>
      </c>
      <c r="C23" t="s">
        <v>60</v>
      </c>
      <c r="D23" s="1">
        <v>20125</v>
      </c>
      <c r="I23" s="5">
        <v>4.8</v>
      </c>
      <c r="J23" s="5">
        <f t="shared" si="0"/>
        <v>7.25</v>
      </c>
      <c r="K23" s="1">
        <v>34.799999999999997</v>
      </c>
      <c r="L23" s="1">
        <v>20125</v>
      </c>
    </row>
    <row r="24" spans="1:12" x14ac:dyDescent="0.3">
      <c r="A24" t="s">
        <v>4</v>
      </c>
      <c r="B24" t="s">
        <v>72</v>
      </c>
      <c r="C24" t="s">
        <v>75</v>
      </c>
      <c r="D24" s="1">
        <v>28310</v>
      </c>
      <c r="I24" s="5">
        <v>6.5</v>
      </c>
      <c r="J24" s="5">
        <f t="shared" si="0"/>
        <v>5.384615384615385</v>
      </c>
      <c r="K24" s="1">
        <v>35</v>
      </c>
      <c r="L24" s="1">
        <v>28310</v>
      </c>
    </row>
    <row r="25" spans="1:12" x14ac:dyDescent="0.3">
      <c r="A25" t="s">
        <v>4</v>
      </c>
      <c r="B25" t="s">
        <v>45</v>
      </c>
      <c r="C25" t="s">
        <v>59</v>
      </c>
      <c r="D25" s="1">
        <v>27780</v>
      </c>
      <c r="E25" s="1"/>
      <c r="F25" s="1"/>
      <c r="G25" s="1"/>
      <c r="H25" s="1"/>
      <c r="I25" s="5">
        <v>4.5</v>
      </c>
      <c r="J25" s="5">
        <f t="shared" si="0"/>
        <v>8.6000000000000014</v>
      </c>
      <c r="K25" s="1">
        <v>38.700000000000003</v>
      </c>
      <c r="L25" s="1">
        <v>27780</v>
      </c>
    </row>
    <row r="26" spans="1:12" x14ac:dyDescent="0.3">
      <c r="A26" t="s">
        <v>4</v>
      </c>
      <c r="B26" t="s">
        <v>46</v>
      </c>
      <c r="C26" t="s">
        <v>59</v>
      </c>
      <c r="D26" s="1">
        <v>30705</v>
      </c>
      <c r="E26" s="1"/>
      <c r="F26" s="1"/>
      <c r="G26" s="1"/>
      <c r="H26" s="1"/>
      <c r="I26" s="5">
        <v>4.4000000000000004</v>
      </c>
      <c r="J26" s="5">
        <f t="shared" si="0"/>
        <v>10.795454545454545</v>
      </c>
      <c r="K26" s="1">
        <v>47.5</v>
      </c>
      <c r="L26" s="1">
        <v>30705</v>
      </c>
    </row>
    <row r="27" spans="1:12" x14ac:dyDescent="0.3">
      <c r="A27" t="s">
        <v>4</v>
      </c>
      <c r="B27" t="s">
        <v>62</v>
      </c>
      <c r="C27" t="s">
        <v>60</v>
      </c>
      <c r="D27" s="1">
        <v>29225</v>
      </c>
      <c r="I27" s="5">
        <v>4.5</v>
      </c>
      <c r="J27" s="5">
        <f t="shared" si="0"/>
        <v>10.755555555555555</v>
      </c>
      <c r="K27" s="1">
        <v>48.4</v>
      </c>
      <c r="L27" s="1">
        <v>29225</v>
      </c>
    </row>
    <row r="28" spans="1:12" x14ac:dyDescent="0.3">
      <c r="A28" t="s">
        <v>4</v>
      </c>
      <c r="B28" t="s">
        <v>52</v>
      </c>
      <c r="C28" t="s">
        <v>60</v>
      </c>
      <c r="D28" s="1">
        <v>27805</v>
      </c>
      <c r="I28" s="5">
        <v>5</v>
      </c>
      <c r="J28" s="5">
        <f t="shared" si="0"/>
        <v>10.4</v>
      </c>
      <c r="K28" s="1">
        <v>52</v>
      </c>
      <c r="L28" s="1">
        <v>27805</v>
      </c>
    </row>
    <row r="29" spans="1:12" x14ac:dyDescent="0.3">
      <c r="A29" t="s">
        <v>4</v>
      </c>
      <c r="B29" t="s">
        <v>73</v>
      </c>
      <c r="C29" t="s">
        <v>75</v>
      </c>
      <c r="D29" s="1">
        <v>33655</v>
      </c>
      <c r="I29" s="5">
        <v>6.1</v>
      </c>
      <c r="J29" s="5">
        <f t="shared" si="0"/>
        <v>8.7049180327868854</v>
      </c>
      <c r="K29" s="1">
        <v>53.1</v>
      </c>
      <c r="L29" s="1">
        <v>33655</v>
      </c>
    </row>
    <row r="30" spans="1:12" x14ac:dyDescent="0.3">
      <c r="A30" t="s">
        <v>4</v>
      </c>
      <c r="B30" t="s">
        <v>48</v>
      </c>
      <c r="C30" t="s">
        <v>59</v>
      </c>
      <c r="D30" s="1">
        <v>34550</v>
      </c>
      <c r="E30" s="1"/>
      <c r="F30" s="1"/>
      <c r="G30" s="1"/>
      <c r="H30" s="1"/>
      <c r="I30" s="5">
        <v>4.5</v>
      </c>
      <c r="J30" s="5">
        <f t="shared" si="0"/>
        <v>12.044444444444444</v>
      </c>
      <c r="K30" s="1">
        <v>54.2</v>
      </c>
      <c r="L30" s="1">
        <v>34550</v>
      </c>
    </row>
    <row r="31" spans="1:12" x14ac:dyDescent="0.3">
      <c r="A31" t="s">
        <v>4</v>
      </c>
      <c r="B31" t="s">
        <v>49</v>
      </c>
      <c r="C31" t="s">
        <v>59</v>
      </c>
      <c r="D31" s="1">
        <v>38180</v>
      </c>
      <c r="E31" s="1"/>
      <c r="F31" s="1"/>
      <c r="G31" s="1"/>
      <c r="H31" s="1"/>
      <c r="I31" s="5">
        <v>4.4000000000000004</v>
      </c>
      <c r="J31" s="5">
        <f t="shared" si="0"/>
        <v>14.522727272727272</v>
      </c>
      <c r="K31" s="1">
        <v>63.9</v>
      </c>
      <c r="L31" s="1">
        <v>38180</v>
      </c>
    </row>
    <row r="32" spans="1:12" x14ac:dyDescent="0.3">
      <c r="A32" t="s">
        <v>4</v>
      </c>
      <c r="B32" t="s">
        <v>74</v>
      </c>
      <c r="C32" t="s">
        <v>75</v>
      </c>
      <c r="D32" s="1">
        <v>52675</v>
      </c>
      <c r="I32" s="5">
        <v>5.9</v>
      </c>
      <c r="J32" s="5">
        <f t="shared" si="0"/>
        <v>11.949152542372881</v>
      </c>
      <c r="K32" s="1">
        <v>70.5</v>
      </c>
      <c r="L32" s="1">
        <v>52675</v>
      </c>
    </row>
    <row r="33" spans="1:12" x14ac:dyDescent="0.3">
      <c r="A33" t="s">
        <v>4</v>
      </c>
      <c r="B33" t="s">
        <v>50</v>
      </c>
      <c r="C33" t="s">
        <v>59</v>
      </c>
      <c r="D33" s="1">
        <v>41765</v>
      </c>
      <c r="E33" s="1"/>
      <c r="F33" s="1"/>
      <c r="G33" s="1"/>
      <c r="H33" s="1"/>
      <c r="I33" s="5">
        <v>4.4000000000000004</v>
      </c>
      <c r="J33" s="5">
        <f t="shared" si="0"/>
        <v>16.545454545454543</v>
      </c>
      <c r="K33" s="1">
        <v>72.8</v>
      </c>
      <c r="L33" s="1">
        <v>41765</v>
      </c>
    </row>
    <row r="34" spans="1:12" x14ac:dyDescent="0.3">
      <c r="A34" t="s">
        <v>4</v>
      </c>
      <c r="B34" t="s">
        <v>53</v>
      </c>
      <c r="C34" t="s">
        <v>60</v>
      </c>
      <c r="D34" s="1">
        <v>34430</v>
      </c>
      <c r="I34" s="5">
        <v>4.8</v>
      </c>
      <c r="J34" s="5">
        <f>K34/I35</f>
        <v>17.093023255813954</v>
      </c>
      <c r="K34" s="1">
        <v>73.5</v>
      </c>
      <c r="L34" s="1">
        <v>34430</v>
      </c>
    </row>
    <row r="35" spans="1:12" x14ac:dyDescent="0.3">
      <c r="A35" t="s">
        <v>4</v>
      </c>
      <c r="B35" t="s">
        <v>51</v>
      </c>
      <c r="C35" t="s">
        <v>59</v>
      </c>
      <c r="D35" s="1">
        <v>45335</v>
      </c>
      <c r="E35" s="1"/>
      <c r="F35" s="1"/>
      <c r="G35" s="1"/>
      <c r="H35" s="1"/>
      <c r="I35" s="5">
        <v>4.3</v>
      </c>
      <c r="J35" s="5">
        <f>K35/I36</f>
        <v>16.702127659574469</v>
      </c>
      <c r="K35" s="1">
        <v>78.5</v>
      </c>
      <c r="L35" s="1">
        <v>45335</v>
      </c>
    </row>
    <row r="36" spans="1:12" x14ac:dyDescent="0.3">
      <c r="A36" t="s">
        <v>4</v>
      </c>
      <c r="B36" t="s">
        <v>55</v>
      </c>
      <c r="C36" t="s">
        <v>60</v>
      </c>
      <c r="D36" s="1">
        <v>39130</v>
      </c>
      <c r="I36" s="5">
        <v>4.7</v>
      </c>
      <c r="J36" s="5">
        <f t="shared" ref="J36:J83" si="1">K36/I36</f>
        <v>18.51063829787234</v>
      </c>
      <c r="K36" s="1">
        <v>87</v>
      </c>
      <c r="L36" s="1">
        <v>39130</v>
      </c>
    </row>
    <row r="37" spans="1:12" x14ac:dyDescent="0.3">
      <c r="A37" t="s">
        <v>4</v>
      </c>
      <c r="B37" t="s">
        <v>65</v>
      </c>
      <c r="C37" t="s">
        <v>60</v>
      </c>
      <c r="D37" s="1">
        <v>55130</v>
      </c>
      <c r="I37" s="5">
        <v>4.3</v>
      </c>
      <c r="J37" s="5">
        <f t="shared" si="1"/>
        <v>20.604651162790699</v>
      </c>
      <c r="K37" s="1">
        <v>88.6</v>
      </c>
      <c r="L37" s="1">
        <v>55130</v>
      </c>
    </row>
    <row r="38" spans="1:12" x14ac:dyDescent="0.3">
      <c r="A38" t="s">
        <v>4</v>
      </c>
      <c r="B38" t="s">
        <v>63</v>
      </c>
      <c r="C38" t="s">
        <v>60</v>
      </c>
      <c r="D38" s="1">
        <v>50345</v>
      </c>
      <c r="I38" s="5">
        <v>4.2</v>
      </c>
      <c r="J38" s="5">
        <f t="shared" si="1"/>
        <v>25.833333333333332</v>
      </c>
      <c r="K38" s="1">
        <v>108.5</v>
      </c>
      <c r="L38" s="1">
        <v>50345</v>
      </c>
    </row>
    <row r="39" spans="1:12" x14ac:dyDescent="0.3">
      <c r="A39" t="s">
        <v>4</v>
      </c>
      <c r="B39" t="s">
        <v>54</v>
      </c>
      <c r="C39" t="s">
        <v>60</v>
      </c>
      <c r="D39" s="1">
        <v>56080</v>
      </c>
      <c r="I39" s="5">
        <v>4.5999999999999996</v>
      </c>
      <c r="J39" s="5">
        <f t="shared" si="1"/>
        <v>30.021739130434785</v>
      </c>
      <c r="K39" s="1">
        <v>138.1</v>
      </c>
      <c r="L39" s="1">
        <v>56080</v>
      </c>
    </row>
    <row r="40" spans="1:12" x14ac:dyDescent="0.3">
      <c r="A40" t="s">
        <v>34</v>
      </c>
      <c r="B40" t="s">
        <v>76</v>
      </c>
      <c r="C40" t="s">
        <v>77</v>
      </c>
      <c r="D40" s="1">
        <v>12340</v>
      </c>
      <c r="G40">
        <v>10</v>
      </c>
      <c r="H40">
        <v>35</v>
      </c>
      <c r="I40" s="5">
        <v>4.5999999999999996</v>
      </c>
      <c r="J40" s="5">
        <f t="shared" si="1"/>
        <v>1.456521739130435</v>
      </c>
      <c r="K40" s="1">
        <v>6.7</v>
      </c>
      <c r="L40" s="1">
        <v>12340</v>
      </c>
    </row>
    <row r="41" spans="1:12" x14ac:dyDescent="0.3">
      <c r="A41" t="s">
        <v>34</v>
      </c>
      <c r="B41" t="s">
        <v>78</v>
      </c>
      <c r="C41" t="s">
        <v>77</v>
      </c>
      <c r="D41" s="1">
        <v>12800</v>
      </c>
      <c r="G41">
        <v>10</v>
      </c>
      <c r="H41">
        <v>35</v>
      </c>
      <c r="I41" s="5">
        <v>4.7</v>
      </c>
      <c r="J41" s="5">
        <f t="shared" si="1"/>
        <v>2.0851063829787235</v>
      </c>
      <c r="K41" s="1">
        <v>9.8000000000000007</v>
      </c>
      <c r="L41" s="1">
        <v>12800</v>
      </c>
    </row>
    <row r="42" spans="1:12" x14ac:dyDescent="0.3">
      <c r="A42" t="s">
        <v>34</v>
      </c>
      <c r="B42" t="s">
        <v>79</v>
      </c>
      <c r="C42" t="s">
        <v>77</v>
      </c>
      <c r="D42" s="1">
        <v>13620</v>
      </c>
      <c r="G42">
        <v>10</v>
      </c>
      <c r="H42">
        <v>35</v>
      </c>
      <c r="I42" s="5">
        <v>5</v>
      </c>
      <c r="J42" s="5">
        <f t="shared" si="1"/>
        <v>2.66</v>
      </c>
      <c r="K42" s="1">
        <v>13.3</v>
      </c>
      <c r="L42" s="1">
        <v>13620</v>
      </c>
    </row>
    <row r="43" spans="1:12" x14ac:dyDescent="0.3">
      <c r="A43" t="s">
        <v>34</v>
      </c>
      <c r="B43" t="s">
        <v>80</v>
      </c>
      <c r="C43" t="s">
        <v>77</v>
      </c>
      <c r="D43" s="1">
        <v>14290</v>
      </c>
      <c r="G43">
        <v>10</v>
      </c>
      <c r="H43">
        <v>35</v>
      </c>
      <c r="I43" s="5">
        <v>4.9000000000000004</v>
      </c>
      <c r="J43" s="5">
        <f t="shared" si="1"/>
        <v>3.489795918367347</v>
      </c>
      <c r="K43" s="1">
        <v>17.100000000000001</v>
      </c>
      <c r="L43" s="1">
        <v>14290</v>
      </c>
    </row>
    <row r="44" spans="1:12" x14ac:dyDescent="0.3">
      <c r="A44" t="s">
        <v>34</v>
      </c>
      <c r="B44" t="s">
        <v>81</v>
      </c>
      <c r="C44" t="s">
        <v>77</v>
      </c>
      <c r="D44" s="1">
        <v>15100</v>
      </c>
      <c r="G44">
        <v>10</v>
      </c>
      <c r="H44">
        <v>35</v>
      </c>
      <c r="I44" s="5">
        <v>4.9000000000000004</v>
      </c>
      <c r="J44" s="5">
        <f t="shared" si="1"/>
        <v>4.3469387755102042</v>
      </c>
      <c r="K44" s="1">
        <v>21.3</v>
      </c>
      <c r="L44" s="1">
        <v>15100</v>
      </c>
    </row>
    <row r="45" spans="1:12" x14ac:dyDescent="0.3">
      <c r="A45" t="s">
        <v>34</v>
      </c>
      <c r="B45" t="s">
        <v>82</v>
      </c>
      <c r="C45" t="s">
        <v>77</v>
      </c>
      <c r="D45" s="1">
        <v>16230</v>
      </c>
      <c r="G45">
        <v>10</v>
      </c>
      <c r="H45">
        <v>35</v>
      </c>
      <c r="I45" s="5">
        <v>5.5</v>
      </c>
      <c r="J45" s="5">
        <f t="shared" si="1"/>
        <v>4.709090909090909</v>
      </c>
      <c r="K45" s="1">
        <v>25.9</v>
      </c>
      <c r="L45" s="1">
        <v>16230</v>
      </c>
    </row>
    <row r="46" spans="1:12" x14ac:dyDescent="0.3">
      <c r="A46" t="s">
        <v>34</v>
      </c>
      <c r="B46" t="s">
        <v>83</v>
      </c>
      <c r="C46" t="s">
        <v>77</v>
      </c>
      <c r="D46" s="1">
        <v>19410</v>
      </c>
      <c r="G46">
        <v>10</v>
      </c>
      <c r="H46">
        <v>35</v>
      </c>
      <c r="I46" s="5">
        <v>5.0999999999999996</v>
      </c>
      <c r="J46" s="5">
        <f t="shared" si="1"/>
        <v>6.9607843137254903</v>
      </c>
      <c r="K46" s="1">
        <v>35.5</v>
      </c>
      <c r="L46" s="1">
        <v>19410</v>
      </c>
    </row>
    <row r="47" spans="1:12" x14ac:dyDescent="0.3">
      <c r="A47" t="s">
        <v>34</v>
      </c>
      <c r="B47" t="s">
        <v>84</v>
      </c>
      <c r="C47" t="s">
        <v>77</v>
      </c>
      <c r="D47" s="1">
        <v>21320</v>
      </c>
      <c r="G47">
        <v>10</v>
      </c>
      <c r="H47">
        <v>35</v>
      </c>
      <c r="I47" s="5">
        <v>5.32</v>
      </c>
      <c r="J47" s="5">
        <f t="shared" si="1"/>
        <v>9.1917293233082695</v>
      </c>
      <c r="K47" s="1">
        <v>48.9</v>
      </c>
      <c r="L47" s="1">
        <v>21320</v>
      </c>
    </row>
    <row r="48" spans="1:12" x14ac:dyDescent="0.3">
      <c r="A48" t="s">
        <v>34</v>
      </c>
      <c r="B48" t="s">
        <v>85</v>
      </c>
      <c r="C48" t="s">
        <v>77</v>
      </c>
      <c r="D48" s="1">
        <v>23870</v>
      </c>
      <c r="G48">
        <v>10</v>
      </c>
      <c r="H48">
        <v>35</v>
      </c>
      <c r="I48" s="5">
        <v>5.2</v>
      </c>
      <c r="J48" s="5">
        <f t="shared" si="1"/>
        <v>11.269230769230768</v>
      </c>
      <c r="K48" s="1">
        <v>58.6</v>
      </c>
      <c r="L48" s="1">
        <v>23870</v>
      </c>
    </row>
    <row r="49" spans="1:12" x14ac:dyDescent="0.3">
      <c r="A49" t="s">
        <v>86</v>
      </c>
      <c r="B49" t="s">
        <v>89</v>
      </c>
      <c r="C49" t="s">
        <v>59</v>
      </c>
      <c r="D49" s="1">
        <v>9631</v>
      </c>
      <c r="E49" t="s">
        <v>94</v>
      </c>
      <c r="F49">
        <v>475</v>
      </c>
      <c r="G49">
        <v>0</v>
      </c>
      <c r="H49">
        <v>35</v>
      </c>
      <c r="I49" s="5">
        <v>1.2</v>
      </c>
      <c r="J49" s="5">
        <f t="shared" si="1"/>
        <v>4.4000000000000004</v>
      </c>
      <c r="K49" s="1">
        <v>5.28</v>
      </c>
      <c r="L49" s="1">
        <v>10106</v>
      </c>
    </row>
    <row r="50" spans="1:12" x14ac:dyDescent="0.3">
      <c r="A50" t="s">
        <v>86</v>
      </c>
      <c r="B50" t="s">
        <v>98</v>
      </c>
      <c r="D50" s="1">
        <v>11979</v>
      </c>
      <c r="E50" t="s">
        <v>87</v>
      </c>
      <c r="F50">
        <v>825</v>
      </c>
      <c r="G50">
        <v>10</v>
      </c>
      <c r="H50">
        <v>55</v>
      </c>
      <c r="I50" s="5">
        <v>2.94</v>
      </c>
      <c r="J50" s="5">
        <f t="shared" si="1"/>
        <v>2.1190476190476191</v>
      </c>
      <c r="K50" s="1">
        <v>6.23</v>
      </c>
      <c r="L50" s="1">
        <v>12804</v>
      </c>
    </row>
    <row r="51" spans="1:12" x14ac:dyDescent="0.3">
      <c r="A51" t="s">
        <v>86</v>
      </c>
      <c r="B51" t="s">
        <v>90</v>
      </c>
      <c r="C51" t="s">
        <v>59</v>
      </c>
      <c r="D51" s="1">
        <v>10301</v>
      </c>
      <c r="E51" t="s">
        <v>94</v>
      </c>
      <c r="F51">
        <v>475</v>
      </c>
      <c r="G51">
        <v>0</v>
      </c>
      <c r="H51">
        <v>35</v>
      </c>
      <c r="I51" s="5">
        <v>1.82</v>
      </c>
      <c r="J51" s="5">
        <f t="shared" si="1"/>
        <v>4.8461538461538458</v>
      </c>
      <c r="K51" s="1">
        <v>8.82</v>
      </c>
      <c r="L51" s="1">
        <v>10776</v>
      </c>
    </row>
    <row r="52" spans="1:12" x14ac:dyDescent="0.3">
      <c r="A52" t="s">
        <v>86</v>
      </c>
      <c r="B52" t="s">
        <v>99</v>
      </c>
      <c r="D52" s="1">
        <v>12649</v>
      </c>
      <c r="E52" t="s">
        <v>87</v>
      </c>
      <c r="F52">
        <v>825</v>
      </c>
      <c r="G52">
        <v>10</v>
      </c>
      <c r="H52">
        <v>55</v>
      </c>
      <c r="I52" s="5">
        <v>3.47</v>
      </c>
      <c r="J52" s="5">
        <f t="shared" si="1"/>
        <v>2.9625360230547546</v>
      </c>
      <c r="K52" s="1">
        <v>10.28</v>
      </c>
      <c r="L52" s="1">
        <v>13474</v>
      </c>
    </row>
    <row r="53" spans="1:12" x14ac:dyDescent="0.3">
      <c r="A53" t="s">
        <v>86</v>
      </c>
      <c r="B53" t="s">
        <v>91</v>
      </c>
      <c r="C53" t="s">
        <v>59</v>
      </c>
      <c r="D53" s="1">
        <v>10985</v>
      </c>
      <c r="E53" t="s">
        <v>94</v>
      </c>
      <c r="F53">
        <v>475</v>
      </c>
      <c r="G53">
        <v>0</v>
      </c>
      <c r="H53">
        <v>35</v>
      </c>
      <c r="I53" s="5">
        <v>2.34</v>
      </c>
      <c r="J53" s="5">
        <f t="shared" si="1"/>
        <v>4.7777777777777777</v>
      </c>
      <c r="K53" s="1">
        <v>11.18</v>
      </c>
      <c r="L53" s="1">
        <v>11460</v>
      </c>
    </row>
    <row r="54" spans="1:12" x14ac:dyDescent="0.3">
      <c r="A54" t="s">
        <v>86</v>
      </c>
      <c r="B54" t="s">
        <v>100</v>
      </c>
      <c r="D54" s="1">
        <v>13333</v>
      </c>
      <c r="E54" t="s">
        <v>87</v>
      </c>
      <c r="F54">
        <v>825</v>
      </c>
      <c r="G54">
        <v>10</v>
      </c>
      <c r="H54">
        <v>55</v>
      </c>
      <c r="I54" s="5">
        <v>3.36</v>
      </c>
      <c r="J54" s="5">
        <f t="shared" si="1"/>
        <v>3.9345238095238098</v>
      </c>
      <c r="K54" s="1">
        <v>13.22</v>
      </c>
      <c r="L54" s="1">
        <v>14158</v>
      </c>
    </row>
    <row r="55" spans="1:12" x14ac:dyDescent="0.3">
      <c r="A55" t="s">
        <v>86</v>
      </c>
      <c r="B55" t="s">
        <v>92</v>
      </c>
      <c r="C55" t="s">
        <v>59</v>
      </c>
      <c r="D55" s="1">
        <v>12592</v>
      </c>
      <c r="E55" t="s">
        <v>94</v>
      </c>
      <c r="F55">
        <v>475</v>
      </c>
      <c r="G55">
        <v>0</v>
      </c>
      <c r="H55">
        <v>35</v>
      </c>
      <c r="I55" s="5">
        <v>3.07</v>
      </c>
      <c r="J55" s="5">
        <f t="shared" si="1"/>
        <v>4.6872964169381115</v>
      </c>
      <c r="K55" s="1">
        <v>14.39</v>
      </c>
      <c r="L55" s="1">
        <v>13067</v>
      </c>
    </row>
    <row r="56" spans="1:12" x14ac:dyDescent="0.3">
      <c r="A56" t="s">
        <v>86</v>
      </c>
      <c r="B56" t="s">
        <v>101</v>
      </c>
      <c r="D56" s="1">
        <v>15286</v>
      </c>
      <c r="E56" t="s">
        <v>87</v>
      </c>
      <c r="F56">
        <v>825</v>
      </c>
      <c r="G56">
        <v>10</v>
      </c>
      <c r="H56">
        <v>55</v>
      </c>
      <c r="I56" s="5">
        <v>3.55</v>
      </c>
      <c r="J56" s="5">
        <f t="shared" si="1"/>
        <v>4.7971830985915496</v>
      </c>
      <c r="K56" s="1">
        <v>17.03</v>
      </c>
      <c r="L56" s="1">
        <v>16111</v>
      </c>
    </row>
    <row r="57" spans="1:12" ht="21.75" customHeight="1" x14ac:dyDescent="0.3">
      <c r="A57" t="s">
        <v>86</v>
      </c>
      <c r="B57" t="s">
        <v>93</v>
      </c>
      <c r="C57" t="s">
        <v>59</v>
      </c>
      <c r="D57" s="1">
        <v>14069</v>
      </c>
      <c r="E57" t="s">
        <v>94</v>
      </c>
      <c r="F57">
        <v>475</v>
      </c>
      <c r="G57">
        <v>0</v>
      </c>
      <c r="H57">
        <v>35</v>
      </c>
      <c r="I57" s="5">
        <v>4.32</v>
      </c>
      <c r="J57" s="5">
        <f t="shared" si="1"/>
        <v>4.541666666666667</v>
      </c>
      <c r="K57" s="1">
        <v>19.62</v>
      </c>
      <c r="L57" s="1">
        <v>14544</v>
      </c>
    </row>
    <row r="58" spans="1:12" x14ac:dyDescent="0.3">
      <c r="A58" t="s">
        <v>86</v>
      </c>
      <c r="B58" t="s">
        <v>102</v>
      </c>
      <c r="D58" s="1">
        <v>16763</v>
      </c>
      <c r="E58" t="s">
        <v>87</v>
      </c>
      <c r="F58">
        <v>825</v>
      </c>
      <c r="G58">
        <v>10</v>
      </c>
      <c r="H58">
        <v>55</v>
      </c>
      <c r="I58" s="5">
        <v>3.52</v>
      </c>
      <c r="J58" s="5">
        <f t="shared" si="1"/>
        <v>6.732954545454545</v>
      </c>
      <c r="K58" s="1">
        <v>23.7</v>
      </c>
      <c r="L58" s="1">
        <v>17588</v>
      </c>
    </row>
    <row r="59" spans="1:12" x14ac:dyDescent="0.3">
      <c r="A59" t="s">
        <v>86</v>
      </c>
      <c r="B59" t="s">
        <v>95</v>
      </c>
      <c r="C59" t="s">
        <v>59</v>
      </c>
      <c r="D59" s="1">
        <v>24652</v>
      </c>
      <c r="E59" t="s">
        <v>88</v>
      </c>
      <c r="F59">
        <v>825</v>
      </c>
      <c r="G59">
        <v>0</v>
      </c>
      <c r="H59">
        <v>35</v>
      </c>
      <c r="I59" s="5">
        <v>5.6</v>
      </c>
      <c r="J59" s="5">
        <f t="shared" si="1"/>
        <v>4.375</v>
      </c>
      <c r="K59" s="1">
        <v>24.5</v>
      </c>
      <c r="L59" s="1">
        <v>25477</v>
      </c>
    </row>
    <row r="60" spans="1:12" x14ac:dyDescent="0.3">
      <c r="A60" t="s">
        <v>86</v>
      </c>
      <c r="B60" t="s">
        <v>96</v>
      </c>
      <c r="C60" t="s">
        <v>59</v>
      </c>
      <c r="D60" s="1">
        <v>31694</v>
      </c>
      <c r="E60" t="s">
        <v>88</v>
      </c>
      <c r="F60">
        <v>825</v>
      </c>
      <c r="G60">
        <v>0</v>
      </c>
      <c r="H60">
        <v>35</v>
      </c>
      <c r="I60" s="5">
        <v>8.6</v>
      </c>
      <c r="J60" s="5">
        <f t="shared" si="1"/>
        <v>4.6976744186046515</v>
      </c>
      <c r="K60" s="1">
        <v>40.4</v>
      </c>
      <c r="L60" s="1">
        <v>32519</v>
      </c>
    </row>
    <row r="61" spans="1:12" x14ac:dyDescent="0.3">
      <c r="A61" t="s">
        <v>86</v>
      </c>
      <c r="B61" t="s">
        <v>97</v>
      </c>
      <c r="C61" t="s">
        <v>59</v>
      </c>
      <c r="D61" s="1">
        <v>46805</v>
      </c>
      <c r="E61" t="s">
        <v>88</v>
      </c>
      <c r="F61">
        <v>825</v>
      </c>
      <c r="G61">
        <v>0</v>
      </c>
      <c r="H61">
        <v>35</v>
      </c>
      <c r="I61" s="5">
        <v>17.600000000000001</v>
      </c>
      <c r="J61" s="5">
        <f t="shared" si="1"/>
        <v>4.4034090909090908</v>
      </c>
      <c r="K61" s="1">
        <v>77.5</v>
      </c>
      <c r="L61" s="1">
        <v>47630</v>
      </c>
    </row>
    <row r="62" spans="1:12" x14ac:dyDescent="0.3">
      <c r="A62" t="s">
        <v>14</v>
      </c>
      <c r="B62" t="s">
        <v>21</v>
      </c>
      <c r="C62" t="s">
        <v>24</v>
      </c>
      <c r="D62" s="1">
        <v>14564</v>
      </c>
      <c r="E62" s="1" t="s">
        <v>15</v>
      </c>
      <c r="F62" s="1">
        <v>905</v>
      </c>
      <c r="G62" s="1">
        <v>0</v>
      </c>
      <c r="H62" s="1">
        <v>35</v>
      </c>
      <c r="I62" s="5">
        <v>4.7</v>
      </c>
      <c r="J62" s="5">
        <f t="shared" si="1"/>
        <v>0.91489361702127647</v>
      </c>
      <c r="K62">
        <v>4.3</v>
      </c>
      <c r="L62" s="1">
        <v>15469</v>
      </c>
    </row>
    <row r="63" spans="1:12" x14ac:dyDescent="0.3">
      <c r="A63" t="s">
        <v>14</v>
      </c>
      <c r="B63" t="s">
        <v>22</v>
      </c>
      <c r="C63" t="s">
        <v>24</v>
      </c>
      <c r="D63" s="1">
        <v>16428</v>
      </c>
      <c r="E63" s="1" t="s">
        <v>15</v>
      </c>
      <c r="F63" s="1">
        <v>905</v>
      </c>
      <c r="G63" s="1">
        <v>0</v>
      </c>
      <c r="H63" s="1">
        <v>35</v>
      </c>
      <c r="I63" s="5">
        <v>4.8</v>
      </c>
      <c r="J63" s="5">
        <f t="shared" si="1"/>
        <v>1.1041666666666667</v>
      </c>
      <c r="K63">
        <v>5.3</v>
      </c>
      <c r="L63" s="1">
        <v>17333</v>
      </c>
    </row>
    <row r="64" spans="1:12" x14ac:dyDescent="0.3">
      <c r="A64" t="s">
        <v>14</v>
      </c>
      <c r="B64" t="s">
        <v>16</v>
      </c>
      <c r="C64" t="s">
        <v>24</v>
      </c>
      <c r="D64" s="1">
        <v>13110</v>
      </c>
      <c r="E64" s="1" t="s">
        <v>15</v>
      </c>
      <c r="F64" s="1">
        <v>905</v>
      </c>
      <c r="G64" s="1">
        <v>0</v>
      </c>
      <c r="H64" s="1">
        <v>35</v>
      </c>
      <c r="I64" s="5">
        <v>4.5999999999999996</v>
      </c>
      <c r="J64" s="5">
        <f t="shared" si="1"/>
        <v>1.2608695652173914</v>
      </c>
      <c r="K64">
        <v>5.8</v>
      </c>
      <c r="L64" s="1">
        <v>14015</v>
      </c>
    </row>
    <row r="65" spans="1:12" x14ac:dyDescent="0.3">
      <c r="A65" t="s">
        <v>14</v>
      </c>
      <c r="B65" t="s">
        <v>23</v>
      </c>
      <c r="C65" t="s">
        <v>24</v>
      </c>
      <c r="D65" s="1">
        <v>18989</v>
      </c>
      <c r="E65" s="1" t="s">
        <v>15</v>
      </c>
      <c r="F65" s="1">
        <v>905</v>
      </c>
      <c r="G65" s="1">
        <v>0</v>
      </c>
      <c r="H65" s="1">
        <v>35</v>
      </c>
      <c r="I65" s="5">
        <v>5</v>
      </c>
      <c r="J65" s="5">
        <f t="shared" si="1"/>
        <v>1.48</v>
      </c>
      <c r="K65">
        <v>7.4</v>
      </c>
      <c r="L65" s="1">
        <v>19894</v>
      </c>
    </row>
    <row r="66" spans="1:12" x14ac:dyDescent="0.3">
      <c r="A66" t="s">
        <v>14</v>
      </c>
      <c r="B66" t="s">
        <v>17</v>
      </c>
      <c r="C66" t="s">
        <v>24</v>
      </c>
      <c r="D66" s="1">
        <v>14037</v>
      </c>
      <c r="E66" s="1" t="s">
        <v>15</v>
      </c>
      <c r="F66" s="1">
        <v>905</v>
      </c>
      <c r="G66" s="1">
        <v>0</v>
      </c>
      <c r="H66" s="1">
        <v>35</v>
      </c>
      <c r="I66" s="5">
        <v>4.5999999999999996</v>
      </c>
      <c r="J66" s="5">
        <f t="shared" si="1"/>
        <v>1.6304347826086958</v>
      </c>
      <c r="K66">
        <v>7.5</v>
      </c>
      <c r="L66" s="1">
        <v>14942</v>
      </c>
    </row>
    <row r="67" spans="1:12" x14ac:dyDescent="0.3">
      <c r="A67" t="s">
        <v>14</v>
      </c>
      <c r="B67" t="s">
        <v>18</v>
      </c>
      <c r="C67" t="s">
        <v>24</v>
      </c>
      <c r="D67" s="1">
        <v>14734</v>
      </c>
      <c r="E67" s="1" t="s">
        <v>15</v>
      </c>
      <c r="F67" s="1">
        <v>905</v>
      </c>
      <c r="G67" s="1">
        <v>0</v>
      </c>
      <c r="H67" s="1">
        <v>35</v>
      </c>
      <c r="I67" s="5">
        <v>4.8</v>
      </c>
      <c r="J67" s="5">
        <f t="shared" si="1"/>
        <v>2.166666666666667</v>
      </c>
      <c r="K67">
        <v>10.4</v>
      </c>
      <c r="L67" s="1">
        <v>15639</v>
      </c>
    </row>
    <row r="68" spans="1:12" x14ac:dyDescent="0.3">
      <c r="A68" t="s">
        <v>14</v>
      </c>
      <c r="B68" t="s">
        <v>19</v>
      </c>
      <c r="C68" t="s">
        <v>24</v>
      </c>
      <c r="D68" s="1">
        <v>16124</v>
      </c>
      <c r="E68" s="1" t="s">
        <v>15</v>
      </c>
      <c r="F68" s="1">
        <v>905</v>
      </c>
      <c r="G68" s="1">
        <v>0</v>
      </c>
      <c r="H68" s="1">
        <v>35</v>
      </c>
      <c r="I68" s="5">
        <v>4.5999999999999996</v>
      </c>
      <c r="J68" s="5">
        <f t="shared" si="1"/>
        <v>2.8695652173913042</v>
      </c>
      <c r="K68">
        <v>13.2</v>
      </c>
      <c r="L68" s="1">
        <v>17029</v>
      </c>
    </row>
    <row r="69" spans="1:12" x14ac:dyDescent="0.3">
      <c r="A69" t="s">
        <v>14</v>
      </c>
      <c r="B69" t="s">
        <v>20</v>
      </c>
      <c r="C69" t="s">
        <v>24</v>
      </c>
      <c r="D69" s="1">
        <v>17514</v>
      </c>
      <c r="E69" s="1" t="s">
        <v>15</v>
      </c>
      <c r="F69" s="1">
        <v>905</v>
      </c>
      <c r="G69" s="1">
        <v>0</v>
      </c>
      <c r="H69" s="1">
        <v>35</v>
      </c>
      <c r="I69" s="5">
        <v>4.5</v>
      </c>
      <c r="J69" s="5">
        <f t="shared" si="1"/>
        <v>3.8666666666666663</v>
      </c>
      <c r="K69">
        <v>17.399999999999999</v>
      </c>
      <c r="L69" s="1">
        <v>18419</v>
      </c>
    </row>
    <row r="70" spans="1:12" x14ac:dyDescent="0.3">
      <c r="A70" t="s">
        <v>14</v>
      </c>
      <c r="B70" t="s">
        <v>30</v>
      </c>
      <c r="C70" t="s">
        <v>25</v>
      </c>
      <c r="D70" s="1">
        <v>22570</v>
      </c>
      <c r="E70" s="1" t="s">
        <v>15</v>
      </c>
      <c r="F70" s="1">
        <v>905</v>
      </c>
      <c r="G70" s="1">
        <v>0</v>
      </c>
      <c r="H70" s="1">
        <v>35</v>
      </c>
      <c r="I70" s="5">
        <v>4.8</v>
      </c>
      <c r="J70" s="5">
        <f t="shared" si="1"/>
        <v>4.2708333333333339</v>
      </c>
      <c r="K70">
        <v>20.5</v>
      </c>
      <c r="L70" s="1">
        <v>23475</v>
      </c>
    </row>
    <row r="71" spans="1:12" x14ac:dyDescent="0.3">
      <c r="A71" t="s">
        <v>14</v>
      </c>
      <c r="B71" t="s">
        <v>27</v>
      </c>
      <c r="C71" t="s">
        <v>25</v>
      </c>
      <c r="D71" s="1">
        <v>18276</v>
      </c>
      <c r="E71" s="1" t="s">
        <v>15</v>
      </c>
      <c r="F71" s="1">
        <v>905</v>
      </c>
      <c r="G71" s="1">
        <v>0</v>
      </c>
      <c r="H71" s="1">
        <v>35</v>
      </c>
      <c r="I71" s="5">
        <v>4.7</v>
      </c>
      <c r="J71" s="5">
        <f t="shared" si="1"/>
        <v>4.5106382978723403</v>
      </c>
      <c r="K71">
        <v>21.2</v>
      </c>
      <c r="L71" s="1">
        <v>19181</v>
      </c>
    </row>
    <row r="72" spans="1:12" x14ac:dyDescent="0.3">
      <c r="A72" t="s">
        <v>14</v>
      </c>
      <c r="B72" t="s">
        <v>31</v>
      </c>
      <c r="C72" t="s">
        <v>25</v>
      </c>
      <c r="D72" s="1">
        <v>26387</v>
      </c>
      <c r="E72" s="1" t="s">
        <v>15</v>
      </c>
      <c r="F72" s="1">
        <v>905</v>
      </c>
      <c r="G72" s="1">
        <v>0</v>
      </c>
      <c r="H72" s="1">
        <v>35</v>
      </c>
      <c r="I72" s="5">
        <v>4.9000000000000004</v>
      </c>
      <c r="J72" s="5">
        <f t="shared" si="1"/>
        <v>5.8571428571428568</v>
      </c>
      <c r="K72">
        <v>28.7</v>
      </c>
      <c r="L72" s="1">
        <v>27292</v>
      </c>
    </row>
    <row r="73" spans="1:12" x14ac:dyDescent="0.3">
      <c r="A73" t="s">
        <v>14</v>
      </c>
      <c r="B73" t="s">
        <v>28</v>
      </c>
      <c r="C73" t="s">
        <v>25</v>
      </c>
      <c r="D73" s="1">
        <v>23965</v>
      </c>
      <c r="E73" s="1" t="s">
        <v>15</v>
      </c>
      <c r="F73" s="1">
        <v>905</v>
      </c>
      <c r="G73" s="1">
        <v>0</v>
      </c>
      <c r="H73" s="1">
        <v>35</v>
      </c>
      <c r="I73" s="5">
        <v>4.8</v>
      </c>
      <c r="J73" s="5">
        <f t="shared" si="1"/>
        <v>6</v>
      </c>
      <c r="K73">
        <v>28.8</v>
      </c>
      <c r="L73" s="1">
        <v>24870</v>
      </c>
    </row>
    <row r="74" spans="1:12" x14ac:dyDescent="0.3">
      <c r="A74" t="s">
        <v>14</v>
      </c>
      <c r="B74" t="s">
        <v>32</v>
      </c>
      <c r="C74" t="s">
        <v>25</v>
      </c>
      <c r="D74" s="1">
        <v>28798</v>
      </c>
      <c r="E74" s="1" t="s">
        <v>15</v>
      </c>
      <c r="F74" s="1">
        <v>905</v>
      </c>
      <c r="G74" s="1">
        <v>0</v>
      </c>
      <c r="H74" s="1">
        <v>35</v>
      </c>
      <c r="I74" s="5">
        <v>5</v>
      </c>
      <c r="J74" s="5">
        <f t="shared" si="1"/>
        <v>6.5400000000000009</v>
      </c>
      <c r="K74">
        <v>32.700000000000003</v>
      </c>
      <c r="L74" s="1">
        <v>29703</v>
      </c>
    </row>
    <row r="75" spans="1:12" x14ac:dyDescent="0.3">
      <c r="A75" t="s">
        <v>14</v>
      </c>
      <c r="B75" t="s">
        <v>30</v>
      </c>
      <c r="C75" t="s">
        <v>26</v>
      </c>
      <c r="D75" s="1">
        <f>22570+18961</f>
        <v>41531</v>
      </c>
      <c r="E75" s="1" t="s">
        <v>15</v>
      </c>
      <c r="F75" s="1">
        <v>905</v>
      </c>
      <c r="G75" s="1">
        <v>0</v>
      </c>
      <c r="H75" s="1">
        <v>35</v>
      </c>
      <c r="I75" s="5">
        <v>4.8</v>
      </c>
      <c r="J75" s="5">
        <f t="shared" si="1"/>
        <v>8.5416666666666679</v>
      </c>
      <c r="K75" s="1">
        <v>41</v>
      </c>
      <c r="L75" s="1">
        <v>42436</v>
      </c>
    </row>
    <row r="76" spans="1:12" x14ac:dyDescent="0.3">
      <c r="A76" t="s">
        <v>14</v>
      </c>
      <c r="B76" t="s">
        <v>33</v>
      </c>
      <c r="C76" t="s">
        <v>25</v>
      </c>
      <c r="D76" s="1">
        <v>32532</v>
      </c>
      <c r="E76" s="1" t="s">
        <v>15</v>
      </c>
      <c r="F76" s="1">
        <v>905</v>
      </c>
      <c r="G76" s="1">
        <v>0</v>
      </c>
      <c r="H76" s="1">
        <v>35</v>
      </c>
      <c r="I76" s="5">
        <v>4.8</v>
      </c>
      <c r="J76" s="5">
        <f t="shared" si="1"/>
        <v>8.8125</v>
      </c>
      <c r="K76">
        <v>42.3</v>
      </c>
      <c r="L76" s="1">
        <v>33437</v>
      </c>
    </row>
    <row r="77" spans="1:12" x14ac:dyDescent="0.3">
      <c r="A77" t="s">
        <v>14</v>
      </c>
      <c r="B77" t="s">
        <v>27</v>
      </c>
      <c r="C77" t="s">
        <v>26</v>
      </c>
      <c r="D77" s="1">
        <f>18276+15428</f>
        <v>33704</v>
      </c>
      <c r="E77" s="1" t="s">
        <v>15</v>
      </c>
      <c r="F77" s="1">
        <v>905</v>
      </c>
      <c r="G77" s="1">
        <v>0</v>
      </c>
      <c r="H77" s="1">
        <v>35</v>
      </c>
      <c r="I77" s="5">
        <v>4.7</v>
      </c>
      <c r="J77" s="5">
        <f t="shared" si="1"/>
        <v>9.0212765957446805</v>
      </c>
      <c r="K77" s="1">
        <v>42.4</v>
      </c>
      <c r="L77" s="1">
        <v>34609</v>
      </c>
    </row>
    <row r="78" spans="1:12" x14ac:dyDescent="0.3">
      <c r="A78" t="s">
        <v>14</v>
      </c>
      <c r="B78" t="s">
        <v>29</v>
      </c>
      <c r="C78" t="s">
        <v>25</v>
      </c>
      <c r="D78" s="1">
        <v>29548</v>
      </c>
      <c r="E78" s="1" t="s">
        <v>15</v>
      </c>
      <c r="F78" s="1">
        <v>905</v>
      </c>
      <c r="G78" s="1">
        <v>0</v>
      </c>
      <c r="H78" s="1">
        <v>35</v>
      </c>
      <c r="I78" s="5">
        <v>4.5999999999999996</v>
      </c>
      <c r="J78" s="5">
        <f t="shared" si="1"/>
        <v>9.304347826086957</v>
      </c>
      <c r="K78">
        <v>42.8</v>
      </c>
      <c r="L78" s="1">
        <v>30453</v>
      </c>
    </row>
    <row r="79" spans="1:12" x14ac:dyDescent="0.3">
      <c r="A79" t="s">
        <v>14</v>
      </c>
      <c r="B79" t="s">
        <v>31</v>
      </c>
      <c r="C79" t="s">
        <v>26</v>
      </c>
      <c r="D79" s="1">
        <f>26387+22352</f>
        <v>48739</v>
      </c>
      <c r="E79" s="1" t="s">
        <v>15</v>
      </c>
      <c r="F79" s="1">
        <v>905</v>
      </c>
      <c r="G79" s="1">
        <v>0</v>
      </c>
      <c r="H79" s="1">
        <v>35</v>
      </c>
      <c r="I79" s="5">
        <v>4.9000000000000004</v>
      </c>
      <c r="J79" s="5">
        <f t="shared" si="1"/>
        <v>11.714285714285714</v>
      </c>
      <c r="K79" s="1">
        <v>57.4</v>
      </c>
      <c r="L79" s="1">
        <v>49644</v>
      </c>
    </row>
    <row r="80" spans="1:12" x14ac:dyDescent="0.3">
      <c r="A80" t="s">
        <v>14</v>
      </c>
      <c r="B80" t="s">
        <v>28</v>
      </c>
      <c r="C80" t="s">
        <v>26</v>
      </c>
      <c r="D80" s="1">
        <f>23965+20303</f>
        <v>44268</v>
      </c>
      <c r="E80" s="1" t="s">
        <v>15</v>
      </c>
      <c r="F80" s="1">
        <v>905</v>
      </c>
      <c r="G80" s="1">
        <v>0</v>
      </c>
      <c r="H80" s="1">
        <v>35</v>
      </c>
      <c r="I80" s="5">
        <v>4.8</v>
      </c>
      <c r="J80" s="5">
        <f t="shared" si="1"/>
        <v>12</v>
      </c>
      <c r="K80" s="1">
        <v>57.6</v>
      </c>
      <c r="L80" s="1">
        <v>45173</v>
      </c>
    </row>
    <row r="81" spans="1:12" x14ac:dyDescent="0.3">
      <c r="A81" t="s">
        <v>14</v>
      </c>
      <c r="B81" t="s">
        <v>32</v>
      </c>
      <c r="C81" t="s">
        <v>26</v>
      </c>
      <c r="D81" s="1">
        <f>28798+24435</f>
        <v>53233</v>
      </c>
      <c r="E81" s="1" t="s">
        <v>15</v>
      </c>
      <c r="F81" s="1">
        <v>905</v>
      </c>
      <c r="G81" s="1">
        <v>0</v>
      </c>
      <c r="H81" s="1">
        <v>35</v>
      </c>
      <c r="I81" s="5">
        <v>5</v>
      </c>
      <c r="J81" s="5">
        <f t="shared" si="1"/>
        <v>13.080000000000002</v>
      </c>
      <c r="K81" s="1">
        <v>65.400000000000006</v>
      </c>
      <c r="L81" s="1">
        <v>54138</v>
      </c>
    </row>
    <row r="82" spans="1:12" x14ac:dyDescent="0.3">
      <c r="A82" t="s">
        <v>14</v>
      </c>
      <c r="B82" t="s">
        <v>33</v>
      </c>
      <c r="C82" t="s">
        <v>26</v>
      </c>
      <c r="D82" s="1">
        <f>32532+27568</f>
        <v>60100</v>
      </c>
      <c r="E82" s="1" t="s">
        <v>15</v>
      </c>
      <c r="F82" s="1">
        <v>905</v>
      </c>
      <c r="G82" s="1">
        <v>0</v>
      </c>
      <c r="H82" s="1">
        <v>35</v>
      </c>
      <c r="I82" s="5">
        <v>4.8</v>
      </c>
      <c r="J82" s="5">
        <f t="shared" si="1"/>
        <v>17.625</v>
      </c>
      <c r="K82" s="1">
        <v>84.6</v>
      </c>
      <c r="L82" s="1">
        <v>61005</v>
      </c>
    </row>
    <row r="83" spans="1:12" x14ac:dyDescent="0.3">
      <c r="A83" t="s">
        <v>14</v>
      </c>
      <c r="B83" t="s">
        <v>29</v>
      </c>
      <c r="C83" t="s">
        <v>26</v>
      </c>
      <c r="D83" s="1">
        <f>29548+25038</f>
        <v>54586</v>
      </c>
      <c r="E83" s="1" t="s">
        <v>15</v>
      </c>
      <c r="F83" s="1">
        <v>905</v>
      </c>
      <c r="G83" s="1">
        <v>0</v>
      </c>
      <c r="H83" s="1">
        <v>35</v>
      </c>
      <c r="I83" s="5">
        <v>4.5999999999999996</v>
      </c>
      <c r="J83" s="5">
        <f t="shared" si="1"/>
        <v>18.608695652173914</v>
      </c>
      <c r="K83" s="1">
        <v>85.6</v>
      </c>
      <c r="L83" s="1">
        <v>55491</v>
      </c>
    </row>
  </sheetData>
  <autoFilter ref="A2:L83" xr:uid="{6EB2F5A2-4399-4D30-A29E-4C7AB75564A0}">
    <sortState xmlns:xlrd2="http://schemas.microsoft.com/office/spreadsheetml/2017/richdata2" ref="A3:L83">
      <sortCondition ref="A2:A83"/>
    </sortState>
  </autoFilter>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34"/>
  <sheetViews>
    <sheetView zoomScaleNormal="100" workbookViewId="0"/>
  </sheetViews>
  <sheetFormatPr defaultColWidth="9" defaultRowHeight="16.5" x14ac:dyDescent="0.3"/>
  <cols>
    <col min="1" max="2" width="9" customWidth="1"/>
  </cols>
  <sheetData>
    <row r="1" spans="1:2" s="4" customFormat="1" ht="49.5" x14ac:dyDescent="0.3">
      <c r="A1" s="4" t="s">
        <v>116</v>
      </c>
      <c r="B1" s="4" t="s">
        <v>108</v>
      </c>
    </row>
    <row r="2" spans="1:2" x14ac:dyDescent="0.3">
      <c r="A2" t="s">
        <v>110</v>
      </c>
      <c r="B2" t="s">
        <v>8</v>
      </c>
    </row>
    <row r="3" spans="1:2" x14ac:dyDescent="0.3">
      <c r="A3">
        <v>11</v>
      </c>
      <c r="B3" s="1">
        <v>3832</v>
      </c>
    </row>
    <row r="4" spans="1:2" x14ac:dyDescent="0.3">
      <c r="A4">
        <v>11</v>
      </c>
      <c r="B4" s="1">
        <v>4062</v>
      </c>
    </row>
    <row r="5" spans="1:2" x14ac:dyDescent="0.3">
      <c r="A5">
        <v>11</v>
      </c>
      <c r="B5" s="1">
        <v>5245</v>
      </c>
    </row>
    <row r="6" spans="1:2" x14ac:dyDescent="0.3">
      <c r="A6">
        <v>13</v>
      </c>
      <c r="B6" s="1">
        <v>7040</v>
      </c>
    </row>
    <row r="7" spans="1:2" x14ac:dyDescent="0.3">
      <c r="A7" s="1">
        <v>14.4</v>
      </c>
      <c r="B7" s="1">
        <v>6730</v>
      </c>
    </row>
    <row r="8" spans="1:2" x14ac:dyDescent="0.3">
      <c r="A8" s="1">
        <v>14.4</v>
      </c>
      <c r="B8" s="1">
        <v>5470</v>
      </c>
    </row>
    <row r="9" spans="1:2" x14ac:dyDescent="0.3">
      <c r="A9">
        <v>15</v>
      </c>
      <c r="B9" s="1">
        <v>4663</v>
      </c>
    </row>
    <row r="10" spans="1:2" x14ac:dyDescent="0.3">
      <c r="A10" s="1">
        <v>16.399999999999999</v>
      </c>
      <c r="B10" s="1">
        <v>4719</v>
      </c>
    </row>
    <row r="11" spans="1:2" x14ac:dyDescent="0.3">
      <c r="A11" s="1">
        <v>17.100000000000001</v>
      </c>
      <c r="B11" s="1">
        <v>5590</v>
      </c>
    </row>
    <row r="12" spans="1:2" x14ac:dyDescent="0.3">
      <c r="A12">
        <v>19</v>
      </c>
      <c r="B12" s="1">
        <v>4300</v>
      </c>
    </row>
    <row r="13" spans="1:2" x14ac:dyDescent="0.3">
      <c r="A13">
        <v>19</v>
      </c>
      <c r="B13" s="1">
        <v>4560</v>
      </c>
    </row>
    <row r="14" spans="1:2" x14ac:dyDescent="0.3">
      <c r="A14">
        <v>19</v>
      </c>
      <c r="B14" s="1">
        <v>5542</v>
      </c>
    </row>
    <row r="15" spans="1:2" x14ac:dyDescent="0.3">
      <c r="A15">
        <v>19</v>
      </c>
      <c r="B15" s="1">
        <v>7326</v>
      </c>
    </row>
    <row r="16" spans="1:2" x14ac:dyDescent="0.3">
      <c r="A16" s="1">
        <v>19.7</v>
      </c>
      <c r="B16" s="1">
        <v>6990</v>
      </c>
    </row>
    <row r="17" spans="1:2" x14ac:dyDescent="0.3">
      <c r="A17" s="1">
        <v>19.7</v>
      </c>
      <c r="B17" s="1">
        <v>5600</v>
      </c>
    </row>
    <row r="18" spans="1:2" x14ac:dyDescent="0.3">
      <c r="A18" s="1">
        <v>21</v>
      </c>
      <c r="B18" s="1">
        <v>4836</v>
      </c>
    </row>
    <row r="19" spans="1:2" x14ac:dyDescent="0.3">
      <c r="A19">
        <v>22</v>
      </c>
      <c r="B19" s="1">
        <v>4968</v>
      </c>
    </row>
    <row r="20" spans="1:2" x14ac:dyDescent="0.3">
      <c r="A20" s="1">
        <v>22.9</v>
      </c>
      <c r="B20" s="1">
        <v>6063</v>
      </c>
    </row>
    <row r="21" spans="1:2" x14ac:dyDescent="0.3">
      <c r="A21" s="1">
        <v>23.9</v>
      </c>
      <c r="B21" s="1">
        <v>7250</v>
      </c>
    </row>
    <row r="22" spans="1:2" x14ac:dyDescent="0.3">
      <c r="A22" s="1">
        <v>23.9</v>
      </c>
      <c r="B22" s="1">
        <v>6060</v>
      </c>
    </row>
    <row r="23" spans="1:2" x14ac:dyDescent="0.3">
      <c r="A23">
        <v>25</v>
      </c>
      <c r="B23" s="1">
        <v>4400</v>
      </c>
    </row>
    <row r="24" spans="1:2" x14ac:dyDescent="0.3">
      <c r="A24">
        <v>25</v>
      </c>
      <c r="B24" s="1">
        <v>4778</v>
      </c>
    </row>
    <row r="25" spans="1:2" x14ac:dyDescent="0.3">
      <c r="A25">
        <v>25</v>
      </c>
      <c r="B25" s="1">
        <v>5863</v>
      </c>
    </row>
    <row r="26" spans="1:2" x14ac:dyDescent="0.3">
      <c r="A26">
        <v>26</v>
      </c>
      <c r="B26" s="1">
        <v>8198</v>
      </c>
    </row>
    <row r="27" spans="1:2" x14ac:dyDescent="0.3">
      <c r="A27" s="1">
        <v>26.4</v>
      </c>
      <c r="B27" s="1">
        <v>5069</v>
      </c>
    </row>
    <row r="28" spans="1:2" x14ac:dyDescent="0.3">
      <c r="A28" s="1">
        <v>28.1</v>
      </c>
      <c r="B28" s="1">
        <v>6492</v>
      </c>
    </row>
    <row r="29" spans="1:2" x14ac:dyDescent="0.3">
      <c r="A29">
        <v>30</v>
      </c>
      <c r="B29" s="1">
        <v>5413</v>
      </c>
    </row>
    <row r="30" spans="1:2" x14ac:dyDescent="0.3">
      <c r="A30">
        <v>32</v>
      </c>
      <c r="B30" s="1">
        <v>5296</v>
      </c>
    </row>
    <row r="31" spans="1:2" x14ac:dyDescent="0.3">
      <c r="A31" s="1">
        <v>32.5</v>
      </c>
      <c r="B31" s="1">
        <v>5289</v>
      </c>
    </row>
    <row r="32" spans="1:2" x14ac:dyDescent="0.3">
      <c r="A32">
        <v>35</v>
      </c>
      <c r="B32" s="1">
        <v>8717</v>
      </c>
    </row>
    <row r="33" spans="1:2" x14ac:dyDescent="0.3">
      <c r="A33" s="1">
        <v>36.299999999999997</v>
      </c>
      <c r="B33" s="1">
        <v>6860</v>
      </c>
    </row>
    <row r="34" spans="1:2" x14ac:dyDescent="0.3">
      <c r="A34" s="1">
        <v>36.4</v>
      </c>
      <c r="B34" s="1">
        <v>7509</v>
      </c>
    </row>
    <row r="35" spans="1:2" x14ac:dyDescent="0.3">
      <c r="A35" s="1">
        <v>39.4</v>
      </c>
      <c r="B35" s="1">
        <v>7760</v>
      </c>
    </row>
    <row r="36" spans="1:2" x14ac:dyDescent="0.3">
      <c r="A36">
        <v>40</v>
      </c>
      <c r="B36" s="1">
        <v>5993</v>
      </c>
    </row>
    <row r="37" spans="1:2" x14ac:dyDescent="0.3">
      <c r="A37">
        <v>45</v>
      </c>
      <c r="B37" s="1">
        <v>9625</v>
      </c>
    </row>
    <row r="38" spans="1:2" x14ac:dyDescent="0.3">
      <c r="A38" s="1">
        <v>46.8</v>
      </c>
      <c r="B38" s="1">
        <v>8174</v>
      </c>
    </row>
    <row r="39" spans="1:2" x14ac:dyDescent="0.3">
      <c r="A39">
        <v>50</v>
      </c>
      <c r="B39" s="1">
        <v>6768</v>
      </c>
    </row>
    <row r="40" spans="1:2" x14ac:dyDescent="0.3">
      <c r="A40">
        <v>50</v>
      </c>
      <c r="B40" s="1">
        <v>16300</v>
      </c>
    </row>
    <row r="41" spans="1:2" x14ac:dyDescent="0.3">
      <c r="A41">
        <v>60</v>
      </c>
      <c r="B41" s="1">
        <v>10942</v>
      </c>
    </row>
    <row r="42" spans="1:2" x14ac:dyDescent="0.3">
      <c r="A42" s="1">
        <v>63</v>
      </c>
      <c r="B42" s="1">
        <v>10206</v>
      </c>
    </row>
    <row r="43" spans="1:2" x14ac:dyDescent="0.3">
      <c r="A43" s="1">
        <v>64.5</v>
      </c>
      <c r="B43" s="1">
        <v>10789</v>
      </c>
    </row>
    <row r="44" spans="1:2" x14ac:dyDescent="0.3">
      <c r="A44">
        <v>70</v>
      </c>
      <c r="B44" s="1">
        <v>17675</v>
      </c>
    </row>
    <row r="45" spans="1:2" x14ac:dyDescent="0.3">
      <c r="A45" s="1">
        <v>72</v>
      </c>
      <c r="B45" s="1">
        <v>11356</v>
      </c>
    </row>
    <row r="46" spans="1:2" x14ac:dyDescent="0.3">
      <c r="A46">
        <v>74</v>
      </c>
      <c r="B46" s="1">
        <v>11910</v>
      </c>
    </row>
    <row r="47" spans="1:2" x14ac:dyDescent="0.3">
      <c r="A47">
        <v>75</v>
      </c>
      <c r="B47" s="1">
        <v>12490</v>
      </c>
    </row>
    <row r="48" spans="1:2" x14ac:dyDescent="0.3">
      <c r="A48">
        <v>80</v>
      </c>
      <c r="B48" s="1">
        <v>21983</v>
      </c>
    </row>
    <row r="49" spans="1:2" x14ac:dyDescent="0.3">
      <c r="A49" s="1">
        <v>84.1</v>
      </c>
      <c r="B49" s="1">
        <v>12617</v>
      </c>
    </row>
    <row r="50" spans="1:2" x14ac:dyDescent="0.3">
      <c r="A50">
        <v>90</v>
      </c>
      <c r="B50" s="1">
        <v>18860</v>
      </c>
    </row>
    <row r="51" spans="1:2" x14ac:dyDescent="0.3">
      <c r="A51" s="1">
        <v>99</v>
      </c>
      <c r="B51" s="1">
        <v>13556</v>
      </c>
    </row>
    <row r="52" spans="1:2" x14ac:dyDescent="0.3">
      <c r="A52">
        <v>100</v>
      </c>
      <c r="B52" s="1">
        <v>13785</v>
      </c>
    </row>
    <row r="53" spans="1:2" x14ac:dyDescent="0.3">
      <c r="A53">
        <v>105</v>
      </c>
      <c r="B53" s="1">
        <v>24169</v>
      </c>
    </row>
    <row r="54" spans="1:2" x14ac:dyDescent="0.3">
      <c r="A54">
        <v>110</v>
      </c>
      <c r="B54" s="1">
        <v>13787</v>
      </c>
    </row>
    <row r="55" spans="1:2" x14ac:dyDescent="0.3">
      <c r="A55">
        <v>115</v>
      </c>
      <c r="B55" s="1">
        <v>21365</v>
      </c>
    </row>
    <row r="56" spans="1:2" x14ac:dyDescent="0.3">
      <c r="A56" s="1">
        <v>121.8</v>
      </c>
      <c r="B56" s="1">
        <v>14050</v>
      </c>
    </row>
    <row r="57" spans="1:2" x14ac:dyDescent="0.3">
      <c r="A57" s="1">
        <v>122</v>
      </c>
      <c r="B57" s="1">
        <v>15366</v>
      </c>
    </row>
    <row r="58" spans="1:2" x14ac:dyDescent="0.3">
      <c r="A58">
        <v>130</v>
      </c>
      <c r="B58" s="1">
        <v>26297</v>
      </c>
    </row>
    <row r="59" spans="1:2" x14ac:dyDescent="0.3">
      <c r="A59" s="1">
        <v>142</v>
      </c>
      <c r="B59" s="1">
        <v>16956</v>
      </c>
    </row>
    <row r="60" spans="1:2" x14ac:dyDescent="0.3">
      <c r="A60">
        <v>145</v>
      </c>
      <c r="B60" s="1">
        <v>24225</v>
      </c>
    </row>
    <row r="61" spans="1:2" x14ac:dyDescent="0.3">
      <c r="A61">
        <v>146</v>
      </c>
      <c r="B61" s="1">
        <v>15593</v>
      </c>
    </row>
    <row r="62" spans="1:2" x14ac:dyDescent="0.3">
      <c r="A62">
        <v>150</v>
      </c>
      <c r="B62" s="1">
        <v>17190</v>
      </c>
    </row>
    <row r="63" spans="1:2" x14ac:dyDescent="0.3">
      <c r="A63" s="1">
        <v>151.19999999999999</v>
      </c>
      <c r="B63" s="1">
        <v>19706</v>
      </c>
    </row>
    <row r="64" spans="1:2" x14ac:dyDescent="0.3">
      <c r="A64" s="1">
        <v>168.2</v>
      </c>
      <c r="B64" s="1">
        <v>16565</v>
      </c>
    </row>
    <row r="65" spans="1:2" x14ac:dyDescent="0.3">
      <c r="A65">
        <v>170</v>
      </c>
      <c r="B65" s="1">
        <v>29734</v>
      </c>
    </row>
    <row r="66" spans="1:2" x14ac:dyDescent="0.3">
      <c r="A66">
        <v>170</v>
      </c>
      <c r="B66" s="1">
        <v>25221</v>
      </c>
    </row>
    <row r="67" spans="1:2" x14ac:dyDescent="0.3">
      <c r="A67" s="1">
        <v>171</v>
      </c>
      <c r="B67" s="1">
        <v>17466</v>
      </c>
    </row>
    <row r="68" spans="1:2" x14ac:dyDescent="0.3">
      <c r="A68">
        <v>184</v>
      </c>
      <c r="B68" s="1">
        <v>18225</v>
      </c>
    </row>
    <row r="69" spans="1:2" x14ac:dyDescent="0.3">
      <c r="A69">
        <v>185</v>
      </c>
      <c r="B69" s="1">
        <v>27210</v>
      </c>
    </row>
    <row r="70" spans="1:2" x14ac:dyDescent="0.3">
      <c r="A70" s="1">
        <v>197</v>
      </c>
      <c r="B70" s="1">
        <v>18166</v>
      </c>
    </row>
    <row r="71" spans="1:2" x14ac:dyDescent="0.3">
      <c r="A71">
        <v>200</v>
      </c>
      <c r="B71" s="1">
        <v>20515</v>
      </c>
    </row>
    <row r="72" spans="1:2" x14ac:dyDescent="0.3">
      <c r="A72" s="1">
        <v>202.3</v>
      </c>
      <c r="B72" s="1">
        <v>23706</v>
      </c>
    </row>
    <row r="73" spans="1:2" x14ac:dyDescent="0.3">
      <c r="A73" s="1">
        <v>210.2</v>
      </c>
      <c r="B73" s="1">
        <v>19477</v>
      </c>
    </row>
    <row r="74" spans="1:2" x14ac:dyDescent="0.3">
      <c r="A74">
        <v>220</v>
      </c>
      <c r="B74" s="1">
        <v>22168</v>
      </c>
    </row>
    <row r="75" spans="1:2" x14ac:dyDescent="0.3">
      <c r="A75">
        <v>225</v>
      </c>
      <c r="B75" s="1">
        <v>34374</v>
      </c>
    </row>
    <row r="76" spans="1:2" x14ac:dyDescent="0.3">
      <c r="A76">
        <v>225</v>
      </c>
      <c r="B76" s="1">
        <v>29175</v>
      </c>
    </row>
    <row r="77" spans="1:2" x14ac:dyDescent="0.3">
      <c r="A77">
        <v>240</v>
      </c>
      <c r="B77" s="1">
        <v>31565</v>
      </c>
    </row>
    <row r="78" spans="1:2" x14ac:dyDescent="0.3">
      <c r="A78">
        <v>250</v>
      </c>
      <c r="B78" s="1">
        <v>23530</v>
      </c>
    </row>
    <row r="79" spans="1:2" x14ac:dyDescent="0.3">
      <c r="A79" s="1">
        <v>252.2</v>
      </c>
      <c r="B79" s="1">
        <v>22368</v>
      </c>
    </row>
    <row r="80" spans="1:2" x14ac:dyDescent="0.3">
      <c r="A80" s="1">
        <v>252.3</v>
      </c>
      <c r="B80" s="1">
        <v>26206</v>
      </c>
    </row>
    <row r="81" spans="1:2" x14ac:dyDescent="0.3">
      <c r="A81">
        <v>258</v>
      </c>
      <c r="B81" s="1">
        <v>24739</v>
      </c>
    </row>
    <row r="82" spans="1:2" x14ac:dyDescent="0.3">
      <c r="A82">
        <v>285</v>
      </c>
      <c r="B82" s="1">
        <v>39452</v>
      </c>
    </row>
    <row r="83" spans="1:2" x14ac:dyDescent="0.3">
      <c r="A83">
        <v>285</v>
      </c>
      <c r="B83" s="1">
        <v>33876</v>
      </c>
    </row>
    <row r="84" spans="1:2" x14ac:dyDescent="0.3">
      <c r="A84">
        <v>291</v>
      </c>
      <c r="B84" s="1">
        <v>26438</v>
      </c>
    </row>
    <row r="85" spans="1:2" x14ac:dyDescent="0.3">
      <c r="A85" s="1">
        <v>294.3</v>
      </c>
      <c r="B85" s="1">
        <v>24927</v>
      </c>
    </row>
    <row r="86" spans="1:2" x14ac:dyDescent="0.3">
      <c r="A86">
        <v>300</v>
      </c>
      <c r="B86" s="1">
        <v>26270</v>
      </c>
    </row>
    <row r="87" spans="1:2" x14ac:dyDescent="0.3">
      <c r="A87" s="1">
        <v>303.3</v>
      </c>
      <c r="B87" s="1">
        <v>35606</v>
      </c>
    </row>
    <row r="88" spans="1:2" x14ac:dyDescent="0.3">
      <c r="A88">
        <v>310</v>
      </c>
      <c r="B88" s="1">
        <v>37015</v>
      </c>
    </row>
    <row r="89" spans="1:2" x14ac:dyDescent="0.3">
      <c r="A89">
        <v>350</v>
      </c>
      <c r="B89" s="1">
        <v>30475</v>
      </c>
    </row>
    <row r="90" spans="1:2" x14ac:dyDescent="0.3">
      <c r="A90">
        <v>370</v>
      </c>
      <c r="B90" s="1">
        <v>40152</v>
      </c>
    </row>
    <row r="91" spans="1:2" x14ac:dyDescent="0.3">
      <c r="A91">
        <v>395</v>
      </c>
      <c r="B91" s="1">
        <v>23350</v>
      </c>
    </row>
    <row r="92" spans="1:2" x14ac:dyDescent="0.3">
      <c r="A92">
        <v>400</v>
      </c>
      <c r="B92" s="1">
        <v>34175</v>
      </c>
    </row>
    <row r="93" spans="1:2" x14ac:dyDescent="0.3">
      <c r="A93">
        <v>400</v>
      </c>
      <c r="B93" s="1">
        <v>41590</v>
      </c>
    </row>
    <row r="94" spans="1:2" x14ac:dyDescent="0.3">
      <c r="A94" s="1">
        <v>404.3</v>
      </c>
      <c r="B94" s="1">
        <v>42806</v>
      </c>
    </row>
    <row r="95" spans="1:2" x14ac:dyDescent="0.3">
      <c r="A95">
        <v>460</v>
      </c>
      <c r="B95" s="1">
        <v>45925</v>
      </c>
    </row>
    <row r="96" spans="1:2" x14ac:dyDescent="0.3">
      <c r="A96">
        <v>470</v>
      </c>
      <c r="B96" s="1">
        <v>25780</v>
      </c>
    </row>
    <row r="97" spans="1:2" x14ac:dyDescent="0.3">
      <c r="A97">
        <v>500</v>
      </c>
      <c r="B97" s="1">
        <v>38140</v>
      </c>
    </row>
    <row r="98" spans="1:2" x14ac:dyDescent="0.3">
      <c r="A98" s="1">
        <v>505.2</v>
      </c>
      <c r="B98" s="1">
        <v>47606</v>
      </c>
    </row>
    <row r="99" spans="1:2" x14ac:dyDescent="0.3">
      <c r="A99">
        <v>510</v>
      </c>
      <c r="B99" s="1">
        <v>55150</v>
      </c>
    </row>
    <row r="100" spans="1:2" x14ac:dyDescent="0.3">
      <c r="A100">
        <v>545</v>
      </c>
      <c r="B100" s="1">
        <v>28380</v>
      </c>
    </row>
    <row r="101" spans="1:2" x14ac:dyDescent="0.3">
      <c r="A101" s="1">
        <v>572.79999999999995</v>
      </c>
      <c r="B101" s="1">
        <v>50806</v>
      </c>
    </row>
    <row r="102" spans="1:2" x14ac:dyDescent="0.3">
      <c r="A102">
        <v>575</v>
      </c>
      <c r="B102" s="1">
        <v>51329</v>
      </c>
    </row>
    <row r="103" spans="1:2" x14ac:dyDescent="0.3">
      <c r="A103">
        <v>620</v>
      </c>
      <c r="B103" s="1">
        <v>30775</v>
      </c>
    </row>
    <row r="104" spans="1:2" x14ac:dyDescent="0.3">
      <c r="A104">
        <v>640</v>
      </c>
      <c r="B104" s="1">
        <v>60720</v>
      </c>
    </row>
    <row r="105" spans="1:2" x14ac:dyDescent="0.3">
      <c r="A105" s="1">
        <v>682</v>
      </c>
      <c r="B105" s="1">
        <v>61506</v>
      </c>
    </row>
    <row r="106" spans="1:2" x14ac:dyDescent="0.3">
      <c r="A106">
        <v>720</v>
      </c>
      <c r="B106" s="1">
        <v>68786</v>
      </c>
    </row>
    <row r="107" spans="1:2" x14ac:dyDescent="0.3">
      <c r="A107">
        <v>750</v>
      </c>
      <c r="B107" s="1">
        <v>76129</v>
      </c>
    </row>
    <row r="108" spans="1:2" x14ac:dyDescent="0.3">
      <c r="A108" s="1">
        <v>798</v>
      </c>
      <c r="B108" s="1">
        <v>73006</v>
      </c>
    </row>
    <row r="109" spans="1:2" x14ac:dyDescent="0.3">
      <c r="A109">
        <v>800</v>
      </c>
      <c r="B109" s="1">
        <v>68645</v>
      </c>
    </row>
    <row r="110" spans="1:2" x14ac:dyDescent="0.3">
      <c r="A110">
        <v>800</v>
      </c>
      <c r="B110" s="1">
        <v>76395</v>
      </c>
    </row>
    <row r="111" spans="1:2" x14ac:dyDescent="0.3">
      <c r="A111">
        <v>895</v>
      </c>
      <c r="B111" s="1">
        <v>76821</v>
      </c>
    </row>
    <row r="112" spans="1:2" x14ac:dyDescent="0.3">
      <c r="A112" s="1">
        <v>904</v>
      </c>
      <c r="B112" s="1">
        <v>75506</v>
      </c>
    </row>
    <row r="113" spans="1:2" x14ac:dyDescent="0.3">
      <c r="A113">
        <v>938</v>
      </c>
      <c r="B113" s="1">
        <v>83342</v>
      </c>
    </row>
    <row r="114" spans="1:2" x14ac:dyDescent="0.3">
      <c r="A114">
        <v>1000</v>
      </c>
      <c r="B114" s="1">
        <v>92325</v>
      </c>
    </row>
    <row r="115" spans="1:2" x14ac:dyDescent="0.3">
      <c r="A115">
        <v>1006</v>
      </c>
      <c r="B115" s="1">
        <v>83499</v>
      </c>
    </row>
    <row r="116" spans="1:2" x14ac:dyDescent="0.3">
      <c r="A116" s="1">
        <v>1009</v>
      </c>
      <c r="B116" s="1">
        <v>80706</v>
      </c>
    </row>
    <row r="117" spans="1:2" x14ac:dyDescent="0.3">
      <c r="A117" s="1">
        <v>1114</v>
      </c>
      <c r="B117" s="1">
        <v>93206</v>
      </c>
    </row>
    <row r="118" spans="1:2" x14ac:dyDescent="0.3">
      <c r="A118">
        <v>1200</v>
      </c>
      <c r="B118" s="1">
        <v>105470</v>
      </c>
    </row>
    <row r="119" spans="1:2" x14ac:dyDescent="0.3">
      <c r="A119" s="1">
        <v>1218</v>
      </c>
      <c r="B119" s="1">
        <v>102106</v>
      </c>
    </row>
    <row r="120" spans="1:2" x14ac:dyDescent="0.3">
      <c r="A120">
        <v>1280</v>
      </c>
      <c r="B120" s="1">
        <v>97182</v>
      </c>
    </row>
    <row r="121" spans="1:2" x14ac:dyDescent="0.3">
      <c r="A121" s="1">
        <v>1393</v>
      </c>
      <c r="B121" s="1">
        <v>124506</v>
      </c>
    </row>
    <row r="122" spans="1:2" x14ac:dyDescent="0.3">
      <c r="A122" s="1">
        <v>1566</v>
      </c>
      <c r="B122" s="1">
        <v>132206</v>
      </c>
    </row>
    <row r="123" spans="1:2" x14ac:dyDescent="0.3">
      <c r="A123" s="1">
        <v>1741</v>
      </c>
      <c r="B123" s="1">
        <v>142406</v>
      </c>
    </row>
    <row r="124" spans="1:2" x14ac:dyDescent="0.3">
      <c r="A124" s="1">
        <v>2087</v>
      </c>
      <c r="B124" s="1">
        <v>148506</v>
      </c>
    </row>
    <row r="125" spans="1:2" x14ac:dyDescent="0.3">
      <c r="B125" s="1"/>
    </row>
    <row r="126" spans="1:2" x14ac:dyDescent="0.3">
      <c r="B126" s="1"/>
    </row>
    <row r="127" spans="1:2" x14ac:dyDescent="0.3">
      <c r="B127" s="1"/>
    </row>
    <row r="128" spans="1:2" x14ac:dyDescent="0.3">
      <c r="B128" s="1"/>
    </row>
    <row r="129" spans="2:2" x14ac:dyDescent="0.3">
      <c r="B129" s="1"/>
    </row>
    <row r="130" spans="2:2" x14ac:dyDescent="0.3">
      <c r="B130" s="1"/>
    </row>
    <row r="131" spans="2:2" x14ac:dyDescent="0.3">
      <c r="B131" s="1"/>
    </row>
    <row r="132" spans="2:2" x14ac:dyDescent="0.3">
      <c r="B132" s="1"/>
    </row>
    <row r="133" spans="2:2" x14ac:dyDescent="0.3">
      <c r="B133" s="1"/>
    </row>
    <row r="134" spans="2:2" x14ac:dyDescent="0.3">
      <c r="B134" s="1"/>
    </row>
  </sheetData>
  <autoFilter ref="A2:B109" xr:uid="{00000000-0001-0000-0000-000000000000}">
    <sortState xmlns:xlrd2="http://schemas.microsoft.com/office/spreadsheetml/2017/richdata2" ref="A3:B124">
      <sortCondition ref="A2:A109"/>
    </sortState>
  </autoFilter>
  <phoneticPr fontId="1"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F8A38A-2E84-43B2-8AEF-A4F788A15B31}">
  <dimension ref="A1:B67"/>
  <sheetViews>
    <sheetView zoomScaleNormal="100" workbookViewId="0"/>
  </sheetViews>
  <sheetFormatPr defaultColWidth="9" defaultRowHeight="16.5" x14ac:dyDescent="0.3"/>
  <cols>
    <col min="1" max="2" width="9" customWidth="1"/>
  </cols>
  <sheetData>
    <row r="1" spans="1:2" s="4" customFormat="1" ht="33" x14ac:dyDescent="0.3">
      <c r="A1" s="4" t="s">
        <v>1</v>
      </c>
      <c r="B1" s="4" t="s">
        <v>108</v>
      </c>
    </row>
    <row r="2" spans="1:2" x14ac:dyDescent="0.3">
      <c r="A2" t="s">
        <v>6</v>
      </c>
      <c r="B2" t="s">
        <v>8</v>
      </c>
    </row>
    <row r="3" spans="1:2" x14ac:dyDescent="0.3">
      <c r="A3">
        <v>4</v>
      </c>
      <c r="B3" s="1">
        <v>1828</v>
      </c>
    </row>
    <row r="4" spans="1:2" x14ac:dyDescent="0.3">
      <c r="A4">
        <v>6</v>
      </c>
      <c r="B4" s="1">
        <v>2468</v>
      </c>
    </row>
    <row r="5" spans="1:2" x14ac:dyDescent="0.3">
      <c r="A5">
        <v>6</v>
      </c>
      <c r="B5" s="1">
        <v>1883</v>
      </c>
    </row>
    <row r="6" spans="1:2" x14ac:dyDescent="0.3">
      <c r="A6">
        <v>8</v>
      </c>
      <c r="B6" s="1">
        <v>1549</v>
      </c>
    </row>
    <row r="7" spans="1:2" x14ac:dyDescent="0.3">
      <c r="A7">
        <v>9</v>
      </c>
      <c r="B7" s="1">
        <v>2566</v>
      </c>
    </row>
    <row r="8" spans="1:2" x14ac:dyDescent="0.3">
      <c r="A8">
        <v>9</v>
      </c>
      <c r="B8" s="1">
        <v>1978</v>
      </c>
    </row>
    <row r="9" spans="1:2" x14ac:dyDescent="0.3">
      <c r="A9">
        <v>12</v>
      </c>
      <c r="B9" s="1">
        <v>2667</v>
      </c>
    </row>
    <row r="10" spans="1:2" x14ac:dyDescent="0.3">
      <c r="A10">
        <v>12</v>
      </c>
      <c r="B10" s="1">
        <v>2053</v>
      </c>
    </row>
    <row r="11" spans="1:2" x14ac:dyDescent="0.3">
      <c r="A11">
        <v>14</v>
      </c>
      <c r="B11" s="1">
        <v>2763</v>
      </c>
    </row>
    <row r="12" spans="1:2" x14ac:dyDescent="0.3">
      <c r="A12">
        <v>15</v>
      </c>
      <c r="B12" s="1">
        <v>2178</v>
      </c>
    </row>
    <row r="13" spans="1:2" x14ac:dyDescent="0.3">
      <c r="A13">
        <v>18</v>
      </c>
      <c r="B13" s="1">
        <v>2862</v>
      </c>
    </row>
    <row r="14" spans="1:2" x14ac:dyDescent="0.3">
      <c r="A14">
        <v>18</v>
      </c>
      <c r="B14" s="1">
        <v>2288</v>
      </c>
    </row>
    <row r="15" spans="1:2" x14ac:dyDescent="0.3">
      <c r="A15">
        <v>21</v>
      </c>
      <c r="B15" s="1">
        <v>2962</v>
      </c>
    </row>
    <row r="16" spans="1:2" x14ac:dyDescent="0.3">
      <c r="A16">
        <v>24</v>
      </c>
      <c r="B16" s="1">
        <v>3059</v>
      </c>
    </row>
    <row r="17" spans="1:2" x14ac:dyDescent="0.3">
      <c r="A17">
        <v>24</v>
      </c>
      <c r="B17" s="1">
        <v>2398</v>
      </c>
    </row>
    <row r="18" spans="1:2" x14ac:dyDescent="0.3">
      <c r="A18">
        <v>24</v>
      </c>
      <c r="B18" s="1">
        <v>1886</v>
      </c>
    </row>
    <row r="19" spans="1:2" x14ac:dyDescent="0.3">
      <c r="A19">
        <v>28</v>
      </c>
      <c r="B19" s="1">
        <v>3155</v>
      </c>
    </row>
    <row r="20" spans="1:2" x14ac:dyDescent="0.3">
      <c r="B20" s="1"/>
    </row>
    <row r="21" spans="1:2" x14ac:dyDescent="0.3">
      <c r="B21" s="1"/>
    </row>
    <row r="22" spans="1:2" x14ac:dyDescent="0.3">
      <c r="B22" s="1"/>
    </row>
    <row r="23" spans="1:2" x14ac:dyDescent="0.3">
      <c r="B23" s="1"/>
    </row>
    <row r="24" spans="1:2" x14ac:dyDescent="0.3">
      <c r="B24" s="1"/>
    </row>
    <row r="25" spans="1:2" x14ac:dyDescent="0.3">
      <c r="B25" s="1"/>
    </row>
    <row r="26" spans="1:2" x14ac:dyDescent="0.3">
      <c r="B26" s="1"/>
    </row>
    <row r="27" spans="1:2" x14ac:dyDescent="0.3">
      <c r="B27" s="1"/>
    </row>
    <row r="28" spans="1:2" x14ac:dyDescent="0.3">
      <c r="B28" s="1"/>
    </row>
    <row r="29" spans="1:2" x14ac:dyDescent="0.3">
      <c r="B29" s="1"/>
    </row>
    <row r="30" spans="1:2" x14ac:dyDescent="0.3">
      <c r="B30" s="1"/>
    </row>
    <row r="31" spans="1:2" x14ac:dyDescent="0.3">
      <c r="B31" s="1"/>
    </row>
    <row r="32" spans="1:2" x14ac:dyDescent="0.3">
      <c r="B32" s="1"/>
    </row>
    <row r="33" spans="2:2" x14ac:dyDescent="0.3">
      <c r="B33" s="1"/>
    </row>
    <row r="34" spans="2:2" x14ac:dyDescent="0.3">
      <c r="B34" s="1"/>
    </row>
    <row r="35" spans="2:2" x14ac:dyDescent="0.3">
      <c r="B35" s="1"/>
    </row>
    <row r="36" spans="2:2" x14ac:dyDescent="0.3">
      <c r="B36" s="1"/>
    </row>
    <row r="37" spans="2:2" x14ac:dyDescent="0.3">
      <c r="B37" s="1"/>
    </row>
    <row r="38" spans="2:2" x14ac:dyDescent="0.3">
      <c r="B38" s="1"/>
    </row>
    <row r="39" spans="2:2" x14ac:dyDescent="0.3">
      <c r="B39" s="1"/>
    </row>
    <row r="40" spans="2:2" x14ac:dyDescent="0.3">
      <c r="B40" s="1"/>
    </row>
    <row r="41" spans="2:2" x14ac:dyDescent="0.3">
      <c r="B41" s="1"/>
    </row>
    <row r="42" spans="2:2" x14ac:dyDescent="0.3">
      <c r="B42" s="1"/>
    </row>
    <row r="43" spans="2:2" x14ac:dyDescent="0.3">
      <c r="B43" s="1"/>
    </row>
    <row r="44" spans="2:2" x14ac:dyDescent="0.3">
      <c r="B44" s="1"/>
    </row>
    <row r="45" spans="2:2" x14ac:dyDescent="0.3">
      <c r="B45" s="1"/>
    </row>
    <row r="46" spans="2:2" x14ac:dyDescent="0.3">
      <c r="B46" s="1"/>
    </row>
    <row r="47" spans="2:2" x14ac:dyDescent="0.3">
      <c r="B47" s="1"/>
    </row>
    <row r="48" spans="2:2" x14ac:dyDescent="0.3">
      <c r="B48" s="1"/>
    </row>
    <row r="49" spans="2:2" x14ac:dyDescent="0.3">
      <c r="B49" s="1"/>
    </row>
    <row r="50" spans="2:2" x14ac:dyDescent="0.3">
      <c r="B50" s="1"/>
    </row>
    <row r="51" spans="2:2" x14ac:dyDescent="0.3">
      <c r="B51" s="1"/>
    </row>
    <row r="52" spans="2:2" x14ac:dyDescent="0.3">
      <c r="B52" s="1"/>
    </row>
    <row r="53" spans="2:2" x14ac:dyDescent="0.3">
      <c r="B53" s="1"/>
    </row>
    <row r="54" spans="2:2" x14ac:dyDescent="0.3">
      <c r="B54" s="1"/>
    </row>
    <row r="55" spans="2:2" x14ac:dyDescent="0.3">
      <c r="B55" s="1"/>
    </row>
    <row r="56" spans="2:2" x14ac:dyDescent="0.3">
      <c r="B56" s="1"/>
    </row>
    <row r="57" spans="2:2" x14ac:dyDescent="0.3">
      <c r="B57" s="1"/>
    </row>
    <row r="58" spans="2:2" x14ac:dyDescent="0.3">
      <c r="B58" s="1"/>
    </row>
    <row r="59" spans="2:2" x14ac:dyDescent="0.3">
      <c r="B59" s="1"/>
    </row>
    <row r="60" spans="2:2" x14ac:dyDescent="0.3">
      <c r="B60" s="1"/>
    </row>
    <row r="61" spans="2:2" x14ac:dyDescent="0.3">
      <c r="B61" s="1"/>
    </row>
    <row r="62" spans="2:2" x14ac:dyDescent="0.3">
      <c r="B62" s="1"/>
    </row>
    <row r="63" spans="2:2" x14ac:dyDescent="0.3">
      <c r="B63" s="1"/>
    </row>
    <row r="64" spans="2:2" x14ac:dyDescent="0.3">
      <c r="B64" s="1"/>
    </row>
    <row r="65" spans="2:2" x14ac:dyDescent="0.3">
      <c r="B65" s="1"/>
    </row>
    <row r="66" spans="2:2" x14ac:dyDescent="0.3">
      <c r="B66" s="1"/>
    </row>
    <row r="67" spans="2:2" x14ac:dyDescent="0.3">
      <c r="B67" s="1"/>
    </row>
  </sheetData>
  <autoFilter ref="A2:B53" xr:uid="{8D55DE63-0AA8-4778-9153-8CFFC180DCAC}">
    <sortState xmlns:xlrd2="http://schemas.microsoft.com/office/spreadsheetml/2017/richdata2" ref="A3:B53">
      <sortCondition ref="A2:A53"/>
    </sortState>
  </autoFilter>
  <phoneticPr fontId="1"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BCFAAB-9218-43D7-8E5F-E5EFC70AD8CA}">
  <dimension ref="A1:C45"/>
  <sheetViews>
    <sheetView zoomScaleNormal="100" workbookViewId="0"/>
  </sheetViews>
  <sheetFormatPr defaultColWidth="9" defaultRowHeight="16.5" x14ac:dyDescent="0.3"/>
  <cols>
    <col min="1" max="3" width="9" customWidth="1"/>
  </cols>
  <sheetData>
    <row r="1" spans="1:3" s="4" customFormat="1" ht="66" x14ac:dyDescent="0.3">
      <c r="A1" s="4" t="s">
        <v>113</v>
      </c>
      <c r="B1" s="4" t="s">
        <v>12</v>
      </c>
      <c r="C1" s="4" t="s">
        <v>13</v>
      </c>
    </row>
    <row r="2" spans="1:3" x14ac:dyDescent="0.3">
      <c r="A2" t="s">
        <v>10</v>
      </c>
      <c r="B2" t="s">
        <v>114</v>
      </c>
      <c r="C2" t="s">
        <v>11</v>
      </c>
    </row>
    <row r="3" spans="1:3" x14ac:dyDescent="0.3">
      <c r="A3">
        <v>45</v>
      </c>
      <c r="B3">
        <v>776</v>
      </c>
      <c r="C3" s="2">
        <f t="shared" ref="C3:C33" si="0">B3/A3</f>
        <v>17.244444444444444</v>
      </c>
    </row>
    <row r="4" spans="1:3" x14ac:dyDescent="0.3">
      <c r="A4">
        <v>46</v>
      </c>
      <c r="B4">
        <v>613</v>
      </c>
      <c r="C4" s="2">
        <f t="shared" si="0"/>
        <v>13.326086956521738</v>
      </c>
    </row>
    <row r="5" spans="1:3" x14ac:dyDescent="0.3">
      <c r="A5">
        <v>50</v>
      </c>
      <c r="B5">
        <v>662</v>
      </c>
      <c r="C5" s="2">
        <f t="shared" si="0"/>
        <v>13.24</v>
      </c>
    </row>
    <row r="6" spans="1:3" x14ac:dyDescent="0.3">
      <c r="A6">
        <v>75</v>
      </c>
      <c r="B6">
        <v>980</v>
      </c>
      <c r="C6" s="2">
        <f t="shared" si="0"/>
        <v>13.066666666666666</v>
      </c>
    </row>
    <row r="7" spans="1:3" x14ac:dyDescent="0.3">
      <c r="A7">
        <v>84</v>
      </c>
      <c r="B7">
        <v>831</v>
      </c>
      <c r="C7" s="2">
        <f t="shared" si="0"/>
        <v>9.8928571428571423</v>
      </c>
    </row>
    <row r="8" spans="1:3" x14ac:dyDescent="0.3">
      <c r="A8">
        <v>101</v>
      </c>
      <c r="B8">
        <v>1026</v>
      </c>
      <c r="C8" s="2">
        <f t="shared" si="0"/>
        <v>10.158415841584159</v>
      </c>
    </row>
    <row r="9" spans="1:3" x14ac:dyDescent="0.3">
      <c r="A9">
        <v>101</v>
      </c>
      <c r="B9">
        <v>920</v>
      </c>
      <c r="C9" s="2">
        <f t="shared" si="0"/>
        <v>9.1089108910891081</v>
      </c>
    </row>
    <row r="10" spans="1:3" x14ac:dyDescent="0.3">
      <c r="A10">
        <v>200</v>
      </c>
      <c r="B10">
        <v>1085</v>
      </c>
      <c r="C10" s="2">
        <f t="shared" si="0"/>
        <v>5.4249999999999998</v>
      </c>
    </row>
    <row r="11" spans="1:3" x14ac:dyDescent="0.3">
      <c r="A11">
        <v>200</v>
      </c>
      <c r="B11">
        <v>1274</v>
      </c>
      <c r="C11" s="2">
        <f t="shared" si="0"/>
        <v>6.37</v>
      </c>
    </row>
    <row r="12" spans="1:3" x14ac:dyDescent="0.3">
      <c r="A12">
        <v>202</v>
      </c>
      <c r="B12">
        <v>1250</v>
      </c>
      <c r="C12" s="2">
        <f t="shared" si="0"/>
        <v>6.1881188118811883</v>
      </c>
    </row>
    <row r="13" spans="1:3" x14ac:dyDescent="0.3">
      <c r="A13">
        <v>214</v>
      </c>
      <c r="B13">
        <v>1211</v>
      </c>
      <c r="C13" s="2">
        <f t="shared" si="0"/>
        <v>5.6588785046728969</v>
      </c>
    </row>
    <row r="14" spans="1:3" x14ac:dyDescent="0.3">
      <c r="A14">
        <v>396</v>
      </c>
      <c r="B14">
        <v>1669</v>
      </c>
      <c r="C14" s="2">
        <f t="shared" si="0"/>
        <v>4.2146464646464645</v>
      </c>
    </row>
    <row r="15" spans="1:3" x14ac:dyDescent="0.3">
      <c r="A15">
        <v>400</v>
      </c>
      <c r="B15">
        <v>1512</v>
      </c>
      <c r="C15" s="2">
        <f t="shared" si="0"/>
        <v>3.78</v>
      </c>
    </row>
    <row r="16" spans="1:3" x14ac:dyDescent="0.3">
      <c r="A16">
        <v>480</v>
      </c>
      <c r="B16">
        <v>1750</v>
      </c>
      <c r="C16" s="2">
        <f t="shared" si="0"/>
        <v>3.6458333333333335</v>
      </c>
    </row>
    <row r="17" spans="1:3" x14ac:dyDescent="0.3">
      <c r="A17">
        <v>494</v>
      </c>
      <c r="B17">
        <v>2655</v>
      </c>
      <c r="C17" s="2">
        <f t="shared" si="0"/>
        <v>5.3744939271255063</v>
      </c>
    </row>
    <row r="18" spans="1:3" x14ac:dyDescent="0.3">
      <c r="A18">
        <v>599</v>
      </c>
      <c r="B18">
        <v>2048</v>
      </c>
      <c r="C18" s="2">
        <f t="shared" si="0"/>
        <v>3.4190317195325544</v>
      </c>
    </row>
    <row r="19" spans="1:3" x14ac:dyDescent="0.3">
      <c r="A19">
        <v>600</v>
      </c>
      <c r="B19">
        <v>1809</v>
      </c>
      <c r="C19" s="2">
        <f t="shared" si="0"/>
        <v>3.0150000000000001</v>
      </c>
    </row>
    <row r="20" spans="1:3" x14ac:dyDescent="0.3">
      <c r="A20">
        <v>724</v>
      </c>
      <c r="B20">
        <v>3450</v>
      </c>
      <c r="C20" s="2">
        <f t="shared" si="0"/>
        <v>4.7651933701657461</v>
      </c>
    </row>
    <row r="21" spans="1:3" x14ac:dyDescent="0.3">
      <c r="A21">
        <v>735</v>
      </c>
      <c r="B21">
        <v>2115</v>
      </c>
      <c r="C21" s="2">
        <f t="shared" si="0"/>
        <v>2.8775510204081631</v>
      </c>
    </row>
    <row r="22" spans="1:3" x14ac:dyDescent="0.3">
      <c r="A22">
        <v>743</v>
      </c>
      <c r="B22">
        <v>2970</v>
      </c>
      <c r="C22" s="2">
        <f t="shared" si="0"/>
        <v>3.9973082099596233</v>
      </c>
    </row>
    <row r="23" spans="1:3" x14ac:dyDescent="0.3">
      <c r="A23">
        <v>750</v>
      </c>
      <c r="B23">
        <v>2098</v>
      </c>
      <c r="C23" s="2">
        <f t="shared" si="0"/>
        <v>2.7973333333333334</v>
      </c>
    </row>
    <row r="24" spans="1:3" x14ac:dyDescent="0.3">
      <c r="A24">
        <v>902</v>
      </c>
      <c r="B24">
        <v>2418</v>
      </c>
      <c r="C24" s="2">
        <f t="shared" si="0"/>
        <v>2.6807095343680709</v>
      </c>
    </row>
    <row r="25" spans="1:3" x14ac:dyDescent="0.3">
      <c r="A25">
        <v>931</v>
      </c>
      <c r="B25">
        <v>4050</v>
      </c>
      <c r="C25" s="2">
        <f t="shared" si="0"/>
        <v>4.35016111707841</v>
      </c>
    </row>
    <row r="26" spans="1:3" x14ac:dyDescent="0.3">
      <c r="A26">
        <v>950</v>
      </c>
      <c r="B26">
        <v>2436</v>
      </c>
      <c r="C26" s="2">
        <f t="shared" si="0"/>
        <v>2.5642105263157893</v>
      </c>
    </row>
    <row r="27" spans="1:3" x14ac:dyDescent="0.3">
      <c r="A27">
        <v>954</v>
      </c>
      <c r="B27">
        <v>3450</v>
      </c>
      <c r="C27" s="2">
        <f t="shared" si="0"/>
        <v>3.6163522012578615</v>
      </c>
    </row>
    <row r="28" spans="1:3" x14ac:dyDescent="0.3">
      <c r="A28">
        <v>1000</v>
      </c>
      <c r="B28">
        <v>2420</v>
      </c>
      <c r="C28" s="2">
        <f t="shared" si="0"/>
        <v>2.42</v>
      </c>
    </row>
    <row r="29" spans="1:3" x14ac:dyDescent="0.3">
      <c r="A29">
        <v>1000</v>
      </c>
      <c r="B29">
        <v>2940</v>
      </c>
      <c r="C29" s="2">
        <f t="shared" si="0"/>
        <v>2.94</v>
      </c>
    </row>
    <row r="30" spans="1:3" x14ac:dyDescent="0.3">
      <c r="A30">
        <v>1375</v>
      </c>
      <c r="B30">
        <v>3944</v>
      </c>
      <c r="C30" s="2">
        <f t="shared" si="0"/>
        <v>2.8683636363636364</v>
      </c>
    </row>
    <row r="31" spans="1:3" x14ac:dyDescent="0.3">
      <c r="A31">
        <v>1500</v>
      </c>
      <c r="B31">
        <v>2801</v>
      </c>
      <c r="C31" s="2">
        <f t="shared" si="0"/>
        <v>1.8673333333333333</v>
      </c>
    </row>
    <row r="32" spans="1:3" x14ac:dyDescent="0.3">
      <c r="A32">
        <v>1894</v>
      </c>
      <c r="B32">
        <v>4590</v>
      </c>
      <c r="C32" s="2">
        <f t="shared" si="0"/>
        <v>2.423442449841605</v>
      </c>
    </row>
    <row r="33" spans="1:3" x14ac:dyDescent="0.3">
      <c r="A33">
        <v>2000</v>
      </c>
      <c r="B33">
        <v>3535</v>
      </c>
      <c r="C33" s="2">
        <f t="shared" si="0"/>
        <v>1.7675000000000001</v>
      </c>
    </row>
    <row r="34" spans="1:3" x14ac:dyDescent="0.3">
      <c r="C34" s="2"/>
    </row>
    <row r="35" spans="1:3" x14ac:dyDescent="0.3">
      <c r="C35" s="2"/>
    </row>
    <row r="36" spans="1:3" x14ac:dyDescent="0.3">
      <c r="C36" s="2"/>
    </row>
    <row r="37" spans="1:3" x14ac:dyDescent="0.3">
      <c r="C37" s="2"/>
    </row>
    <row r="38" spans="1:3" x14ac:dyDescent="0.3">
      <c r="C38" s="2"/>
    </row>
    <row r="39" spans="1:3" x14ac:dyDescent="0.3">
      <c r="C39" s="2"/>
    </row>
    <row r="41" spans="1:3" x14ac:dyDescent="0.3">
      <c r="C41" s="2"/>
    </row>
    <row r="42" spans="1:3" x14ac:dyDescent="0.3">
      <c r="C42" s="2"/>
    </row>
    <row r="43" spans="1:3" x14ac:dyDescent="0.3">
      <c r="C43" s="2"/>
    </row>
    <row r="44" spans="1:3" x14ac:dyDescent="0.3">
      <c r="C44" s="2"/>
    </row>
    <row r="45" spans="1:3" x14ac:dyDescent="0.3">
      <c r="C45" s="2"/>
    </row>
  </sheetData>
  <autoFilter ref="A2:C33" xr:uid="{9DBCFAAB-9218-43D7-8E5F-E5EFC70AD8CA}">
    <sortState xmlns:xlrd2="http://schemas.microsoft.com/office/spreadsheetml/2017/richdata2" ref="A3:C33">
      <sortCondition ref="A2:A33"/>
    </sortState>
  </autoFilter>
  <phoneticPr fontId="1" type="noConversion"/>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7AD4BE-DDB9-4B56-AF70-586C232F546A}">
  <dimension ref="A1:B69"/>
  <sheetViews>
    <sheetView zoomScaleNormal="100" workbookViewId="0"/>
  </sheetViews>
  <sheetFormatPr defaultColWidth="9" defaultRowHeight="16.5" x14ac:dyDescent="0.3"/>
  <cols>
    <col min="1" max="2" width="9" customWidth="1"/>
  </cols>
  <sheetData>
    <row r="1" spans="1:2" s="4" customFormat="1" ht="33" x14ac:dyDescent="0.3">
      <c r="A1" s="4" t="s">
        <v>115</v>
      </c>
      <c r="B1" s="4" t="s">
        <v>108</v>
      </c>
    </row>
    <row r="2" spans="1:2" x14ac:dyDescent="0.3">
      <c r="A2" t="s">
        <v>109</v>
      </c>
      <c r="B2" t="s">
        <v>8</v>
      </c>
    </row>
    <row r="3" spans="1:2" x14ac:dyDescent="0.3">
      <c r="A3">
        <v>2</v>
      </c>
      <c r="B3" s="1">
        <v>429</v>
      </c>
    </row>
    <row r="4" spans="1:2" x14ac:dyDescent="0.3">
      <c r="A4">
        <v>2.5</v>
      </c>
      <c r="B4" s="1">
        <v>458</v>
      </c>
    </row>
    <row r="5" spans="1:2" x14ac:dyDescent="0.3">
      <c r="A5">
        <v>3</v>
      </c>
      <c r="B5" s="1">
        <v>534</v>
      </c>
    </row>
    <row r="6" spans="1:2" x14ac:dyDescent="0.3">
      <c r="A6">
        <v>3.75</v>
      </c>
      <c r="B6" s="1">
        <v>605</v>
      </c>
    </row>
    <row r="7" spans="1:2" x14ac:dyDescent="0.3">
      <c r="A7">
        <v>4.5</v>
      </c>
      <c r="B7" s="1">
        <v>617</v>
      </c>
    </row>
    <row r="8" spans="1:2" x14ac:dyDescent="0.3">
      <c r="A8">
        <v>6</v>
      </c>
      <c r="B8" s="1">
        <v>623</v>
      </c>
    </row>
    <row r="9" spans="1:2" x14ac:dyDescent="0.3">
      <c r="A9">
        <v>1</v>
      </c>
      <c r="B9" s="1">
        <v>230</v>
      </c>
    </row>
    <row r="10" spans="1:2" x14ac:dyDescent="0.3">
      <c r="A10">
        <v>2</v>
      </c>
      <c r="B10" s="1">
        <v>219.9</v>
      </c>
    </row>
    <row r="11" spans="1:2" x14ac:dyDescent="0.3">
      <c r="A11">
        <v>3</v>
      </c>
      <c r="B11" s="1">
        <v>254.89999999999998</v>
      </c>
    </row>
    <row r="12" spans="1:2" x14ac:dyDescent="0.3">
      <c r="A12">
        <v>4.5</v>
      </c>
      <c r="B12" s="1">
        <v>261.995</v>
      </c>
    </row>
    <row r="13" spans="1:2" x14ac:dyDescent="0.3">
      <c r="A13">
        <v>5</v>
      </c>
      <c r="B13" s="1">
        <v>250</v>
      </c>
    </row>
    <row r="14" spans="1:2" x14ac:dyDescent="0.3">
      <c r="A14">
        <v>6</v>
      </c>
      <c r="B14" s="1">
        <v>271.88</v>
      </c>
    </row>
    <row r="15" spans="1:2" x14ac:dyDescent="0.3">
      <c r="A15">
        <v>8</v>
      </c>
      <c r="B15" s="1">
        <v>293.32</v>
      </c>
    </row>
    <row r="16" spans="1:2" x14ac:dyDescent="0.3">
      <c r="A16">
        <v>9</v>
      </c>
      <c r="B16" s="1">
        <v>476.96</v>
      </c>
    </row>
    <row r="17" spans="1:2" x14ac:dyDescent="0.3">
      <c r="A17">
        <v>9</v>
      </c>
      <c r="B17" s="1">
        <v>284.18</v>
      </c>
    </row>
    <row r="18" spans="1:2" x14ac:dyDescent="0.3">
      <c r="A18">
        <v>9</v>
      </c>
      <c r="B18" s="1">
        <v>212</v>
      </c>
    </row>
    <row r="19" spans="1:2" x14ac:dyDescent="0.3">
      <c r="A19">
        <v>10</v>
      </c>
      <c r="B19" s="1">
        <v>275</v>
      </c>
    </row>
    <row r="20" spans="1:2" x14ac:dyDescent="0.3">
      <c r="A20">
        <v>12</v>
      </c>
      <c r="B20" s="1">
        <v>299.60000000000002</v>
      </c>
    </row>
    <row r="21" spans="1:2" x14ac:dyDescent="0.3">
      <c r="A21">
        <v>15</v>
      </c>
      <c r="B21" s="1">
        <v>300</v>
      </c>
    </row>
    <row r="22" spans="1:2" x14ac:dyDescent="0.3">
      <c r="A22">
        <v>20</v>
      </c>
      <c r="B22" s="1">
        <v>325</v>
      </c>
    </row>
    <row r="23" spans="1:2" x14ac:dyDescent="0.3">
      <c r="A23">
        <v>25</v>
      </c>
      <c r="B23" s="1">
        <v>350</v>
      </c>
    </row>
    <row r="24" spans="1:2" x14ac:dyDescent="0.3">
      <c r="A24">
        <v>100</v>
      </c>
      <c r="B24" s="1">
        <v>7007</v>
      </c>
    </row>
    <row r="25" spans="1:2" x14ac:dyDescent="0.3">
      <c r="A25">
        <v>500</v>
      </c>
      <c r="B25" s="1">
        <v>21187</v>
      </c>
    </row>
    <row r="26" spans="1:2" x14ac:dyDescent="0.3">
      <c r="A26">
        <v>1000</v>
      </c>
      <c r="B26" s="1">
        <v>37817</v>
      </c>
    </row>
    <row r="27" spans="1:2" x14ac:dyDescent="0.3">
      <c r="B27" s="1"/>
    </row>
    <row r="28" spans="1:2" x14ac:dyDescent="0.3">
      <c r="B28" s="1"/>
    </row>
    <row r="29" spans="1:2" x14ac:dyDescent="0.3">
      <c r="B29" s="1"/>
    </row>
    <row r="30" spans="1:2" x14ac:dyDescent="0.3">
      <c r="B30" s="1"/>
    </row>
    <row r="31" spans="1:2" x14ac:dyDescent="0.3">
      <c r="B31" s="1"/>
    </row>
    <row r="32" spans="1:2" x14ac:dyDescent="0.3">
      <c r="B32" s="1"/>
    </row>
    <row r="33" spans="2:2" x14ac:dyDescent="0.3">
      <c r="B33" s="1"/>
    </row>
    <row r="34" spans="2:2" x14ac:dyDescent="0.3">
      <c r="B34" s="1"/>
    </row>
    <row r="35" spans="2:2" x14ac:dyDescent="0.3">
      <c r="B35" s="1"/>
    </row>
    <row r="36" spans="2:2" x14ac:dyDescent="0.3">
      <c r="B36" s="1"/>
    </row>
    <row r="37" spans="2:2" x14ac:dyDescent="0.3">
      <c r="B37" s="1"/>
    </row>
    <row r="38" spans="2:2" x14ac:dyDescent="0.3">
      <c r="B38" s="1"/>
    </row>
    <row r="39" spans="2:2" x14ac:dyDescent="0.3">
      <c r="B39" s="1"/>
    </row>
    <row r="40" spans="2:2" x14ac:dyDescent="0.3">
      <c r="B40" s="1"/>
    </row>
    <row r="41" spans="2:2" x14ac:dyDescent="0.3">
      <c r="B41" s="1"/>
    </row>
    <row r="42" spans="2:2" x14ac:dyDescent="0.3">
      <c r="B42" s="1"/>
    </row>
    <row r="43" spans="2:2" x14ac:dyDescent="0.3">
      <c r="B43" s="1"/>
    </row>
    <row r="44" spans="2:2" x14ac:dyDescent="0.3">
      <c r="B44" s="1"/>
    </row>
    <row r="45" spans="2:2" x14ac:dyDescent="0.3">
      <c r="B45" s="1"/>
    </row>
    <row r="46" spans="2:2" x14ac:dyDescent="0.3">
      <c r="B46" s="1"/>
    </row>
    <row r="47" spans="2:2" x14ac:dyDescent="0.3">
      <c r="B47" s="1"/>
    </row>
    <row r="48" spans="2:2" x14ac:dyDescent="0.3">
      <c r="B48" s="1"/>
    </row>
    <row r="49" spans="2:2" x14ac:dyDescent="0.3">
      <c r="B49" s="1"/>
    </row>
    <row r="50" spans="2:2" x14ac:dyDescent="0.3">
      <c r="B50" s="1"/>
    </row>
    <row r="51" spans="2:2" x14ac:dyDescent="0.3">
      <c r="B51" s="1"/>
    </row>
    <row r="52" spans="2:2" x14ac:dyDescent="0.3">
      <c r="B52" s="1"/>
    </row>
    <row r="53" spans="2:2" x14ac:dyDescent="0.3">
      <c r="B53" s="1"/>
    </row>
    <row r="54" spans="2:2" x14ac:dyDescent="0.3">
      <c r="B54" s="1"/>
    </row>
    <row r="55" spans="2:2" x14ac:dyDescent="0.3">
      <c r="B55" s="1"/>
    </row>
    <row r="56" spans="2:2" x14ac:dyDescent="0.3">
      <c r="B56" s="1"/>
    </row>
    <row r="57" spans="2:2" x14ac:dyDescent="0.3">
      <c r="B57" s="1"/>
    </row>
    <row r="58" spans="2:2" x14ac:dyDescent="0.3">
      <c r="B58" s="1"/>
    </row>
    <row r="59" spans="2:2" x14ac:dyDescent="0.3">
      <c r="B59" s="1"/>
    </row>
    <row r="60" spans="2:2" x14ac:dyDescent="0.3">
      <c r="B60" s="1"/>
    </row>
    <row r="61" spans="2:2" x14ac:dyDescent="0.3">
      <c r="B61" s="1"/>
    </row>
    <row r="62" spans="2:2" x14ac:dyDescent="0.3">
      <c r="B62" s="1"/>
    </row>
    <row r="63" spans="2:2" x14ac:dyDescent="0.3">
      <c r="B63" s="1"/>
    </row>
    <row r="64" spans="2:2" x14ac:dyDescent="0.3">
      <c r="B64" s="1"/>
    </row>
    <row r="65" spans="2:2" x14ac:dyDescent="0.3">
      <c r="B65" s="1"/>
    </row>
    <row r="66" spans="2:2" x14ac:dyDescent="0.3">
      <c r="B66" s="1"/>
    </row>
    <row r="67" spans="2:2" x14ac:dyDescent="0.3">
      <c r="B67" s="1"/>
    </row>
    <row r="68" spans="2:2" x14ac:dyDescent="0.3">
      <c r="B68" s="1"/>
    </row>
    <row r="69" spans="2:2" x14ac:dyDescent="0.3">
      <c r="B69" s="1"/>
    </row>
  </sheetData>
  <autoFilter ref="A2:B55" xr:uid="{8D55DE63-0AA8-4778-9153-8CFFC180DCAC}">
    <sortState xmlns:xlrd2="http://schemas.microsoft.com/office/spreadsheetml/2017/richdata2" ref="A3:B55">
      <sortCondition ref="A2:A55"/>
    </sortState>
  </autoFilter>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5ED081-6624-41B0-AFA5-18854EA8F21F}">
  <dimension ref="A1:X61"/>
  <sheetViews>
    <sheetView zoomScaleNormal="100" workbookViewId="0"/>
  </sheetViews>
  <sheetFormatPr defaultColWidth="9" defaultRowHeight="16.5" x14ac:dyDescent="0.3"/>
  <cols>
    <col min="1" max="24" width="9" customWidth="1"/>
  </cols>
  <sheetData>
    <row r="1" spans="1:24" s="4" customFormat="1" ht="33" x14ac:dyDescent="0.3">
      <c r="A1" s="4" t="s">
        <v>115</v>
      </c>
      <c r="B1" s="4" t="s">
        <v>12</v>
      </c>
    </row>
    <row r="2" spans="1:24" x14ac:dyDescent="0.3">
      <c r="A2" t="s">
        <v>109</v>
      </c>
      <c r="B2" t="s">
        <v>8</v>
      </c>
    </row>
    <row r="3" spans="1:24" x14ac:dyDescent="0.3">
      <c r="A3">
        <v>3.5</v>
      </c>
      <c r="B3" s="1">
        <v>240</v>
      </c>
      <c r="C3" s="1"/>
      <c r="D3" s="1"/>
      <c r="E3" s="1"/>
      <c r="F3" s="1"/>
      <c r="G3" s="1"/>
      <c r="H3" s="1"/>
      <c r="I3" s="1"/>
      <c r="J3" s="1"/>
      <c r="K3" s="1"/>
      <c r="L3" s="1"/>
      <c r="M3" s="1"/>
      <c r="N3" s="1"/>
      <c r="O3" s="1"/>
      <c r="P3" s="1"/>
      <c r="Q3" s="1"/>
      <c r="R3" s="1"/>
      <c r="S3" s="1"/>
      <c r="T3" s="1"/>
      <c r="U3" s="1"/>
      <c r="V3" s="1"/>
      <c r="W3" s="1"/>
      <c r="X3" s="1"/>
    </row>
    <row r="4" spans="1:24" x14ac:dyDescent="0.3">
      <c r="A4">
        <v>3.5</v>
      </c>
      <c r="B4" s="1">
        <v>154</v>
      </c>
      <c r="C4" s="1"/>
      <c r="D4" s="1"/>
      <c r="E4" s="1"/>
      <c r="F4" s="1"/>
      <c r="G4" s="1"/>
      <c r="H4" s="1"/>
      <c r="I4" s="1"/>
      <c r="J4" s="1"/>
      <c r="K4" s="1"/>
      <c r="L4" s="1"/>
      <c r="M4" s="1"/>
      <c r="N4" s="1"/>
      <c r="O4" s="1"/>
      <c r="P4" s="1"/>
      <c r="Q4" s="1"/>
      <c r="R4" s="1"/>
      <c r="S4" s="1"/>
      <c r="T4" s="1"/>
      <c r="U4" s="1"/>
      <c r="V4" s="1"/>
      <c r="W4" s="1"/>
      <c r="X4" s="1"/>
    </row>
    <row r="5" spans="1:24" x14ac:dyDescent="0.3">
      <c r="A5">
        <v>3.5</v>
      </c>
      <c r="B5" s="1">
        <v>254</v>
      </c>
      <c r="C5" s="1"/>
      <c r="D5" s="1"/>
      <c r="E5" s="1"/>
      <c r="F5" s="1"/>
      <c r="G5" s="1"/>
      <c r="H5" s="1"/>
      <c r="I5" s="1"/>
      <c r="J5" s="1"/>
      <c r="K5" s="1"/>
      <c r="L5" s="1"/>
      <c r="M5" s="1"/>
      <c r="N5" s="1"/>
      <c r="O5" s="1"/>
      <c r="P5" s="1"/>
      <c r="Q5" s="1"/>
      <c r="R5" s="1"/>
      <c r="S5" s="1"/>
      <c r="T5" s="1"/>
      <c r="U5" s="1"/>
      <c r="V5" s="1"/>
      <c r="W5" s="1"/>
      <c r="X5" s="1"/>
    </row>
    <row r="6" spans="1:24" x14ac:dyDescent="0.3">
      <c r="A6">
        <v>4.4000000000000004</v>
      </c>
      <c r="B6" s="1">
        <v>249</v>
      </c>
      <c r="C6" s="1"/>
      <c r="D6" s="1"/>
      <c r="E6" s="1"/>
      <c r="F6" s="1"/>
      <c r="G6" s="1"/>
      <c r="H6" s="1"/>
      <c r="I6" s="1"/>
      <c r="J6" s="1"/>
      <c r="K6" s="1"/>
      <c r="L6" s="1"/>
      <c r="M6" s="1"/>
      <c r="N6" s="1"/>
      <c r="O6" s="1"/>
      <c r="P6" s="1"/>
      <c r="Q6" s="1"/>
      <c r="R6" s="1"/>
      <c r="S6" s="1"/>
      <c r="T6" s="1"/>
      <c r="U6" s="1"/>
      <c r="V6" s="1"/>
      <c r="W6" s="1"/>
      <c r="X6" s="1"/>
    </row>
    <row r="7" spans="1:24" x14ac:dyDescent="0.3">
      <c r="A7">
        <v>4.4000000000000004</v>
      </c>
      <c r="B7" s="1">
        <v>166</v>
      </c>
      <c r="C7" s="1"/>
      <c r="D7" s="1"/>
      <c r="E7" s="1"/>
      <c r="F7" s="1"/>
      <c r="G7" s="1"/>
      <c r="H7" s="1"/>
      <c r="I7" s="1"/>
      <c r="J7" s="1"/>
      <c r="K7" s="1"/>
      <c r="L7" s="1"/>
      <c r="M7" s="1"/>
      <c r="N7" s="1"/>
      <c r="O7" s="1"/>
      <c r="P7" s="1"/>
      <c r="Q7" s="1"/>
      <c r="R7" s="1"/>
      <c r="S7" s="1"/>
      <c r="T7" s="1"/>
      <c r="U7" s="1"/>
      <c r="V7" s="1"/>
      <c r="W7" s="1"/>
      <c r="X7" s="1"/>
    </row>
    <row r="8" spans="1:24" x14ac:dyDescent="0.3">
      <c r="A8">
        <v>5.7</v>
      </c>
      <c r="B8" s="1">
        <v>258</v>
      </c>
      <c r="C8" s="1"/>
      <c r="D8" s="1"/>
      <c r="E8" s="1"/>
      <c r="F8" s="1"/>
      <c r="G8" s="1"/>
      <c r="H8" s="1"/>
      <c r="I8" s="1"/>
      <c r="J8" s="1"/>
      <c r="K8" s="1"/>
      <c r="L8" s="1"/>
      <c r="M8" s="1"/>
      <c r="N8" s="1"/>
      <c r="O8" s="1"/>
      <c r="P8" s="1"/>
      <c r="Q8" s="1"/>
      <c r="R8" s="1"/>
      <c r="S8" s="1"/>
      <c r="T8" s="1"/>
      <c r="U8" s="1"/>
      <c r="V8" s="1"/>
      <c r="W8" s="1"/>
      <c r="X8" s="1"/>
    </row>
    <row r="9" spans="1:24" x14ac:dyDescent="0.3">
      <c r="A9">
        <v>5.7</v>
      </c>
      <c r="B9" s="1">
        <v>172</v>
      </c>
      <c r="C9" s="1"/>
      <c r="D9" s="1"/>
      <c r="E9" s="1"/>
      <c r="F9" s="1"/>
      <c r="G9" s="1"/>
      <c r="H9" s="1"/>
      <c r="I9" s="1"/>
      <c r="J9" s="1"/>
      <c r="K9" s="1"/>
      <c r="L9" s="1"/>
      <c r="M9" s="1"/>
      <c r="N9" s="1"/>
      <c r="O9" s="1"/>
      <c r="P9" s="1"/>
      <c r="Q9" s="1"/>
      <c r="R9" s="1"/>
      <c r="S9" s="1"/>
      <c r="T9" s="1"/>
      <c r="U9" s="1"/>
      <c r="V9" s="1"/>
      <c r="W9" s="1"/>
      <c r="X9" s="1"/>
    </row>
    <row r="10" spans="1:24" x14ac:dyDescent="0.3">
      <c r="A10">
        <v>5.7</v>
      </c>
      <c r="B10" s="1">
        <v>263</v>
      </c>
      <c r="C10" s="1"/>
      <c r="D10" s="1"/>
      <c r="E10" s="1"/>
      <c r="F10" s="1"/>
      <c r="G10" s="1"/>
      <c r="H10" s="1"/>
      <c r="I10" s="1"/>
      <c r="J10" s="1"/>
      <c r="K10" s="1"/>
      <c r="L10" s="1"/>
      <c r="M10" s="1"/>
      <c r="N10" s="1"/>
      <c r="O10" s="1"/>
      <c r="P10" s="1"/>
      <c r="Q10" s="1"/>
      <c r="R10" s="1"/>
      <c r="S10" s="1"/>
      <c r="T10" s="1"/>
      <c r="U10" s="1"/>
      <c r="V10" s="1"/>
      <c r="W10" s="1"/>
      <c r="X10" s="1"/>
    </row>
    <row r="11" spans="1:24" x14ac:dyDescent="0.3">
      <c r="A11">
        <v>6.5</v>
      </c>
      <c r="B11" s="1">
        <v>263</v>
      </c>
      <c r="C11" s="1"/>
      <c r="D11" s="1"/>
      <c r="E11" s="1"/>
      <c r="F11" s="1"/>
      <c r="G11" s="1"/>
      <c r="H11" s="1"/>
      <c r="I11" s="1"/>
      <c r="J11" s="1"/>
      <c r="K11" s="1"/>
      <c r="L11" s="1"/>
      <c r="M11" s="1"/>
      <c r="N11" s="1"/>
      <c r="O11" s="1"/>
      <c r="P11" s="1"/>
      <c r="Q11" s="1"/>
      <c r="R11" s="1"/>
      <c r="S11" s="1"/>
      <c r="T11" s="1"/>
      <c r="U11" s="1"/>
      <c r="V11" s="1"/>
      <c r="W11" s="1"/>
      <c r="X11" s="1"/>
    </row>
    <row r="12" spans="1:24" x14ac:dyDescent="0.3">
      <c r="A12">
        <v>11.2</v>
      </c>
      <c r="B12" s="1">
        <v>366</v>
      </c>
      <c r="C12" s="1"/>
      <c r="D12" s="1"/>
      <c r="E12" s="1"/>
      <c r="F12" s="1"/>
      <c r="G12" s="1"/>
      <c r="H12" s="1"/>
      <c r="I12" s="1"/>
      <c r="J12" s="1"/>
      <c r="K12" s="1"/>
      <c r="L12" s="1"/>
      <c r="M12" s="1"/>
      <c r="N12" s="1"/>
      <c r="O12" s="1"/>
      <c r="P12" s="1"/>
      <c r="Q12" s="1"/>
      <c r="R12" s="1"/>
      <c r="S12" s="1"/>
      <c r="T12" s="1"/>
      <c r="U12" s="1"/>
      <c r="V12" s="1"/>
      <c r="W12" s="1"/>
      <c r="X12" s="1"/>
    </row>
    <row r="13" spans="1:24" x14ac:dyDescent="0.3">
      <c r="A13">
        <v>13</v>
      </c>
      <c r="B13" s="1">
        <v>445</v>
      </c>
      <c r="C13" s="1"/>
      <c r="D13" s="1"/>
      <c r="E13" s="1"/>
      <c r="F13" s="1"/>
      <c r="G13" s="1"/>
      <c r="H13" s="1"/>
      <c r="I13" s="1"/>
      <c r="J13" s="1"/>
      <c r="K13" s="1"/>
      <c r="L13" s="1"/>
      <c r="M13" s="1"/>
      <c r="N13" s="1"/>
      <c r="O13" s="1"/>
      <c r="P13" s="1"/>
      <c r="Q13" s="1"/>
      <c r="R13" s="1"/>
      <c r="S13" s="1"/>
      <c r="T13" s="1"/>
      <c r="U13" s="1"/>
      <c r="V13" s="1"/>
      <c r="W13" s="1"/>
      <c r="X13" s="1"/>
    </row>
    <row r="14" spans="1:24" x14ac:dyDescent="0.3">
      <c r="A14">
        <v>13.5</v>
      </c>
      <c r="B14" s="1">
        <v>444</v>
      </c>
      <c r="C14" s="1"/>
      <c r="D14" s="1"/>
      <c r="E14" s="1"/>
      <c r="F14" s="1"/>
      <c r="G14" s="1"/>
      <c r="H14" s="1"/>
      <c r="I14" s="1"/>
      <c r="J14" s="1"/>
      <c r="K14" s="1"/>
      <c r="L14" s="1"/>
      <c r="M14" s="1"/>
      <c r="N14" s="1"/>
      <c r="O14" s="1"/>
      <c r="P14" s="1"/>
      <c r="Q14" s="1"/>
      <c r="R14" s="1"/>
      <c r="S14" s="1"/>
      <c r="T14" s="1"/>
      <c r="U14" s="1"/>
      <c r="V14" s="1"/>
      <c r="W14" s="1"/>
      <c r="X14" s="1"/>
    </row>
    <row r="15" spans="1:24" x14ac:dyDescent="0.3">
      <c r="A15">
        <v>13.5</v>
      </c>
      <c r="B15" s="1">
        <v>366</v>
      </c>
      <c r="C15" s="1"/>
      <c r="D15" s="1"/>
      <c r="E15" s="1"/>
      <c r="F15" s="1"/>
      <c r="G15" s="1"/>
      <c r="H15" s="1"/>
      <c r="I15" s="1"/>
      <c r="J15" s="1"/>
      <c r="K15" s="1"/>
      <c r="L15" s="1"/>
      <c r="M15" s="1"/>
      <c r="N15" s="1"/>
      <c r="O15" s="1"/>
      <c r="P15" s="1"/>
      <c r="Q15" s="1"/>
      <c r="R15" s="1"/>
      <c r="S15" s="1"/>
      <c r="T15" s="1"/>
      <c r="U15" s="1"/>
      <c r="V15" s="1"/>
      <c r="W15" s="1"/>
      <c r="X15" s="1"/>
    </row>
    <row r="16" spans="1:24" x14ac:dyDescent="0.3">
      <c r="A16">
        <v>21</v>
      </c>
      <c r="B16" s="1">
        <v>445</v>
      </c>
      <c r="C16" s="1"/>
      <c r="D16" s="1"/>
      <c r="E16" s="1"/>
      <c r="F16" s="1"/>
      <c r="G16" s="1"/>
      <c r="H16" s="1"/>
      <c r="I16" s="1"/>
      <c r="J16" s="1"/>
      <c r="K16" s="1"/>
      <c r="L16" s="1"/>
      <c r="M16" s="1"/>
      <c r="N16" s="1"/>
      <c r="O16" s="1"/>
      <c r="P16" s="1"/>
      <c r="Q16" s="1"/>
      <c r="R16" s="1"/>
      <c r="S16" s="1"/>
      <c r="T16" s="1"/>
      <c r="U16" s="1"/>
      <c r="V16" s="1"/>
      <c r="W16" s="1"/>
      <c r="X16" s="1"/>
    </row>
    <row r="17" spans="1:24" x14ac:dyDescent="0.3">
      <c r="A17">
        <v>24</v>
      </c>
      <c r="B17" s="1">
        <v>401</v>
      </c>
      <c r="C17" s="1"/>
      <c r="D17" s="1"/>
      <c r="E17" s="1"/>
      <c r="F17" s="1"/>
      <c r="G17" s="1"/>
      <c r="H17" s="1"/>
      <c r="I17" s="1"/>
      <c r="J17" s="1"/>
      <c r="K17" s="1"/>
      <c r="L17" s="1"/>
      <c r="M17" s="1"/>
      <c r="N17" s="1"/>
      <c r="O17" s="1"/>
      <c r="P17" s="1"/>
      <c r="Q17" s="1"/>
      <c r="R17" s="1"/>
      <c r="S17" s="1"/>
      <c r="T17" s="1"/>
      <c r="U17" s="1"/>
      <c r="V17" s="1"/>
      <c r="W17" s="1"/>
      <c r="X17" s="1"/>
    </row>
    <row r="18" spans="1:24" x14ac:dyDescent="0.3">
      <c r="A18">
        <v>24</v>
      </c>
      <c r="B18" s="1">
        <v>381</v>
      </c>
      <c r="C18" s="1"/>
      <c r="D18" s="1"/>
      <c r="E18" s="1"/>
      <c r="F18" s="1"/>
      <c r="G18" s="1"/>
      <c r="H18" s="1"/>
      <c r="I18" s="1"/>
      <c r="J18" s="1"/>
      <c r="K18" s="1"/>
      <c r="L18" s="1"/>
      <c r="M18" s="1"/>
      <c r="N18" s="1"/>
      <c r="O18" s="1"/>
      <c r="P18" s="1"/>
      <c r="Q18" s="1"/>
      <c r="R18" s="1"/>
      <c r="S18" s="1"/>
      <c r="T18" s="1"/>
      <c r="U18" s="1"/>
      <c r="V18" s="1"/>
      <c r="W18" s="1"/>
      <c r="X18" s="1"/>
    </row>
    <row r="19" spans="1:24" x14ac:dyDescent="0.3">
      <c r="A19">
        <v>24</v>
      </c>
      <c r="B19" s="1">
        <v>453</v>
      </c>
      <c r="C19" s="1"/>
      <c r="D19" s="1"/>
      <c r="E19" s="1"/>
      <c r="F19" s="1"/>
      <c r="G19" s="1"/>
      <c r="H19" s="1"/>
      <c r="I19" s="1"/>
      <c r="J19" s="1"/>
      <c r="K19" s="1"/>
      <c r="L19" s="1"/>
      <c r="M19" s="1"/>
      <c r="N19" s="1"/>
      <c r="O19" s="1"/>
      <c r="P19" s="1"/>
      <c r="Q19" s="1"/>
      <c r="R19" s="1"/>
      <c r="S19" s="1"/>
      <c r="T19" s="1"/>
      <c r="U19" s="1"/>
      <c r="V19" s="1"/>
      <c r="W19" s="1"/>
      <c r="X19" s="1"/>
    </row>
    <row r="20" spans="1:24" x14ac:dyDescent="0.3">
      <c r="A20">
        <v>24</v>
      </c>
      <c r="B20" s="1">
        <v>517</v>
      </c>
      <c r="C20" s="1"/>
      <c r="D20" s="1"/>
      <c r="E20" s="1"/>
      <c r="F20" s="1"/>
      <c r="G20" s="1"/>
      <c r="H20" s="1"/>
      <c r="I20" s="1"/>
      <c r="J20" s="1"/>
      <c r="K20" s="1"/>
      <c r="L20" s="1"/>
      <c r="M20" s="1"/>
      <c r="N20" s="1"/>
      <c r="O20" s="1"/>
      <c r="P20" s="1"/>
      <c r="Q20" s="1"/>
      <c r="R20" s="1"/>
      <c r="S20" s="1"/>
      <c r="T20" s="1"/>
      <c r="U20" s="1"/>
      <c r="V20" s="1"/>
      <c r="W20" s="1"/>
      <c r="X20" s="1"/>
    </row>
    <row r="21" spans="1:24" x14ac:dyDescent="0.3">
      <c r="A21">
        <v>27</v>
      </c>
      <c r="B21" s="1">
        <v>749</v>
      </c>
      <c r="C21" s="1"/>
      <c r="D21" s="1"/>
      <c r="E21" s="1"/>
      <c r="F21" s="1"/>
      <c r="G21" s="1"/>
      <c r="H21" s="1"/>
      <c r="I21" s="1"/>
      <c r="J21" s="1"/>
      <c r="K21" s="1"/>
      <c r="L21" s="1"/>
      <c r="M21" s="1"/>
      <c r="N21" s="1"/>
      <c r="O21" s="1"/>
      <c r="P21" s="1"/>
      <c r="Q21" s="1"/>
      <c r="R21" s="1"/>
      <c r="S21" s="1"/>
      <c r="T21" s="1"/>
      <c r="U21" s="1"/>
      <c r="V21" s="1"/>
      <c r="W21" s="1"/>
      <c r="X21" s="1"/>
    </row>
    <row r="22" spans="1:24" x14ac:dyDescent="0.3">
      <c r="A22">
        <v>27</v>
      </c>
      <c r="B22" s="1">
        <v>484</v>
      </c>
      <c r="C22" s="1"/>
      <c r="D22" s="1"/>
      <c r="E22" s="1"/>
      <c r="F22" s="1"/>
      <c r="G22" s="1"/>
      <c r="H22" s="1"/>
      <c r="I22" s="1"/>
      <c r="J22" s="1"/>
      <c r="K22" s="1"/>
      <c r="L22" s="1"/>
      <c r="M22" s="1"/>
      <c r="N22" s="1"/>
      <c r="O22" s="1"/>
      <c r="P22" s="1"/>
      <c r="Q22" s="1"/>
      <c r="R22" s="1"/>
      <c r="S22" s="1"/>
      <c r="T22" s="1"/>
      <c r="U22" s="1"/>
      <c r="V22" s="1"/>
      <c r="W22" s="1"/>
      <c r="X22" s="1"/>
    </row>
    <row r="23" spans="1:24" x14ac:dyDescent="0.3">
      <c r="A23">
        <v>27</v>
      </c>
      <c r="B23" s="1">
        <v>445</v>
      </c>
      <c r="C23" s="1"/>
      <c r="D23" s="1"/>
      <c r="E23" s="1"/>
      <c r="F23" s="1"/>
      <c r="G23" s="1"/>
      <c r="H23" s="1"/>
      <c r="I23" s="1"/>
      <c r="J23" s="1"/>
      <c r="K23" s="1"/>
      <c r="L23" s="1"/>
      <c r="M23" s="1"/>
      <c r="N23" s="1"/>
      <c r="O23" s="1"/>
      <c r="P23" s="1"/>
      <c r="Q23" s="1"/>
      <c r="R23" s="1"/>
      <c r="S23" s="1"/>
      <c r="T23" s="1"/>
      <c r="U23" s="1"/>
      <c r="V23" s="1"/>
      <c r="W23" s="1"/>
      <c r="X23" s="1"/>
    </row>
    <row r="24" spans="1:24" x14ac:dyDescent="0.3">
      <c r="A24">
        <v>27</v>
      </c>
      <c r="B24" s="1">
        <v>453</v>
      </c>
      <c r="C24" s="1"/>
      <c r="D24" s="1"/>
      <c r="E24" s="1"/>
      <c r="F24" s="1"/>
      <c r="G24" s="1"/>
      <c r="H24" s="1"/>
      <c r="I24" s="1"/>
      <c r="J24" s="1"/>
      <c r="K24" s="1"/>
      <c r="L24" s="1"/>
      <c r="M24" s="1"/>
      <c r="N24" s="1"/>
      <c r="O24" s="1"/>
      <c r="P24" s="1"/>
      <c r="Q24" s="1"/>
      <c r="R24" s="1"/>
      <c r="S24" s="1"/>
      <c r="T24" s="1"/>
      <c r="U24" s="1"/>
      <c r="V24" s="1"/>
      <c r="W24" s="1"/>
      <c r="X24" s="1"/>
    </row>
    <row r="25" spans="1:24" x14ac:dyDescent="0.3">
      <c r="B25" s="1"/>
      <c r="C25" s="1"/>
      <c r="D25" s="1"/>
      <c r="E25" s="1"/>
      <c r="F25" s="1"/>
      <c r="G25" s="1"/>
      <c r="H25" s="1"/>
      <c r="I25" s="1"/>
      <c r="J25" s="1"/>
      <c r="K25" s="1"/>
      <c r="L25" s="1"/>
      <c r="M25" s="1"/>
      <c r="N25" s="1"/>
      <c r="O25" s="1"/>
      <c r="P25" s="1"/>
      <c r="Q25" s="1"/>
      <c r="R25" s="1"/>
      <c r="S25" s="1"/>
      <c r="T25" s="1"/>
      <c r="U25" s="1"/>
      <c r="V25" s="1"/>
      <c r="W25" s="1"/>
      <c r="X25" s="1"/>
    </row>
    <row r="26" spans="1:24" x14ac:dyDescent="0.3">
      <c r="B26" s="1"/>
      <c r="C26" s="1"/>
      <c r="D26" s="1"/>
      <c r="E26" s="1"/>
      <c r="F26" s="1"/>
      <c r="G26" s="1"/>
      <c r="H26" s="1"/>
      <c r="I26" s="1"/>
      <c r="J26" s="1"/>
      <c r="K26" s="1"/>
      <c r="L26" s="1"/>
      <c r="M26" s="1"/>
      <c r="N26" s="1"/>
      <c r="O26" s="1"/>
      <c r="P26" s="1"/>
      <c r="Q26" s="1"/>
      <c r="R26" s="1"/>
      <c r="S26" s="1"/>
      <c r="T26" s="1"/>
      <c r="U26" s="1"/>
      <c r="V26" s="1"/>
      <c r="W26" s="1"/>
      <c r="X26" s="1"/>
    </row>
    <row r="27" spans="1:24" x14ac:dyDescent="0.3">
      <c r="B27" s="1"/>
      <c r="C27" s="1"/>
      <c r="D27" s="1"/>
      <c r="E27" s="1"/>
      <c r="F27" s="1"/>
      <c r="G27" s="1"/>
      <c r="H27" s="1"/>
      <c r="I27" s="1"/>
      <c r="J27" s="1"/>
      <c r="K27" s="1"/>
      <c r="L27" s="1"/>
      <c r="M27" s="1"/>
      <c r="N27" s="1"/>
      <c r="O27" s="1"/>
      <c r="P27" s="1"/>
      <c r="Q27" s="1"/>
      <c r="R27" s="1"/>
      <c r="S27" s="1"/>
      <c r="T27" s="1"/>
      <c r="U27" s="1"/>
      <c r="V27" s="1"/>
      <c r="W27" s="1"/>
      <c r="X27" s="1"/>
    </row>
    <row r="28" spans="1:24" x14ac:dyDescent="0.3">
      <c r="B28" s="1"/>
      <c r="C28" s="1"/>
      <c r="D28" s="1"/>
      <c r="E28" s="1"/>
      <c r="F28" s="1"/>
      <c r="G28" s="1"/>
      <c r="H28" s="1"/>
      <c r="I28" s="1"/>
      <c r="J28" s="1"/>
      <c r="K28" s="1"/>
      <c r="L28" s="1"/>
      <c r="M28" s="1"/>
      <c r="N28" s="1"/>
      <c r="O28" s="1"/>
      <c r="P28" s="1"/>
      <c r="Q28" s="1"/>
      <c r="R28" s="1"/>
      <c r="S28" s="1"/>
      <c r="T28" s="1"/>
      <c r="U28" s="1"/>
      <c r="V28" s="1"/>
      <c r="W28" s="1"/>
      <c r="X28" s="1"/>
    </row>
    <row r="29" spans="1:24" x14ac:dyDescent="0.3">
      <c r="B29" s="1"/>
      <c r="C29" s="1"/>
      <c r="D29" s="1"/>
      <c r="E29" s="1"/>
      <c r="F29" s="1"/>
      <c r="G29" s="1"/>
      <c r="H29" s="1"/>
      <c r="I29" s="1"/>
      <c r="J29" s="1"/>
      <c r="K29" s="1"/>
      <c r="L29" s="1"/>
      <c r="M29" s="1"/>
      <c r="N29" s="1"/>
      <c r="O29" s="1"/>
      <c r="P29" s="1"/>
      <c r="Q29" s="1"/>
      <c r="R29" s="1"/>
      <c r="S29" s="1"/>
      <c r="T29" s="1"/>
      <c r="U29" s="1"/>
      <c r="V29" s="1"/>
      <c r="W29" s="1"/>
      <c r="X29" s="1"/>
    </row>
    <row r="30" spans="1:24" x14ac:dyDescent="0.3">
      <c r="B30" s="1"/>
      <c r="C30" s="1"/>
      <c r="D30" s="1"/>
      <c r="E30" s="1"/>
      <c r="F30" s="1"/>
      <c r="G30" s="1"/>
      <c r="H30" s="1"/>
      <c r="I30" s="1"/>
      <c r="J30" s="1"/>
      <c r="K30" s="1"/>
      <c r="L30" s="1"/>
      <c r="M30" s="1"/>
      <c r="N30" s="1"/>
      <c r="O30" s="1"/>
      <c r="P30" s="1"/>
      <c r="Q30" s="1"/>
      <c r="R30" s="1"/>
      <c r="S30" s="1"/>
      <c r="T30" s="1"/>
      <c r="U30" s="1"/>
      <c r="V30" s="1"/>
      <c r="W30" s="1"/>
      <c r="X30" s="1"/>
    </row>
    <row r="31" spans="1:24" x14ac:dyDescent="0.3">
      <c r="B31" s="1"/>
      <c r="C31" s="1"/>
      <c r="D31" s="1"/>
      <c r="E31" s="1"/>
      <c r="F31" s="1"/>
      <c r="G31" s="1"/>
      <c r="H31" s="1"/>
      <c r="I31" s="1"/>
      <c r="J31" s="1"/>
      <c r="K31" s="1"/>
      <c r="L31" s="1"/>
      <c r="M31" s="1"/>
      <c r="N31" s="1"/>
      <c r="O31" s="1"/>
      <c r="P31" s="1"/>
      <c r="Q31" s="1"/>
      <c r="R31" s="1"/>
      <c r="S31" s="1"/>
      <c r="T31" s="1"/>
      <c r="U31" s="1"/>
      <c r="V31" s="1"/>
      <c r="W31" s="1"/>
      <c r="X31" s="1"/>
    </row>
    <row r="32" spans="1:24" x14ac:dyDescent="0.3">
      <c r="B32" s="1"/>
      <c r="C32" s="1"/>
      <c r="D32" s="1"/>
      <c r="E32" s="1"/>
      <c r="F32" s="1"/>
      <c r="G32" s="1"/>
      <c r="H32" s="1"/>
      <c r="I32" s="1"/>
      <c r="J32" s="1"/>
      <c r="K32" s="1"/>
      <c r="L32" s="1"/>
      <c r="M32" s="1"/>
      <c r="N32" s="1"/>
      <c r="O32" s="1"/>
      <c r="P32" s="1"/>
      <c r="Q32" s="1"/>
      <c r="R32" s="1"/>
      <c r="S32" s="1"/>
      <c r="T32" s="1"/>
      <c r="U32" s="1"/>
      <c r="V32" s="1"/>
      <c r="W32" s="1"/>
      <c r="X32" s="1"/>
    </row>
    <row r="33" spans="2:24" x14ac:dyDescent="0.3">
      <c r="B33" s="1"/>
      <c r="C33" s="1"/>
      <c r="D33" s="1"/>
      <c r="E33" s="1"/>
      <c r="F33" s="1"/>
      <c r="G33" s="1"/>
      <c r="H33" s="1"/>
      <c r="I33" s="1"/>
      <c r="J33" s="1"/>
      <c r="K33" s="1"/>
      <c r="L33" s="1"/>
      <c r="M33" s="1"/>
      <c r="N33" s="1"/>
      <c r="O33" s="1"/>
      <c r="P33" s="1"/>
      <c r="Q33" s="1"/>
      <c r="R33" s="1"/>
      <c r="S33" s="1"/>
      <c r="T33" s="1"/>
      <c r="U33" s="1"/>
      <c r="V33" s="1"/>
      <c r="W33" s="1"/>
      <c r="X33" s="1"/>
    </row>
    <row r="34" spans="2:24" x14ac:dyDescent="0.3">
      <c r="B34" s="1"/>
      <c r="C34" s="1"/>
      <c r="D34" s="1"/>
      <c r="E34" s="1"/>
      <c r="F34" s="1"/>
      <c r="G34" s="1"/>
      <c r="H34" s="1"/>
      <c r="I34" s="1"/>
      <c r="J34" s="1"/>
      <c r="K34" s="1"/>
      <c r="L34" s="1"/>
      <c r="M34" s="1"/>
      <c r="N34" s="1"/>
      <c r="O34" s="1"/>
      <c r="P34" s="1"/>
      <c r="Q34" s="1"/>
      <c r="R34" s="1"/>
      <c r="S34" s="1"/>
      <c r="T34" s="1"/>
      <c r="U34" s="1"/>
      <c r="V34" s="1"/>
      <c r="W34" s="1"/>
      <c r="X34" s="1"/>
    </row>
    <row r="35" spans="2:24" x14ac:dyDescent="0.3">
      <c r="B35" s="1"/>
      <c r="C35" s="1"/>
      <c r="D35" s="1"/>
      <c r="E35" s="1"/>
      <c r="F35" s="1"/>
      <c r="G35" s="1"/>
      <c r="H35" s="1"/>
      <c r="I35" s="1"/>
      <c r="J35" s="1"/>
      <c r="K35" s="1"/>
      <c r="L35" s="1"/>
      <c r="M35" s="1"/>
      <c r="N35" s="1"/>
      <c r="O35" s="1"/>
      <c r="P35" s="1"/>
      <c r="Q35" s="1"/>
      <c r="R35" s="1"/>
      <c r="S35" s="1"/>
      <c r="T35" s="1"/>
      <c r="U35" s="1"/>
      <c r="V35" s="1"/>
      <c r="W35" s="1"/>
      <c r="X35" s="1"/>
    </row>
    <row r="36" spans="2:24" x14ac:dyDescent="0.3">
      <c r="B36" s="1"/>
      <c r="C36" s="1"/>
      <c r="D36" s="1"/>
      <c r="E36" s="1"/>
      <c r="F36" s="1"/>
      <c r="G36" s="1"/>
      <c r="H36" s="1"/>
      <c r="I36" s="1"/>
      <c r="J36" s="1"/>
      <c r="K36" s="1"/>
      <c r="L36" s="1"/>
      <c r="M36" s="1"/>
      <c r="N36" s="1"/>
      <c r="O36" s="1"/>
      <c r="P36" s="1"/>
      <c r="Q36" s="1"/>
      <c r="R36" s="1"/>
      <c r="S36" s="1"/>
      <c r="T36" s="1"/>
      <c r="U36" s="1"/>
      <c r="V36" s="1"/>
      <c r="W36" s="1"/>
      <c r="X36" s="1"/>
    </row>
    <row r="37" spans="2:24" x14ac:dyDescent="0.3">
      <c r="B37" s="1"/>
      <c r="C37" s="1"/>
      <c r="D37" s="1"/>
      <c r="E37" s="1"/>
      <c r="F37" s="1"/>
      <c r="G37" s="1"/>
      <c r="H37" s="1"/>
      <c r="I37" s="1"/>
      <c r="J37" s="1"/>
      <c r="K37" s="1"/>
      <c r="L37" s="1"/>
      <c r="M37" s="1"/>
      <c r="N37" s="1"/>
      <c r="O37" s="1"/>
      <c r="P37" s="1"/>
      <c r="Q37" s="1"/>
      <c r="R37" s="1"/>
      <c r="S37" s="1"/>
      <c r="T37" s="1"/>
      <c r="U37" s="1"/>
      <c r="V37" s="1"/>
      <c r="W37" s="1"/>
      <c r="X37" s="1"/>
    </row>
    <row r="38" spans="2:24" x14ac:dyDescent="0.3">
      <c r="B38" s="1"/>
      <c r="C38" s="1"/>
      <c r="D38" s="1"/>
      <c r="E38" s="1"/>
      <c r="F38" s="1"/>
      <c r="G38" s="1"/>
      <c r="H38" s="1"/>
      <c r="I38" s="1"/>
      <c r="J38" s="1"/>
      <c r="K38" s="1"/>
      <c r="L38" s="1"/>
      <c r="M38" s="1"/>
      <c r="N38" s="1"/>
      <c r="O38" s="1"/>
      <c r="P38" s="1"/>
      <c r="Q38" s="1"/>
      <c r="R38" s="1"/>
      <c r="S38" s="1"/>
      <c r="T38" s="1"/>
      <c r="U38" s="1"/>
      <c r="V38" s="1"/>
      <c r="W38" s="1"/>
      <c r="X38" s="1"/>
    </row>
    <row r="39" spans="2:24" x14ac:dyDescent="0.3">
      <c r="B39" s="1"/>
      <c r="C39" s="1"/>
      <c r="D39" s="1"/>
      <c r="E39" s="1"/>
      <c r="F39" s="1"/>
      <c r="G39" s="1"/>
      <c r="H39" s="1"/>
      <c r="I39" s="1"/>
      <c r="J39" s="1"/>
      <c r="K39" s="1"/>
      <c r="L39" s="1"/>
      <c r="M39" s="1"/>
      <c r="N39" s="1"/>
      <c r="O39" s="1"/>
      <c r="P39" s="1"/>
      <c r="Q39" s="1"/>
      <c r="R39" s="1"/>
      <c r="S39" s="1"/>
      <c r="T39" s="1"/>
      <c r="U39" s="1"/>
      <c r="V39" s="1"/>
      <c r="W39" s="1"/>
      <c r="X39" s="1"/>
    </row>
    <row r="40" spans="2:24" x14ac:dyDescent="0.3">
      <c r="B40" s="1"/>
      <c r="C40" s="1"/>
      <c r="D40" s="1"/>
      <c r="E40" s="1"/>
      <c r="F40" s="1"/>
      <c r="G40" s="1"/>
      <c r="H40" s="1"/>
      <c r="I40" s="1"/>
      <c r="J40" s="1"/>
      <c r="K40" s="1"/>
      <c r="L40" s="1"/>
      <c r="M40" s="1"/>
      <c r="N40" s="1"/>
      <c r="O40" s="1"/>
      <c r="P40" s="1"/>
      <c r="Q40" s="1"/>
      <c r="R40" s="1"/>
      <c r="S40" s="1"/>
      <c r="T40" s="1"/>
      <c r="U40" s="1"/>
      <c r="V40" s="1"/>
      <c r="W40" s="1"/>
      <c r="X40" s="1"/>
    </row>
    <row r="41" spans="2:24" x14ac:dyDescent="0.3">
      <c r="B41" s="1"/>
      <c r="C41" s="1"/>
      <c r="D41" s="1"/>
      <c r="E41" s="1"/>
      <c r="F41" s="1"/>
      <c r="G41" s="1"/>
      <c r="H41" s="1"/>
      <c r="I41" s="1"/>
      <c r="J41" s="1"/>
      <c r="K41" s="1"/>
      <c r="L41" s="1"/>
      <c r="M41" s="1"/>
      <c r="N41" s="1"/>
      <c r="O41" s="1"/>
      <c r="P41" s="1"/>
      <c r="Q41" s="1"/>
      <c r="R41" s="1"/>
      <c r="S41" s="1"/>
      <c r="T41" s="1"/>
      <c r="U41" s="1"/>
      <c r="V41" s="1"/>
      <c r="W41" s="1"/>
      <c r="X41" s="1"/>
    </row>
    <row r="42" spans="2:24" x14ac:dyDescent="0.3">
      <c r="B42" s="1"/>
      <c r="C42" s="1"/>
      <c r="D42" s="1"/>
      <c r="E42" s="1"/>
      <c r="F42" s="1"/>
      <c r="G42" s="1"/>
      <c r="H42" s="1"/>
      <c r="I42" s="1"/>
      <c r="J42" s="1"/>
      <c r="K42" s="1"/>
      <c r="L42" s="1"/>
      <c r="M42" s="1"/>
      <c r="N42" s="1"/>
      <c r="O42" s="1"/>
      <c r="P42" s="1"/>
      <c r="Q42" s="1"/>
      <c r="R42" s="1"/>
      <c r="S42" s="1"/>
      <c r="T42" s="1"/>
      <c r="U42" s="1"/>
      <c r="V42" s="1"/>
      <c r="W42" s="1"/>
      <c r="X42" s="1"/>
    </row>
    <row r="43" spans="2:24" x14ac:dyDescent="0.3">
      <c r="B43" s="1"/>
      <c r="C43" s="1"/>
      <c r="D43" s="1"/>
      <c r="E43" s="1"/>
      <c r="F43" s="1"/>
      <c r="G43" s="1"/>
      <c r="H43" s="1"/>
      <c r="I43" s="1"/>
      <c r="J43" s="1"/>
      <c r="K43" s="1"/>
      <c r="L43" s="1"/>
      <c r="M43" s="1"/>
      <c r="N43" s="1"/>
      <c r="O43" s="1"/>
      <c r="P43" s="1"/>
      <c r="Q43" s="1"/>
      <c r="R43" s="1"/>
      <c r="S43" s="1"/>
      <c r="T43" s="1"/>
      <c r="U43" s="1"/>
      <c r="V43" s="1"/>
      <c r="W43" s="1"/>
      <c r="X43" s="1"/>
    </row>
    <row r="44" spans="2:24" x14ac:dyDescent="0.3">
      <c r="B44" s="1"/>
      <c r="C44" s="1"/>
      <c r="D44" s="1"/>
      <c r="E44" s="1"/>
      <c r="F44" s="1"/>
      <c r="G44" s="1"/>
      <c r="H44" s="1"/>
      <c r="I44" s="1"/>
      <c r="J44" s="1"/>
      <c r="K44" s="1"/>
      <c r="L44" s="1"/>
      <c r="M44" s="1"/>
      <c r="N44" s="1"/>
      <c r="O44" s="1"/>
      <c r="P44" s="1"/>
      <c r="Q44" s="1"/>
      <c r="R44" s="1"/>
      <c r="S44" s="1"/>
      <c r="T44" s="1"/>
      <c r="U44" s="1"/>
      <c r="V44" s="1"/>
      <c r="W44" s="1"/>
      <c r="X44" s="1"/>
    </row>
    <row r="45" spans="2:24" x14ac:dyDescent="0.3">
      <c r="B45" s="1"/>
      <c r="C45" s="1"/>
      <c r="D45" s="1"/>
      <c r="E45" s="1"/>
      <c r="F45" s="1"/>
      <c r="G45" s="1"/>
      <c r="H45" s="1"/>
      <c r="I45" s="1"/>
      <c r="J45" s="1"/>
      <c r="K45" s="1"/>
      <c r="L45" s="1"/>
      <c r="M45" s="1"/>
      <c r="N45" s="1"/>
      <c r="O45" s="1"/>
      <c r="P45" s="1"/>
      <c r="Q45" s="1"/>
      <c r="R45" s="1"/>
      <c r="S45" s="1"/>
      <c r="T45" s="1"/>
      <c r="U45" s="1"/>
      <c r="V45" s="1"/>
      <c r="W45" s="1"/>
      <c r="X45" s="1"/>
    </row>
    <row r="46" spans="2:24" x14ac:dyDescent="0.3">
      <c r="B46" s="1"/>
      <c r="C46" s="1"/>
      <c r="D46" s="1"/>
      <c r="E46" s="1"/>
      <c r="F46" s="1"/>
      <c r="G46" s="1"/>
      <c r="H46" s="1"/>
      <c r="I46" s="1"/>
      <c r="J46" s="1"/>
      <c r="K46" s="1"/>
      <c r="L46" s="1"/>
      <c r="M46" s="1"/>
      <c r="N46" s="1"/>
      <c r="O46" s="1"/>
      <c r="P46" s="1"/>
      <c r="Q46" s="1"/>
      <c r="R46" s="1"/>
      <c r="S46" s="1"/>
      <c r="T46" s="1"/>
      <c r="U46" s="1"/>
      <c r="V46" s="1"/>
      <c r="W46" s="1"/>
      <c r="X46" s="1"/>
    </row>
    <row r="47" spans="2:24" x14ac:dyDescent="0.3">
      <c r="B47" s="1"/>
      <c r="C47" s="1"/>
      <c r="D47" s="1"/>
      <c r="E47" s="1"/>
      <c r="F47" s="1"/>
      <c r="G47" s="1"/>
      <c r="H47" s="1"/>
      <c r="I47" s="1"/>
      <c r="J47" s="1"/>
      <c r="K47" s="1"/>
      <c r="L47" s="1"/>
      <c r="M47" s="1"/>
      <c r="N47" s="1"/>
      <c r="O47" s="1"/>
      <c r="P47" s="1"/>
      <c r="Q47" s="1"/>
      <c r="R47" s="1"/>
      <c r="S47" s="1"/>
      <c r="T47" s="1"/>
      <c r="U47" s="1"/>
      <c r="V47" s="1"/>
      <c r="W47" s="1"/>
      <c r="X47" s="1"/>
    </row>
    <row r="48" spans="2:24" x14ac:dyDescent="0.3">
      <c r="B48" s="1"/>
      <c r="C48" s="1"/>
      <c r="D48" s="1"/>
      <c r="E48" s="1"/>
      <c r="F48" s="1"/>
      <c r="G48" s="1"/>
      <c r="H48" s="1"/>
      <c r="I48" s="1"/>
      <c r="J48" s="1"/>
      <c r="K48" s="1"/>
      <c r="L48" s="1"/>
      <c r="M48" s="1"/>
      <c r="N48" s="1"/>
      <c r="O48" s="1"/>
      <c r="P48" s="1"/>
      <c r="Q48" s="1"/>
      <c r="R48" s="1"/>
      <c r="S48" s="1"/>
      <c r="T48" s="1"/>
      <c r="U48" s="1"/>
      <c r="V48" s="1"/>
      <c r="W48" s="1"/>
      <c r="X48" s="1"/>
    </row>
    <row r="49" spans="2:24" x14ac:dyDescent="0.3">
      <c r="B49" s="1"/>
      <c r="C49" s="1"/>
      <c r="D49" s="1"/>
      <c r="E49" s="1"/>
      <c r="F49" s="1"/>
      <c r="G49" s="1"/>
      <c r="H49" s="1"/>
      <c r="I49" s="1"/>
      <c r="J49" s="1"/>
      <c r="K49" s="1"/>
      <c r="L49" s="1"/>
      <c r="M49" s="1"/>
      <c r="N49" s="1"/>
      <c r="O49" s="1"/>
      <c r="P49" s="1"/>
      <c r="Q49" s="1"/>
      <c r="R49" s="1"/>
      <c r="S49" s="1"/>
      <c r="T49" s="1"/>
      <c r="U49" s="1"/>
      <c r="V49" s="1"/>
      <c r="W49" s="1"/>
      <c r="X49" s="1"/>
    </row>
    <row r="51" spans="2:24" x14ac:dyDescent="0.3">
      <c r="B51" s="1"/>
      <c r="C51" s="1"/>
      <c r="D51" s="1"/>
      <c r="E51" s="1"/>
      <c r="F51" s="1"/>
      <c r="G51" s="1"/>
      <c r="H51" s="1"/>
      <c r="I51" s="1"/>
      <c r="J51" s="1"/>
      <c r="K51" s="1"/>
      <c r="L51" s="1"/>
      <c r="M51" s="1"/>
      <c r="N51" s="1"/>
      <c r="O51" s="1"/>
      <c r="P51" s="1"/>
      <c r="Q51" s="1"/>
      <c r="R51" s="1"/>
      <c r="S51" s="1"/>
      <c r="T51" s="1"/>
      <c r="U51" s="1"/>
      <c r="V51" s="1"/>
      <c r="W51" s="1"/>
      <c r="X51" s="1"/>
    </row>
    <row r="52" spans="2:24" x14ac:dyDescent="0.3">
      <c r="B52" s="1"/>
      <c r="C52" s="1"/>
      <c r="D52" s="1"/>
      <c r="E52" s="1"/>
      <c r="F52" s="1"/>
      <c r="G52" s="1"/>
      <c r="H52" s="1"/>
      <c r="I52" s="1"/>
      <c r="J52" s="1"/>
      <c r="K52" s="1"/>
      <c r="L52" s="1"/>
      <c r="M52" s="1"/>
      <c r="N52" s="1"/>
      <c r="O52" s="1"/>
      <c r="P52" s="1"/>
      <c r="Q52" s="1"/>
      <c r="R52" s="1"/>
      <c r="S52" s="1"/>
      <c r="T52" s="1"/>
      <c r="U52" s="1"/>
      <c r="V52" s="1"/>
      <c r="W52" s="1"/>
      <c r="X52" s="1"/>
    </row>
    <row r="54" spans="2:24" x14ac:dyDescent="0.3">
      <c r="B54" s="1"/>
      <c r="C54" s="1"/>
      <c r="D54" s="1"/>
      <c r="E54" s="1"/>
      <c r="F54" s="1"/>
      <c r="G54" s="1"/>
      <c r="H54" s="1"/>
      <c r="I54" s="1"/>
      <c r="J54" s="1"/>
      <c r="K54" s="1"/>
      <c r="L54" s="1"/>
      <c r="M54" s="1"/>
      <c r="N54" s="1"/>
      <c r="O54" s="1"/>
      <c r="P54" s="1"/>
      <c r="Q54" s="1"/>
      <c r="R54" s="1"/>
      <c r="S54" s="1"/>
      <c r="T54" s="1"/>
      <c r="U54" s="1"/>
      <c r="V54" s="1"/>
      <c r="W54" s="1"/>
      <c r="X54" s="1"/>
    </row>
    <row r="55" spans="2:24" x14ac:dyDescent="0.3">
      <c r="B55" s="1"/>
      <c r="C55" s="1"/>
      <c r="D55" s="1"/>
      <c r="E55" s="1"/>
      <c r="F55" s="1"/>
      <c r="G55" s="1"/>
      <c r="H55" s="1"/>
      <c r="I55" s="1"/>
      <c r="J55" s="1"/>
      <c r="K55" s="1"/>
      <c r="L55" s="1"/>
      <c r="M55" s="1"/>
      <c r="N55" s="1"/>
      <c r="O55" s="1"/>
      <c r="P55" s="1"/>
      <c r="Q55" s="1"/>
      <c r="R55" s="1"/>
      <c r="S55" s="1"/>
      <c r="T55" s="1"/>
      <c r="U55" s="1"/>
      <c r="V55" s="1"/>
      <c r="W55" s="1"/>
      <c r="X55" s="1"/>
    </row>
    <row r="57" spans="2:24" x14ac:dyDescent="0.3">
      <c r="B57" s="1"/>
      <c r="C57" s="1"/>
      <c r="D57" s="1"/>
      <c r="E57" s="1"/>
      <c r="F57" s="1"/>
      <c r="G57" s="1"/>
      <c r="H57" s="1"/>
      <c r="I57" s="1"/>
      <c r="J57" s="1"/>
      <c r="K57" s="1"/>
      <c r="L57" s="1"/>
      <c r="M57" s="1"/>
      <c r="N57" s="1"/>
      <c r="O57" s="1"/>
      <c r="P57" s="1"/>
      <c r="Q57" s="1"/>
      <c r="R57" s="1"/>
      <c r="S57" s="1"/>
      <c r="T57" s="1"/>
      <c r="U57" s="1"/>
      <c r="V57" s="1"/>
      <c r="W57" s="1"/>
      <c r="X57" s="1"/>
    </row>
    <row r="58" spans="2:24" x14ac:dyDescent="0.3">
      <c r="B58" s="1"/>
      <c r="C58" s="1"/>
      <c r="D58" s="1"/>
      <c r="E58" s="1"/>
      <c r="F58" s="1"/>
      <c r="G58" s="1"/>
      <c r="H58" s="1"/>
      <c r="I58" s="1"/>
      <c r="J58" s="1"/>
      <c r="K58" s="1"/>
      <c r="L58" s="1"/>
      <c r="M58" s="1"/>
      <c r="N58" s="1"/>
      <c r="O58" s="1"/>
      <c r="P58" s="1"/>
      <c r="Q58" s="1"/>
      <c r="R58" s="1"/>
      <c r="S58" s="1"/>
      <c r="T58" s="1"/>
      <c r="U58" s="1"/>
      <c r="V58" s="1"/>
      <c r="W58" s="1"/>
      <c r="X58" s="1"/>
    </row>
    <row r="60" spans="2:24" x14ac:dyDescent="0.3">
      <c r="B60" s="1"/>
      <c r="C60" s="1"/>
      <c r="D60" s="1"/>
      <c r="E60" s="1"/>
      <c r="F60" s="1"/>
      <c r="G60" s="1"/>
      <c r="H60" s="1"/>
      <c r="I60" s="1"/>
      <c r="J60" s="1"/>
      <c r="K60" s="1"/>
      <c r="L60" s="1"/>
      <c r="M60" s="1"/>
      <c r="N60" s="1"/>
      <c r="O60" s="1"/>
      <c r="P60" s="1"/>
      <c r="Q60" s="1"/>
      <c r="R60" s="1"/>
      <c r="S60" s="1"/>
      <c r="T60" s="1"/>
      <c r="U60" s="1"/>
      <c r="V60" s="1"/>
      <c r="W60" s="1"/>
      <c r="X60" s="1"/>
    </row>
    <row r="61" spans="2:24" x14ac:dyDescent="0.3">
      <c r="B61" s="1"/>
      <c r="C61" s="1"/>
      <c r="D61" s="1"/>
      <c r="E61" s="1"/>
      <c r="F61" s="1"/>
      <c r="G61" s="1"/>
      <c r="H61" s="1"/>
      <c r="I61" s="1"/>
      <c r="J61" s="1"/>
      <c r="K61" s="1"/>
      <c r="L61" s="1"/>
      <c r="M61" s="1"/>
      <c r="N61" s="1"/>
      <c r="O61" s="1"/>
      <c r="P61" s="1"/>
      <c r="Q61" s="1"/>
      <c r="R61" s="1"/>
      <c r="S61" s="1"/>
      <c r="T61" s="1"/>
      <c r="U61" s="1"/>
      <c r="V61" s="1"/>
      <c r="W61" s="1"/>
      <c r="X61" s="1"/>
    </row>
  </sheetData>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cce4884a-1584-4b90-9f9e-7bdacf91c19d">
      <Terms xmlns="http://schemas.microsoft.com/office/infopath/2007/PartnerControls"/>
    </lcf76f155ced4ddcb4097134ff3c332f>
    <TaxCatchAll xmlns="08663e9d-4e73-4a3d-acd8-f0c8b6b4d650"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kument" ma:contentTypeID="0x010100C130635F906F4B4FA82C6A4B54051FF0" ma:contentTypeVersion="11" ma:contentTypeDescription="Ein neues Dokument erstellen." ma:contentTypeScope="" ma:versionID="f569020bd3d426b0982359be6e6fac2c">
  <xsd:schema xmlns:xsd="http://www.w3.org/2001/XMLSchema" xmlns:xs="http://www.w3.org/2001/XMLSchema" xmlns:p="http://schemas.microsoft.com/office/2006/metadata/properties" xmlns:ns2="cce4884a-1584-4b90-9f9e-7bdacf91c19d" xmlns:ns3="08663e9d-4e73-4a3d-acd8-f0c8b6b4d650" targetNamespace="http://schemas.microsoft.com/office/2006/metadata/properties" ma:root="true" ma:fieldsID="65bd273c60a2a9c37c419d75ee774ef0" ns2:_="" ns3:_="">
    <xsd:import namespace="cce4884a-1584-4b90-9f9e-7bdacf91c19d"/>
    <xsd:import namespace="08663e9d-4e73-4a3d-acd8-f0c8b6b4d650"/>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ObjectDetectorVersions" minOccurs="0"/>
                <xsd:element ref="ns2:MediaServiceSearchProperties"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ce4884a-1584-4b90-9f9e-7bdacf91c19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Bildmarkierungen" ma:readOnly="false" ma:fieldId="{5cf76f15-5ced-4ddc-b409-7134ff3c332f}" ma:taxonomyMulti="true" ma:sspId="78341f31-d83a-4659-9f55-66eaa8943124"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bjectDetectorVersions" ma:index="16" nillable="true" ma:displayName="MediaServiceObjectDetectorVersions" ma:hidden="true" ma:indexed="true" ma:internalName="MediaServiceObjectDetectorVersions" ma:readOnly="true">
      <xsd:simpleType>
        <xsd:restriction base="dms:Text"/>
      </xsd:simpleType>
    </xsd:element>
    <xsd:element name="MediaServiceSearchProperties" ma:index="17" nillable="true" ma:displayName="MediaServiceSearchProperties" ma:hidden="true" ma:internalName="MediaServiceSearchProperties" ma:readOnly="true">
      <xsd:simpleType>
        <xsd:restriction base="dms:Note"/>
      </xsd:simpleType>
    </xsd:element>
    <xsd:element name="MediaServiceDateTaken" ma:index="18" nillable="true" ma:displayName="MediaServiceDateTaken" ma:hidden="true" ma:indexed="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8663e9d-4e73-4a3d-acd8-f0c8b6b4d650"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d0f9038b-7838-41b2-ac38-71bc95925c16}" ma:internalName="TaxCatchAll" ma:showField="CatchAllData" ma:web="08663e9d-4e73-4a3d-acd8-f0c8b6b4d650">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1FC4D37-657B-4536-8B03-87590465EA41}">
  <ds:schemaRefs>
    <ds:schemaRef ds:uri="http://schemas.microsoft.com/office/2006/documentManagement/types"/>
    <ds:schemaRef ds:uri="http://schemas.openxmlformats.org/package/2006/metadata/core-properties"/>
    <ds:schemaRef ds:uri="cf44198b-b2b1-4ad8-b904-38a968b4d6a6"/>
    <ds:schemaRef ds:uri="http://schemas.microsoft.com/office/infopath/2007/PartnerControls"/>
    <ds:schemaRef ds:uri="http://purl.org/dc/terms/"/>
    <ds:schemaRef ds:uri="http://schemas.microsoft.com/office/2006/metadata/properties"/>
    <ds:schemaRef ds:uri="http://purl.org/dc/dcmitype/"/>
    <ds:schemaRef ds:uri="1e3c0c36-17e0-4f22-8db4-f28d8ab8bb15"/>
    <ds:schemaRef ds:uri="http://www.w3.org/XML/1998/namespace"/>
    <ds:schemaRef ds:uri="http://purl.org/dc/elements/1.1/"/>
    <ds:schemaRef ds:uri="cce4884a-1584-4b90-9f9e-7bdacf91c19d"/>
    <ds:schemaRef ds:uri="08663e9d-4e73-4a3d-acd8-f0c8b6b4d650"/>
  </ds:schemaRefs>
</ds:datastoreItem>
</file>

<file path=customXml/itemProps2.xml><?xml version="1.0" encoding="utf-8"?>
<ds:datastoreItem xmlns:ds="http://schemas.openxmlformats.org/officeDocument/2006/customXml" ds:itemID="{CC5E0316-1C84-48D3-8C85-EF5718A592D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ce4884a-1584-4b90-9f9e-7bdacf91c19d"/>
    <ds:schemaRef ds:uri="08663e9d-4e73-4a3d-acd8-f0c8b6b4d65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73FEB89-5186-4310-83C3-59E1715F6F1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Comment</vt:lpstr>
      <vt:lpstr>Air-air heat pump</vt:lpstr>
      <vt:lpstr>Air-water heatpump</vt:lpstr>
      <vt:lpstr>Water-water heat pump</vt:lpstr>
      <vt:lpstr>Gas condensing boiler</vt:lpstr>
      <vt:lpstr>Electric boilers</vt:lpstr>
      <vt:lpstr>Buffer tank</vt:lpstr>
      <vt:lpstr>Electric heater buffer tank</vt:lpstr>
      <vt:lpstr>Electric instant water heater</vt:lpstr>
      <vt:lpstr>Hot water storage tank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Moritz | EWI</dc:creator>
  <cp:lastModifiedBy>Michael Moritz | EWI</cp:lastModifiedBy>
  <dcterms:created xsi:type="dcterms:W3CDTF">2015-06-05T18:19:34Z</dcterms:created>
  <dcterms:modified xsi:type="dcterms:W3CDTF">2024-09-20T07:16:47Z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0x010100C130635F906F4B4FA82C6A4B54051FF0</vt:lpwstr>
  </property>
  <property fmtid="{D5CDD505-2E9C-101B-9397-08002B2CF9AE}" pid="3" name="MediaServiceImageTags">
    <vt:lpwstr/>
  </property>
</Properties>
</file>