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ldeepsabhnani/Python Code/03 - DS-ML Internship Jupyter Code/12. DSML-14Jan24/"/>
    </mc:Choice>
  </mc:AlternateContent>
  <xr:revisionPtr revIDLastSave="0" documentId="13_ncr:1_{86BA9A06-E6EB-0945-A3AF-681EBA5AF2F1}" xr6:coauthVersionLast="36" xr6:coauthVersionMax="36" xr10:uidLastSave="{00000000-0000-0000-0000-000000000000}"/>
  <bookViews>
    <workbookView xWindow="0" yWindow="500" windowWidth="33600" windowHeight="19520" activeTab="2" xr2:uid="{5DDC7FF3-DEF4-0644-962C-A25ED707F0EC}"/>
  </bookViews>
  <sheets>
    <sheet name="Sheet1" sheetId="1" r:id="rId1"/>
    <sheet name="ID3" sheetId="2" r:id="rId2"/>
    <sheet name="Gini" sheetId="3" r:id="rId3"/>
  </sheets>
  <definedNames>
    <definedName name="_xlnm._FilterDatabase" localSheetId="1" hidden="1">'ID3'!$A$4:$L$18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J24" i="3"/>
  <c r="J22" i="3"/>
  <c r="J20" i="3"/>
  <c r="J14" i="3"/>
  <c r="J12" i="3"/>
  <c r="G16" i="3" s="1"/>
  <c r="G8" i="3"/>
  <c r="J6" i="3"/>
  <c r="J4" i="3"/>
  <c r="D85" i="2"/>
  <c r="E82" i="2"/>
  <c r="E84" i="2" s="1"/>
  <c r="D82" i="2"/>
  <c r="D84" i="2" s="1"/>
  <c r="E73" i="2"/>
  <c r="E75" i="2" s="1"/>
  <c r="D73" i="2"/>
  <c r="D75" i="2" s="1"/>
  <c r="D76" i="2" s="1"/>
  <c r="E66" i="2"/>
  <c r="F64" i="2"/>
  <c r="F66" i="2" s="1"/>
  <c r="E64" i="2"/>
  <c r="D64" i="2"/>
  <c r="D66" i="2" s="1"/>
  <c r="D67" i="2" s="1"/>
  <c r="H56" i="2"/>
  <c r="D56" i="2"/>
  <c r="H55" i="2"/>
  <c r="H57" i="2" s="1"/>
  <c r="D55" i="2"/>
  <c r="D57" i="2" s="1"/>
  <c r="H52" i="2"/>
  <c r="D52" i="2"/>
  <c r="H51" i="2"/>
  <c r="D51" i="2"/>
  <c r="H46" i="2"/>
  <c r="D46" i="2"/>
  <c r="H45" i="2"/>
  <c r="H47" i="2" s="1"/>
  <c r="D45" i="2"/>
  <c r="D47" i="2" s="1"/>
  <c r="H42" i="2"/>
  <c r="D42" i="2"/>
  <c r="H41" i="2"/>
  <c r="D41" i="2"/>
  <c r="H36" i="2"/>
  <c r="D36" i="2"/>
  <c r="L35" i="2"/>
  <c r="L37" i="2" s="1"/>
  <c r="H35" i="2"/>
  <c r="H37" i="2" s="1"/>
  <c r="D35" i="2"/>
  <c r="D37" i="2" s="1"/>
  <c r="L32" i="2"/>
  <c r="H32" i="2"/>
  <c r="D32" i="2"/>
  <c r="L31" i="2"/>
  <c r="H31" i="2"/>
  <c r="D31" i="2"/>
  <c r="I27" i="2"/>
  <c r="I26" i="2"/>
  <c r="I25" i="2"/>
  <c r="I22" i="2"/>
  <c r="I21" i="2"/>
</calcChain>
</file>

<file path=xl/sharedStrings.xml><?xml version="1.0" encoding="utf-8"?>
<sst xmlns="http://schemas.openxmlformats.org/spreadsheetml/2006/main" count="278" uniqueCount="91">
  <si>
    <t>King 1</t>
  </si>
  <si>
    <t>King 2</t>
  </si>
  <si>
    <t>King 3</t>
  </si>
  <si>
    <t>Good</t>
  </si>
  <si>
    <t>Bad</t>
  </si>
  <si>
    <t>Who should be King of Kings??</t>
  </si>
  <si>
    <r>
      <t xml:space="preserve">Because good habits were more…. That means </t>
    </r>
    <r>
      <rPr>
        <b/>
        <sz val="14"/>
        <color rgb="FFFF0000"/>
        <rFont val="Open Sans"/>
      </rPr>
      <t>impurity</t>
    </r>
    <r>
      <rPr>
        <sz val="14"/>
        <color theme="1"/>
        <rFont val="Open Sans"/>
        <family val="2"/>
      </rPr>
      <t xml:space="preserve"> is less</t>
    </r>
  </si>
  <si>
    <r>
      <t xml:space="preserve">From King 1 </t>
    </r>
    <r>
      <rPr>
        <b/>
        <sz val="14"/>
        <color rgb="FFFF0000"/>
        <rFont val="Open Sans"/>
      </rPr>
      <t>INFORMATION GAIN</t>
    </r>
    <r>
      <rPr>
        <sz val="14"/>
        <color theme="1"/>
        <rFont val="Open Sans"/>
        <family val="2"/>
      </rPr>
      <t xml:space="preserve"> is also more….</t>
    </r>
  </si>
  <si>
    <t>Outlook</t>
  </si>
  <si>
    <t>Humidity</t>
  </si>
  <si>
    <t>Windy</t>
  </si>
  <si>
    <t>Played?</t>
  </si>
  <si>
    <t>Sunny</t>
  </si>
  <si>
    <t>High</t>
  </si>
  <si>
    <t>Weak</t>
  </si>
  <si>
    <t>No</t>
  </si>
  <si>
    <t>Strong</t>
  </si>
  <si>
    <t>Overcast</t>
  </si>
  <si>
    <t>Yes</t>
  </si>
  <si>
    <t>Rain</t>
  </si>
  <si>
    <t>Normal</t>
  </si>
  <si>
    <t>x1</t>
  </si>
  <si>
    <t>x2</t>
  </si>
  <si>
    <t>x3</t>
  </si>
  <si>
    <t>y</t>
  </si>
  <si>
    <t>Entropy is measure of impurity. It helps determine the root node.</t>
  </si>
  <si>
    <t>Entropy : Measure of Impurity</t>
  </si>
  <si>
    <t>Formula of Entropy :</t>
  </si>
  <si>
    <r>
      <t>Entropy (s) = -[P(yes) * log</t>
    </r>
    <r>
      <rPr>
        <vertAlign val="subscript"/>
        <sz val="16"/>
        <color theme="1"/>
        <rFont val="Open Sans"/>
      </rPr>
      <t>2</t>
    </r>
    <r>
      <rPr>
        <sz val="16"/>
        <color theme="1"/>
        <rFont val="Open Sans"/>
      </rPr>
      <t>P(yes)] - [P(no) * log</t>
    </r>
    <r>
      <rPr>
        <vertAlign val="subscript"/>
        <sz val="16"/>
        <color theme="1"/>
        <rFont val="Open Sans"/>
      </rPr>
      <t>2</t>
    </r>
    <r>
      <rPr>
        <sz val="16"/>
        <color theme="1"/>
        <rFont val="Open Sans"/>
      </rPr>
      <t>P(no)]</t>
    </r>
  </si>
  <si>
    <t>Here:</t>
  </si>
  <si>
    <t>P(yes) = Proportion of +ve samples</t>
  </si>
  <si>
    <t>P(no) = Proportion of -ve samples</t>
  </si>
  <si>
    <t>Calculations for the complete data set :</t>
  </si>
  <si>
    <t>Total (Yes)</t>
  </si>
  <si>
    <t>P(yes) :</t>
  </si>
  <si>
    <t>Total (No)</t>
  </si>
  <si>
    <t>P(no) :</t>
  </si>
  <si>
    <t>Total records :</t>
  </si>
  <si>
    <t>P: Probability</t>
  </si>
  <si>
    <r>
      <t>-[P(yes) * log</t>
    </r>
    <r>
      <rPr>
        <vertAlign val="subscript"/>
        <sz val="16"/>
        <color theme="1"/>
        <rFont val="Open Sans"/>
      </rPr>
      <t>2</t>
    </r>
    <r>
      <rPr>
        <sz val="16"/>
        <color theme="1"/>
        <rFont val="Open Sans"/>
      </rPr>
      <t>P(yes)] :</t>
    </r>
  </si>
  <si>
    <r>
      <t>-[P(no) * log</t>
    </r>
    <r>
      <rPr>
        <vertAlign val="subscript"/>
        <sz val="16"/>
        <color theme="1"/>
        <rFont val="Open Sans"/>
      </rPr>
      <t>2</t>
    </r>
    <r>
      <rPr>
        <sz val="16"/>
        <color theme="1"/>
        <rFont val="Open Sans"/>
      </rPr>
      <t>P(no)] :</t>
    </r>
  </si>
  <si>
    <t>Entropy :</t>
  </si>
  <si>
    <t>Entropy(S) :</t>
  </si>
  <si>
    <t>Calculating Entropy of each feature:::</t>
  </si>
  <si>
    <t>Calculations for "Outlook = Sunny" data set :</t>
  </si>
  <si>
    <t>Calculations for "Outlook = Rain" data set :</t>
  </si>
  <si>
    <t>Calculations for "Outlook = Overcast" data set :</t>
  </si>
  <si>
    <t>Total records of Outlook-Sunny is 5</t>
  </si>
  <si>
    <t>P(yes) - 2 :</t>
  </si>
  <si>
    <t>Total records of Outlook-Rain is 5</t>
  </si>
  <si>
    <t>P(yes) - 3 :</t>
  </si>
  <si>
    <t>Total records of Outlook-Overcast is 5</t>
  </si>
  <si>
    <t>P(yes)  - 4:</t>
  </si>
  <si>
    <t>P(no) - 3 :</t>
  </si>
  <si>
    <t>P(no)  - 2:</t>
  </si>
  <si>
    <t>Entropy (1) :</t>
  </si>
  <si>
    <t>Entropy (2) :</t>
  </si>
  <si>
    <t>Entropy (3):</t>
  </si>
  <si>
    <t>Calculations for "Humidity - High" data set :</t>
  </si>
  <si>
    <t>Calculations for "Humidity - Normal" data set :</t>
  </si>
  <si>
    <t>Total records is 7</t>
  </si>
  <si>
    <t>P(yes) - 6 :</t>
  </si>
  <si>
    <t>P(no) - 4 :</t>
  </si>
  <si>
    <t>P(no) - 1 :</t>
  </si>
  <si>
    <t>Calculations for "Windy - Weak" data set :</t>
  </si>
  <si>
    <t>Calculations for "Windy - Strong" data set :</t>
  </si>
  <si>
    <t>Total records is 8</t>
  </si>
  <si>
    <t>Total records is 6</t>
  </si>
  <si>
    <t>P(no) - 2 :</t>
  </si>
  <si>
    <t>Information Gain(Node) = Entropy(S) - [(Weighted Avg) * Entropy(each feature)]</t>
  </si>
  <si>
    <t>Calculating Information Gain for "Outlook":</t>
  </si>
  <si>
    <r>
      <t xml:space="preserve">Entropy(S) </t>
    </r>
    <r>
      <rPr>
        <sz val="16"/>
        <color theme="1"/>
        <rFont val="Open Sans"/>
      </rPr>
      <t>(Total)</t>
    </r>
  </si>
  <si>
    <t>(Weighted Avg)</t>
  </si>
  <si>
    <t>Entropy (each feature)</t>
  </si>
  <si>
    <t>WA * E(each)</t>
  </si>
  <si>
    <t>Info Gain:</t>
  </si>
  <si>
    <t>Calculating Information Gain for "Humidity":</t>
  </si>
  <si>
    <t>Entropy(S)</t>
  </si>
  <si>
    <t>Calculating Information Gain for "Wind":</t>
  </si>
  <si>
    <t>ID3 :</t>
  </si>
  <si>
    <t>Iterative Dichotomiser (ID3)</t>
  </si>
  <si>
    <t>CART :</t>
  </si>
  <si>
    <t>Classification and Regressoin Tree</t>
  </si>
  <si>
    <t>Wind</t>
  </si>
  <si>
    <t>Played</t>
  </si>
  <si>
    <t>E1</t>
  </si>
  <si>
    <t>Not Played</t>
  </si>
  <si>
    <t>E2</t>
  </si>
  <si>
    <t>Gini Index</t>
  </si>
  <si>
    <t>Gini Impurity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</si>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</sst>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4"/>
      <color theme="1"/>
      <name val="Open Sans"/>
      <family val="2"/>
    </font>
    <font>
      <b/>
      <sz val="14"/>
      <color rgb="FFFF0000"/>
      <name val="Open Sans"/>
    </font>
    <font>
      <sz val="11"/>
      <color theme="1"/>
      <name val="Calibri"/>
      <family val="2"/>
      <scheme val="minor"/>
    </font>
    <font>
      <b/>
      <sz val="16"/>
      <color theme="1"/>
      <name val="Open Sans"/>
    </font>
    <font>
      <b/>
      <sz val="16"/>
      <color theme="0"/>
      <name val="Open Sans"/>
    </font>
    <font>
      <sz val="16"/>
      <color theme="1"/>
      <name val="Open Sans"/>
    </font>
    <font>
      <sz val="16"/>
      <name val="Open Sans"/>
    </font>
    <font>
      <vertAlign val="subscript"/>
      <sz val="16"/>
      <color theme="1"/>
      <name val="Open Sans"/>
    </font>
    <font>
      <sz val="16"/>
      <color rgb="FFFF0000"/>
      <name val="Open Sans"/>
    </font>
    <font>
      <b/>
      <sz val="16"/>
      <color rgb="FFFF0000"/>
      <name val="Open Sans"/>
    </font>
    <font>
      <b/>
      <sz val="18"/>
      <color theme="1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1" xfId="1" applyFont="1" applyFill="1" applyBorder="1"/>
    <xf numFmtId="0" fontId="4" fillId="3" borderId="1" xfId="1" applyFont="1" applyFill="1" applyBorder="1"/>
    <xf numFmtId="0" fontId="5" fillId="0" borderId="1" xfId="1" applyFont="1" applyBorder="1"/>
    <xf numFmtId="0" fontId="6" fillId="0" borderId="1" xfId="1" applyFont="1" applyBorder="1"/>
    <xf numFmtId="0" fontId="0" fillId="0" borderId="0" xfId="0" applyAlignment="1">
      <alignment horizontal="center"/>
    </xf>
    <xf numFmtId="0" fontId="3" fillId="0" borderId="0" xfId="1" applyFont="1"/>
    <xf numFmtId="0" fontId="5" fillId="0" borderId="0" xfId="1" applyFont="1"/>
    <xf numFmtId="0" fontId="3" fillId="4" borderId="1" xfId="1" applyFont="1" applyFill="1" applyBorder="1"/>
    <xf numFmtId="0" fontId="5" fillId="4" borderId="1" xfId="1" applyFont="1" applyFill="1" applyBorder="1"/>
    <xf numFmtId="0" fontId="8" fillId="4" borderId="1" xfId="1" applyFont="1" applyFill="1" applyBorder="1"/>
    <xf numFmtId="0" fontId="8" fillId="4" borderId="1" xfId="1" applyFont="1" applyFill="1" applyBorder="1" applyAlignment="1">
      <alignment horizontal="center"/>
    </xf>
    <xf numFmtId="0" fontId="5" fillId="4" borderId="1" xfId="1" quotePrefix="1" applyFont="1" applyFill="1" applyBorder="1"/>
    <xf numFmtId="0" fontId="9" fillId="4" borderId="1" xfId="1" applyFont="1" applyFill="1" applyBorder="1"/>
    <xf numFmtId="0" fontId="10" fillId="0" borderId="0" xfId="1" applyFont="1"/>
    <xf numFmtId="0" fontId="3" fillId="0" borderId="1" xfId="1" applyFont="1" applyBorder="1"/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0" fontId="5" fillId="0" borderId="1" xfId="1" quotePrefix="1" applyFont="1" applyBorder="1"/>
    <xf numFmtId="164" fontId="9" fillId="4" borderId="1" xfId="1" applyNumberFormat="1" applyFont="1" applyFill="1" applyBorder="1"/>
    <xf numFmtId="0" fontId="9" fillId="0" borderId="1" xfId="1" applyFont="1" applyBorder="1"/>
    <xf numFmtId="0" fontId="9" fillId="0" borderId="0" xfId="1" applyFont="1" applyBorder="1"/>
    <xf numFmtId="0" fontId="8" fillId="0" borderId="0" xfId="1" applyFont="1" applyBorder="1"/>
    <xf numFmtId="0" fontId="5" fillId="0" borderId="0" xfId="1" applyFont="1" applyBorder="1"/>
    <xf numFmtId="164" fontId="8" fillId="0" borderId="1" xfId="1" applyNumberFormat="1" applyFont="1" applyBorder="1"/>
    <xf numFmtId="0" fontId="5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2" fontId="5" fillId="0" borderId="1" xfId="1" applyNumberFormat="1" applyFont="1" applyBorder="1"/>
    <xf numFmtId="164" fontId="3" fillId="0" borderId="0" xfId="1" applyNumberFormat="1" applyFont="1"/>
  </cellXfs>
  <cellStyles count="2">
    <cellStyle name="Normal" xfId="0" builtinId="0"/>
    <cellStyle name="Normal 3" xfId="1" xr:uid="{6B62ABB1-ED21-564B-9109-6DD897AE7A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60</xdr:row>
      <xdr:rowOff>50800</xdr:rowOff>
    </xdr:from>
    <xdr:to>
      <xdr:col>10</xdr:col>
      <xdr:colOff>1028700</xdr:colOff>
      <xdr:row>83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4E1BD-6247-3C4C-A591-3CA970A82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7411700"/>
          <a:ext cx="7747000" cy="7048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4</xdr:col>
      <xdr:colOff>774700</xdr:colOff>
      <xdr:row>21</xdr:row>
      <xdr:rowOff>182170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384E5-168E-634D-8332-BEA92695C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5638800"/>
          <a:ext cx="5092700" cy="791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2AF3-0B9E-6444-987F-B0DFCDD6E4A3}">
  <dimension ref="A1:D9"/>
  <sheetViews>
    <sheetView workbookViewId="0">
      <selection activeCell="A10" sqref="A10"/>
    </sheetView>
  </sheetViews>
  <sheetFormatPr baseColWidth="10" defaultRowHeight="21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4</v>
      </c>
      <c r="C2">
        <v>3</v>
      </c>
      <c r="D2">
        <v>2</v>
      </c>
    </row>
    <row r="3" spans="1:4" x14ac:dyDescent="0.3">
      <c r="A3" t="s">
        <v>4</v>
      </c>
      <c r="B3">
        <v>1</v>
      </c>
      <c r="C3">
        <v>2</v>
      </c>
      <c r="D3">
        <v>3</v>
      </c>
    </row>
    <row r="5" spans="1:4" x14ac:dyDescent="0.3">
      <c r="A5" t="s">
        <v>5</v>
      </c>
    </row>
    <row r="7" spans="1:4" x14ac:dyDescent="0.3">
      <c r="A7" t="s">
        <v>0</v>
      </c>
    </row>
    <row r="8" spans="1:4" x14ac:dyDescent="0.3">
      <c r="A8" t="s">
        <v>6</v>
      </c>
    </row>
    <row r="9" spans="1:4" x14ac:dyDescent="0.3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D360-7B42-CF4B-8E2E-5D7A206834B0}">
  <dimension ref="A1:L85"/>
  <sheetViews>
    <sheetView workbookViewId="0">
      <selection activeCell="A3" sqref="A3:D18"/>
    </sheetView>
  </sheetViews>
  <sheetFormatPr baseColWidth="10" defaultRowHeight="21" x14ac:dyDescent="0.3"/>
  <cols>
    <col min="3" max="3" width="21.125" bestFit="1" customWidth="1"/>
    <col min="6" max="6" width="19.75" customWidth="1"/>
    <col min="7" max="8" width="21.125" bestFit="1" customWidth="1"/>
    <col min="10" max="10" width="16.5" customWidth="1"/>
    <col min="11" max="11" width="21.125" bestFit="1" customWidth="1"/>
  </cols>
  <sheetData>
    <row r="1" spans="1:6" x14ac:dyDescent="0.3">
      <c r="A1" t="s">
        <v>79</v>
      </c>
      <c r="B1" t="s">
        <v>80</v>
      </c>
    </row>
    <row r="3" spans="1:6" x14ac:dyDescent="0.3">
      <c r="A3" s="5" t="s">
        <v>21</v>
      </c>
      <c r="B3" s="5" t="s">
        <v>22</v>
      </c>
      <c r="C3" s="5" t="s">
        <v>23</v>
      </c>
      <c r="D3" s="5" t="s">
        <v>24</v>
      </c>
    </row>
    <row r="4" spans="1:6" ht="24" x14ac:dyDescent="0.35">
      <c r="A4" s="1" t="s">
        <v>8</v>
      </c>
      <c r="B4" s="1" t="s">
        <v>9</v>
      </c>
      <c r="C4" s="1" t="s">
        <v>10</v>
      </c>
      <c r="D4" s="2" t="s">
        <v>11</v>
      </c>
    </row>
    <row r="5" spans="1:6" ht="24" x14ac:dyDescent="0.35">
      <c r="A5" s="3" t="s">
        <v>12</v>
      </c>
      <c r="B5" s="3" t="s">
        <v>13</v>
      </c>
      <c r="C5" s="3" t="s">
        <v>14</v>
      </c>
      <c r="D5" s="3" t="s">
        <v>15</v>
      </c>
      <c r="F5" s="6" t="s">
        <v>25</v>
      </c>
    </row>
    <row r="6" spans="1:6" ht="24" x14ac:dyDescent="0.35">
      <c r="A6" s="3" t="s">
        <v>12</v>
      </c>
      <c r="B6" s="3" t="s">
        <v>13</v>
      </c>
      <c r="C6" s="4" t="s">
        <v>16</v>
      </c>
      <c r="D6" s="4" t="s">
        <v>15</v>
      </c>
    </row>
    <row r="7" spans="1:6" ht="24" x14ac:dyDescent="0.35">
      <c r="A7" s="3" t="s">
        <v>17</v>
      </c>
      <c r="B7" s="3" t="s">
        <v>13</v>
      </c>
      <c r="C7" s="3" t="s">
        <v>14</v>
      </c>
      <c r="D7" s="3" t="s">
        <v>18</v>
      </c>
      <c r="F7" s="6" t="s">
        <v>26</v>
      </c>
    </row>
    <row r="8" spans="1:6" ht="24" x14ac:dyDescent="0.35">
      <c r="A8" s="3" t="s">
        <v>19</v>
      </c>
      <c r="B8" s="3" t="s">
        <v>13</v>
      </c>
      <c r="C8" s="3" t="s">
        <v>14</v>
      </c>
      <c r="D8" s="3" t="s">
        <v>18</v>
      </c>
      <c r="F8" s="7" t="s">
        <v>27</v>
      </c>
    </row>
    <row r="9" spans="1:6" ht="24" x14ac:dyDescent="0.35">
      <c r="A9" s="3" t="s">
        <v>19</v>
      </c>
      <c r="B9" s="3" t="s">
        <v>20</v>
      </c>
      <c r="C9" s="3" t="s">
        <v>14</v>
      </c>
      <c r="D9" s="3" t="s">
        <v>18</v>
      </c>
      <c r="F9" s="7" t="s">
        <v>28</v>
      </c>
    </row>
    <row r="10" spans="1:6" ht="24" x14ac:dyDescent="0.35">
      <c r="A10" s="3" t="s">
        <v>19</v>
      </c>
      <c r="B10" s="3" t="s">
        <v>20</v>
      </c>
      <c r="C10" s="3" t="s">
        <v>16</v>
      </c>
      <c r="D10" s="3" t="s">
        <v>15</v>
      </c>
      <c r="F10" s="7"/>
    </row>
    <row r="11" spans="1:6" ht="24" x14ac:dyDescent="0.35">
      <c r="A11" s="3" t="s">
        <v>17</v>
      </c>
      <c r="B11" s="3" t="s">
        <v>20</v>
      </c>
      <c r="C11" s="3" t="s">
        <v>16</v>
      </c>
      <c r="D11" s="3" t="s">
        <v>18</v>
      </c>
      <c r="F11" s="7" t="s">
        <v>29</v>
      </c>
    </row>
    <row r="12" spans="1:6" ht="24" x14ac:dyDescent="0.35">
      <c r="A12" s="3" t="s">
        <v>12</v>
      </c>
      <c r="B12" s="3" t="s">
        <v>13</v>
      </c>
      <c r="C12" s="3" t="s">
        <v>14</v>
      </c>
      <c r="D12" s="3" t="s">
        <v>15</v>
      </c>
      <c r="F12" s="7" t="s">
        <v>30</v>
      </c>
    </row>
    <row r="13" spans="1:6" ht="24" x14ac:dyDescent="0.35">
      <c r="A13" s="3" t="s">
        <v>12</v>
      </c>
      <c r="B13" s="3" t="s">
        <v>20</v>
      </c>
      <c r="C13" s="3" t="s">
        <v>14</v>
      </c>
      <c r="D13" s="3" t="s">
        <v>18</v>
      </c>
      <c r="F13" s="7" t="s">
        <v>31</v>
      </c>
    </row>
    <row r="14" spans="1:6" ht="24" x14ac:dyDescent="0.35">
      <c r="A14" s="3" t="s">
        <v>19</v>
      </c>
      <c r="B14" s="3" t="s">
        <v>20</v>
      </c>
      <c r="C14" s="3" t="s">
        <v>14</v>
      </c>
      <c r="D14" s="3" t="s">
        <v>18</v>
      </c>
    </row>
    <row r="15" spans="1:6" ht="24" x14ac:dyDescent="0.35">
      <c r="A15" s="3" t="s">
        <v>12</v>
      </c>
      <c r="B15" s="3" t="s">
        <v>20</v>
      </c>
      <c r="C15" s="3" t="s">
        <v>16</v>
      </c>
      <c r="D15" s="3" t="s">
        <v>18</v>
      </c>
    </row>
    <row r="16" spans="1:6" ht="24" x14ac:dyDescent="0.35">
      <c r="A16" s="3" t="s">
        <v>17</v>
      </c>
      <c r="B16" s="3" t="s">
        <v>13</v>
      </c>
      <c r="C16" s="3" t="s">
        <v>16</v>
      </c>
      <c r="D16" s="3" t="s">
        <v>18</v>
      </c>
      <c r="F16" s="7" t="s">
        <v>69</v>
      </c>
    </row>
    <row r="17" spans="1:12" ht="24" x14ac:dyDescent="0.35">
      <c r="A17" s="3" t="s">
        <v>17</v>
      </c>
      <c r="B17" s="3" t="s">
        <v>20</v>
      </c>
      <c r="C17" s="3" t="s">
        <v>14</v>
      </c>
      <c r="D17" s="3" t="s">
        <v>18</v>
      </c>
    </row>
    <row r="18" spans="1:12" ht="24" x14ac:dyDescent="0.35">
      <c r="A18" s="3" t="s">
        <v>19</v>
      </c>
      <c r="B18" s="3" t="s">
        <v>13</v>
      </c>
      <c r="C18" s="3" t="s">
        <v>16</v>
      </c>
      <c r="D18" s="3" t="s">
        <v>15</v>
      </c>
    </row>
    <row r="19" spans="1:12" x14ac:dyDescent="0.3">
      <c r="F19" t="s">
        <v>42</v>
      </c>
    </row>
    <row r="20" spans="1:12" ht="24" x14ac:dyDescent="0.35">
      <c r="F20" s="8" t="s">
        <v>32</v>
      </c>
      <c r="G20" s="9"/>
      <c r="H20" s="9"/>
      <c r="I20" s="9"/>
    </row>
    <row r="21" spans="1:12" ht="24" x14ac:dyDescent="0.35">
      <c r="F21" s="10" t="s">
        <v>33</v>
      </c>
      <c r="G21" s="11">
        <v>9</v>
      </c>
      <c r="H21" s="9" t="s">
        <v>34</v>
      </c>
      <c r="I21" s="9">
        <f>9/14</f>
        <v>0.6428571428571429</v>
      </c>
    </row>
    <row r="22" spans="1:12" ht="24" x14ac:dyDescent="0.35">
      <c r="F22" s="10" t="s">
        <v>35</v>
      </c>
      <c r="G22" s="11">
        <v>5</v>
      </c>
      <c r="H22" s="9" t="s">
        <v>36</v>
      </c>
      <c r="I22" s="9">
        <f>5/14</f>
        <v>0.35714285714285715</v>
      </c>
    </row>
    <row r="23" spans="1:12" ht="24" x14ac:dyDescent="0.35">
      <c r="F23" s="10"/>
      <c r="G23" s="10"/>
      <c r="H23" s="9" t="s">
        <v>37</v>
      </c>
      <c r="I23" s="9">
        <v>14</v>
      </c>
    </row>
    <row r="24" spans="1:12" ht="24" x14ac:dyDescent="0.35">
      <c r="F24" s="10" t="s">
        <v>38</v>
      </c>
      <c r="G24" s="10"/>
      <c r="H24" s="9"/>
      <c r="I24" s="9"/>
    </row>
    <row r="25" spans="1:12" ht="24" x14ac:dyDescent="0.35">
      <c r="F25" s="9"/>
      <c r="G25" s="9"/>
      <c r="H25" s="12" t="s">
        <v>39</v>
      </c>
      <c r="I25" s="9">
        <f>(0.64*LOG(0.64,2))*-1</f>
        <v>0.41206796145582381</v>
      </c>
    </row>
    <row r="26" spans="1:12" ht="24" x14ac:dyDescent="0.35">
      <c r="F26" s="9"/>
      <c r="G26" s="9"/>
      <c r="H26" s="12" t="s">
        <v>40</v>
      </c>
      <c r="I26" s="9">
        <f>((0.357)*LOG(0.357,2)*-1)</f>
        <v>0.53050343536597655</v>
      </c>
    </row>
    <row r="27" spans="1:12" ht="24" x14ac:dyDescent="0.35">
      <c r="F27" s="9"/>
      <c r="G27" s="9"/>
      <c r="H27" s="9" t="s">
        <v>41</v>
      </c>
      <c r="I27" s="13">
        <f>I25+I26</f>
        <v>0.94257139682180036</v>
      </c>
    </row>
    <row r="29" spans="1:12" ht="26" x14ac:dyDescent="0.35">
      <c r="A29" s="14" t="s">
        <v>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24" x14ac:dyDescent="0.35">
      <c r="A30" s="15" t="s">
        <v>44</v>
      </c>
      <c r="B30" s="3"/>
      <c r="C30" s="3"/>
      <c r="D30" s="3"/>
      <c r="E30" s="7"/>
      <c r="F30" s="15" t="s">
        <v>45</v>
      </c>
      <c r="G30" s="3"/>
      <c r="H30" s="3"/>
      <c r="I30" s="7"/>
      <c r="J30" s="15" t="s">
        <v>46</v>
      </c>
      <c r="K30" s="3"/>
      <c r="L30" s="3"/>
    </row>
    <row r="31" spans="1:12" ht="24" x14ac:dyDescent="0.35">
      <c r="A31" s="16" t="s">
        <v>47</v>
      </c>
      <c r="B31" s="17"/>
      <c r="C31" s="3" t="s">
        <v>48</v>
      </c>
      <c r="D31" s="3">
        <f>2/5</f>
        <v>0.4</v>
      </c>
      <c r="E31" s="7"/>
      <c r="F31" s="18" t="s">
        <v>49</v>
      </c>
      <c r="G31" s="3" t="s">
        <v>50</v>
      </c>
      <c r="H31" s="3">
        <f>3/5</f>
        <v>0.6</v>
      </c>
      <c r="I31" s="7"/>
      <c r="J31" s="18" t="s">
        <v>51</v>
      </c>
      <c r="K31" s="3" t="s">
        <v>52</v>
      </c>
      <c r="L31" s="3">
        <f>4/4</f>
        <v>1</v>
      </c>
    </row>
    <row r="32" spans="1:12" ht="24" x14ac:dyDescent="0.35">
      <c r="A32" s="19"/>
      <c r="B32" s="20"/>
      <c r="C32" s="3" t="s">
        <v>53</v>
      </c>
      <c r="D32" s="3">
        <f>3/5</f>
        <v>0.6</v>
      </c>
      <c r="E32" s="7"/>
      <c r="F32" s="21"/>
      <c r="G32" s="3" t="s">
        <v>54</v>
      </c>
      <c r="H32" s="3">
        <f>2/5</f>
        <v>0.4</v>
      </c>
      <c r="I32" s="7"/>
      <c r="J32" s="21"/>
      <c r="K32" s="3" t="s">
        <v>36</v>
      </c>
      <c r="L32" s="3">
        <f>0/4</f>
        <v>0</v>
      </c>
    </row>
    <row r="33" spans="1:12" ht="24" x14ac:dyDescent="0.35">
      <c r="A33" s="22"/>
      <c r="B33" s="23"/>
      <c r="C33" s="3" t="s">
        <v>37</v>
      </c>
      <c r="D33" s="3">
        <v>5</v>
      </c>
      <c r="E33" s="7"/>
      <c r="F33" s="24"/>
      <c r="G33" s="3" t="s">
        <v>37</v>
      </c>
      <c r="H33" s="3">
        <v>5</v>
      </c>
      <c r="I33" s="7"/>
      <c r="J33" s="24"/>
      <c r="K33" s="3" t="s">
        <v>37</v>
      </c>
      <c r="L33" s="3">
        <v>4</v>
      </c>
    </row>
    <row r="34" spans="1:12" ht="24" x14ac:dyDescent="0.35">
      <c r="A34" s="3"/>
      <c r="B34" s="3"/>
      <c r="C34" s="3"/>
      <c r="D34" s="3"/>
      <c r="E34" s="7"/>
      <c r="F34" s="3"/>
      <c r="G34" s="3"/>
      <c r="H34" s="3"/>
      <c r="I34" s="7"/>
      <c r="J34" s="3"/>
      <c r="K34" s="3"/>
      <c r="L34" s="3"/>
    </row>
    <row r="35" spans="1:12" ht="24" x14ac:dyDescent="0.35">
      <c r="A35" s="3"/>
      <c r="B35" s="3"/>
      <c r="C35" s="25" t="s">
        <v>39</v>
      </c>
      <c r="D35" s="3">
        <f>(0.4*LOG(0.4,2))*-1</f>
        <v>0.52877123795494485</v>
      </c>
      <c r="E35" s="7"/>
      <c r="F35" s="3"/>
      <c r="G35" s="25" t="s">
        <v>39</v>
      </c>
      <c r="H35" s="3">
        <f>(0.6*LOG(0.6,2))*-1</f>
        <v>0.44217935649972373</v>
      </c>
      <c r="I35" s="7"/>
      <c r="J35" s="3"/>
      <c r="K35" s="25" t="s">
        <v>39</v>
      </c>
      <c r="L35" s="3">
        <f>(1*LOG(1,2))*-1</f>
        <v>0</v>
      </c>
    </row>
    <row r="36" spans="1:12" ht="24" x14ac:dyDescent="0.35">
      <c r="A36" s="3"/>
      <c r="B36" s="3"/>
      <c r="C36" s="25" t="s">
        <v>40</v>
      </c>
      <c r="D36" s="3">
        <f>((0.6)*LOG(0.6,2)*-1)</f>
        <v>0.44217935649972373</v>
      </c>
      <c r="E36" s="7"/>
      <c r="F36" s="3"/>
      <c r="G36" s="25" t="s">
        <v>40</v>
      </c>
      <c r="H36" s="3">
        <f>((0.4)*LOG(0.4,2)*-1)</f>
        <v>0.52877123795494485</v>
      </c>
      <c r="I36" s="7"/>
      <c r="J36" s="3"/>
      <c r="K36" s="25" t="s">
        <v>40</v>
      </c>
      <c r="L36" s="3">
        <v>0</v>
      </c>
    </row>
    <row r="37" spans="1:12" ht="24" x14ac:dyDescent="0.35">
      <c r="A37" s="9"/>
      <c r="B37" s="9"/>
      <c r="C37" s="9" t="s">
        <v>55</v>
      </c>
      <c r="D37" s="13">
        <f>D35+D36</f>
        <v>0.97095059445466858</v>
      </c>
      <c r="E37" s="7"/>
      <c r="F37" s="9"/>
      <c r="G37" s="9" t="s">
        <v>56</v>
      </c>
      <c r="H37" s="26">
        <f>H35+H36</f>
        <v>0.97095059445466858</v>
      </c>
      <c r="I37" s="7"/>
      <c r="J37" s="9"/>
      <c r="K37" s="9" t="s">
        <v>57</v>
      </c>
      <c r="L37" s="13">
        <f>L35+L36</f>
        <v>0</v>
      </c>
    </row>
    <row r="40" spans="1:12" ht="24" x14ac:dyDescent="0.35">
      <c r="A40" s="15" t="s">
        <v>58</v>
      </c>
      <c r="B40" s="3"/>
      <c r="C40" s="3"/>
      <c r="D40" s="3"/>
      <c r="E40" s="7"/>
      <c r="F40" s="15" t="s">
        <v>59</v>
      </c>
      <c r="G40" s="3"/>
      <c r="H40" s="3"/>
    </row>
    <row r="41" spans="1:12" ht="24" x14ac:dyDescent="0.35">
      <c r="A41" s="16" t="s">
        <v>60</v>
      </c>
      <c r="B41" s="17"/>
      <c r="C41" s="3" t="s">
        <v>50</v>
      </c>
      <c r="D41" s="3">
        <f>3/7</f>
        <v>0.42857142857142855</v>
      </c>
      <c r="E41" s="7"/>
      <c r="F41" s="18" t="s">
        <v>60</v>
      </c>
      <c r="G41" s="3" t="s">
        <v>61</v>
      </c>
      <c r="H41" s="3">
        <f>6/7</f>
        <v>0.8571428571428571</v>
      </c>
    </row>
    <row r="42" spans="1:12" ht="24" x14ac:dyDescent="0.35">
      <c r="A42" s="19"/>
      <c r="B42" s="20"/>
      <c r="C42" s="3" t="s">
        <v>62</v>
      </c>
      <c r="D42" s="3">
        <f>4/7</f>
        <v>0.5714285714285714</v>
      </c>
      <c r="E42" s="7"/>
      <c r="F42" s="21"/>
      <c r="G42" s="3" t="s">
        <v>63</v>
      </c>
      <c r="H42" s="3">
        <f>1/7</f>
        <v>0.14285714285714285</v>
      </c>
    </row>
    <row r="43" spans="1:12" ht="24" x14ac:dyDescent="0.35">
      <c r="A43" s="22"/>
      <c r="B43" s="23"/>
      <c r="C43" s="3" t="s">
        <v>37</v>
      </c>
      <c r="D43" s="3">
        <v>7</v>
      </c>
      <c r="E43" s="7"/>
      <c r="F43" s="24"/>
      <c r="G43" s="3" t="s">
        <v>37</v>
      </c>
      <c r="H43" s="3">
        <v>7</v>
      </c>
    </row>
    <row r="44" spans="1:12" ht="24" x14ac:dyDescent="0.35">
      <c r="A44" s="3"/>
      <c r="B44" s="3"/>
      <c r="C44" s="3"/>
      <c r="D44" s="3"/>
      <c r="E44" s="7"/>
      <c r="F44" s="3"/>
      <c r="G44" s="3"/>
      <c r="H44" s="3"/>
    </row>
    <row r="45" spans="1:12" ht="24" x14ac:dyDescent="0.35">
      <c r="A45" s="3"/>
      <c r="B45" s="3"/>
      <c r="C45" s="25" t="s">
        <v>39</v>
      </c>
      <c r="D45" s="3">
        <f>(0.43*LOG(0.43,2))*-1</f>
        <v>0.52356431708122952</v>
      </c>
      <c r="E45" s="7"/>
      <c r="F45" s="3"/>
      <c r="G45" s="25" t="s">
        <v>39</v>
      </c>
      <c r="H45" s="3">
        <f>((0.857)*LOG(0.857,2)*-1)</f>
        <v>0.19079638720099626</v>
      </c>
    </row>
    <row r="46" spans="1:12" ht="24" x14ac:dyDescent="0.35">
      <c r="A46" s="3"/>
      <c r="B46" s="3"/>
      <c r="C46" s="25" t="s">
        <v>40</v>
      </c>
      <c r="D46" s="3">
        <f>((0.571)*LOG(0.571,2)*-1)</f>
        <v>0.46161772644986848</v>
      </c>
      <c r="E46" s="7"/>
      <c r="F46" s="3"/>
      <c r="G46" s="25" t="s">
        <v>40</v>
      </c>
      <c r="H46" s="3">
        <f>((0.142)*LOG(0.142,2)*-1)</f>
        <v>0.39987727745235152</v>
      </c>
    </row>
    <row r="47" spans="1:12" ht="24" x14ac:dyDescent="0.35">
      <c r="A47" s="9"/>
      <c r="B47" s="9"/>
      <c r="C47" s="9" t="s">
        <v>55</v>
      </c>
      <c r="D47" s="13">
        <f>D45+D46</f>
        <v>0.98518204353109806</v>
      </c>
      <c r="E47" s="7"/>
      <c r="F47" s="9"/>
      <c r="G47" s="9" t="s">
        <v>56</v>
      </c>
      <c r="H47" s="13">
        <f>H45+H46</f>
        <v>0.59067366465334781</v>
      </c>
    </row>
    <row r="50" spans="1:8" ht="24" x14ac:dyDescent="0.35">
      <c r="A50" s="15" t="s">
        <v>64</v>
      </c>
      <c r="B50" s="3"/>
      <c r="C50" s="3"/>
      <c r="D50" s="3"/>
      <c r="E50" s="7"/>
      <c r="F50" s="15" t="s">
        <v>65</v>
      </c>
      <c r="G50" s="3"/>
      <c r="H50" s="3"/>
    </row>
    <row r="51" spans="1:8" ht="24" x14ac:dyDescent="0.35">
      <c r="A51" s="16" t="s">
        <v>66</v>
      </c>
      <c r="B51" s="17"/>
      <c r="C51" s="3" t="s">
        <v>61</v>
      </c>
      <c r="D51" s="3">
        <f>6/8</f>
        <v>0.75</v>
      </c>
      <c r="E51" s="7"/>
      <c r="F51" s="16" t="s">
        <v>67</v>
      </c>
      <c r="G51" s="3" t="s">
        <v>50</v>
      </c>
      <c r="H51" s="3">
        <f>3/6</f>
        <v>0.5</v>
      </c>
    </row>
    <row r="52" spans="1:8" ht="24" x14ac:dyDescent="0.35">
      <c r="A52" s="19"/>
      <c r="B52" s="20"/>
      <c r="C52" s="3" t="s">
        <v>68</v>
      </c>
      <c r="D52" s="3">
        <f>2/8</f>
        <v>0.25</v>
      </c>
      <c r="E52" s="7"/>
      <c r="F52" s="19"/>
      <c r="G52" s="3" t="s">
        <v>53</v>
      </c>
      <c r="H52" s="3">
        <f>3/6</f>
        <v>0.5</v>
      </c>
    </row>
    <row r="53" spans="1:8" ht="24" x14ac:dyDescent="0.35">
      <c r="A53" s="22"/>
      <c r="B53" s="23"/>
      <c r="C53" s="3" t="s">
        <v>37</v>
      </c>
      <c r="D53" s="3">
        <v>8</v>
      </c>
      <c r="E53" s="7"/>
      <c r="F53" s="22"/>
      <c r="G53" s="3" t="s">
        <v>37</v>
      </c>
      <c r="H53" s="3">
        <v>6</v>
      </c>
    </row>
    <row r="54" spans="1:8" ht="24" x14ac:dyDescent="0.35">
      <c r="A54" s="3"/>
      <c r="B54" s="3"/>
      <c r="C54" s="3"/>
      <c r="D54" s="3"/>
      <c r="E54" s="7"/>
      <c r="F54" s="3"/>
      <c r="G54" s="3"/>
      <c r="H54" s="3"/>
    </row>
    <row r="55" spans="1:8" ht="24" x14ac:dyDescent="0.35">
      <c r="A55" s="3"/>
      <c r="B55" s="3"/>
      <c r="C55" s="25" t="s">
        <v>39</v>
      </c>
      <c r="D55" s="3">
        <f>(0.75*LOG(0.75,2))*-1</f>
        <v>0.31127812445913283</v>
      </c>
      <c r="E55" s="7"/>
      <c r="F55" s="3"/>
      <c r="G55" s="25" t="s">
        <v>39</v>
      </c>
      <c r="H55" s="3">
        <f>(0.5*LOG(0.5,2))*-1</f>
        <v>0.5</v>
      </c>
    </row>
    <row r="56" spans="1:8" ht="24" x14ac:dyDescent="0.35">
      <c r="A56" s="3"/>
      <c r="B56" s="3"/>
      <c r="C56" s="25" t="s">
        <v>40</v>
      </c>
      <c r="D56" s="3">
        <f>((0.25)*LOG(0.25,2)*-1)</f>
        <v>0.5</v>
      </c>
      <c r="E56" s="7"/>
      <c r="F56" s="3"/>
      <c r="G56" s="25" t="s">
        <v>40</v>
      </c>
      <c r="H56" s="3">
        <f>(0.5*LOG(0.5,2))*-1</f>
        <v>0.5</v>
      </c>
    </row>
    <row r="57" spans="1:8" ht="24" x14ac:dyDescent="0.35">
      <c r="A57" s="3"/>
      <c r="B57" s="3"/>
      <c r="C57" s="3" t="s">
        <v>55</v>
      </c>
      <c r="D57" s="27">
        <f>D55+D56</f>
        <v>0.81127812445913283</v>
      </c>
      <c r="E57" s="7"/>
      <c r="F57" s="3"/>
      <c r="G57" s="3" t="s">
        <v>56</v>
      </c>
      <c r="H57" s="27">
        <f>H55+H56</f>
        <v>1</v>
      </c>
    </row>
    <row r="59" spans="1:8" ht="24" x14ac:dyDescent="0.35">
      <c r="A59" s="7" t="s">
        <v>69</v>
      </c>
    </row>
    <row r="61" spans="1:8" ht="24" x14ac:dyDescent="0.35">
      <c r="A61" s="6" t="s">
        <v>70</v>
      </c>
      <c r="B61" s="7"/>
      <c r="C61" s="7"/>
      <c r="D61" s="7"/>
      <c r="E61" s="7"/>
      <c r="F61" s="7"/>
    </row>
    <row r="62" spans="1:8" ht="24" x14ac:dyDescent="0.35">
      <c r="A62" s="7"/>
      <c r="B62" s="7"/>
      <c r="C62" s="15" t="s">
        <v>71</v>
      </c>
      <c r="D62" s="3">
        <v>0.94199999999999995</v>
      </c>
      <c r="E62" s="3"/>
      <c r="F62" s="3"/>
    </row>
    <row r="63" spans="1:8" ht="24" x14ac:dyDescent="0.35">
      <c r="A63" s="7"/>
      <c r="B63" s="7"/>
      <c r="C63" s="15"/>
      <c r="D63" s="15" t="s">
        <v>12</v>
      </c>
      <c r="E63" s="15" t="s">
        <v>19</v>
      </c>
      <c r="F63" s="15" t="s">
        <v>17</v>
      </c>
    </row>
    <row r="64" spans="1:8" ht="24" x14ac:dyDescent="0.35">
      <c r="A64" s="7"/>
      <c r="B64" s="7"/>
      <c r="C64" s="15" t="s">
        <v>72</v>
      </c>
      <c r="D64" s="3">
        <f>5/14</f>
        <v>0.35714285714285715</v>
      </c>
      <c r="E64" s="3">
        <f>5/14</f>
        <v>0.35714285714285715</v>
      </c>
      <c r="F64" s="3">
        <f>4/14</f>
        <v>0.2857142857142857</v>
      </c>
    </row>
    <row r="65" spans="1:6" ht="24" x14ac:dyDescent="0.35">
      <c r="A65" s="7"/>
      <c r="B65" s="7"/>
      <c r="C65" s="15" t="s">
        <v>73</v>
      </c>
      <c r="D65" s="3">
        <v>0.97099999999999997</v>
      </c>
      <c r="E65" s="3">
        <v>0.97099999999999997</v>
      </c>
      <c r="F65" s="3">
        <v>0</v>
      </c>
    </row>
    <row r="66" spans="1:6" ht="24" x14ac:dyDescent="0.35">
      <c r="A66" s="7"/>
      <c r="B66" s="7"/>
      <c r="C66" s="3" t="s">
        <v>74</v>
      </c>
      <c r="D66" s="3">
        <f>D64*D65</f>
        <v>0.34678571428571431</v>
      </c>
      <c r="E66" s="3">
        <f>E64*E65</f>
        <v>0.34678571428571431</v>
      </c>
      <c r="F66" s="3">
        <f>F64*F65</f>
        <v>0</v>
      </c>
    </row>
    <row r="67" spans="1:6" ht="24" x14ac:dyDescent="0.35">
      <c r="A67" s="7"/>
      <c r="B67" s="7"/>
      <c r="C67" s="27" t="s">
        <v>75</v>
      </c>
      <c r="D67" s="31">
        <f>D62-D66-E66-F66</f>
        <v>0.24842857142857139</v>
      </c>
      <c r="E67" s="3"/>
      <c r="F67" s="3"/>
    </row>
    <row r="70" spans="1:6" ht="24" x14ac:dyDescent="0.35">
      <c r="A70" s="6" t="s">
        <v>76</v>
      </c>
      <c r="B70" s="7"/>
      <c r="C70" s="7"/>
      <c r="D70" s="7"/>
      <c r="E70" s="7"/>
    </row>
    <row r="71" spans="1:6" ht="24" x14ac:dyDescent="0.35">
      <c r="A71" s="7"/>
      <c r="B71" s="7"/>
      <c r="C71" s="15" t="s">
        <v>77</v>
      </c>
      <c r="D71" s="3">
        <v>0.94199999999999995</v>
      </c>
      <c r="E71" s="3"/>
    </row>
    <row r="72" spans="1:6" ht="24" x14ac:dyDescent="0.35">
      <c r="A72" s="7"/>
      <c r="B72" s="7"/>
      <c r="C72" s="15"/>
      <c r="D72" s="15" t="s">
        <v>13</v>
      </c>
      <c r="E72" s="15" t="s">
        <v>20</v>
      </c>
    </row>
    <row r="73" spans="1:6" ht="24" x14ac:dyDescent="0.35">
      <c r="A73" s="7"/>
      <c r="B73" s="7"/>
      <c r="C73" s="15" t="s">
        <v>72</v>
      </c>
      <c r="D73" s="3">
        <f>7/14</f>
        <v>0.5</v>
      </c>
      <c r="E73" s="3">
        <f>7/14</f>
        <v>0.5</v>
      </c>
    </row>
    <row r="74" spans="1:6" ht="24" x14ac:dyDescent="0.35">
      <c r="A74" s="7"/>
      <c r="B74" s="7"/>
      <c r="C74" s="15" t="s">
        <v>73</v>
      </c>
      <c r="D74" s="3">
        <v>0.98499999999999999</v>
      </c>
      <c r="E74" s="3">
        <v>0.59</v>
      </c>
    </row>
    <row r="75" spans="1:6" ht="24" x14ac:dyDescent="0.35">
      <c r="A75" s="7"/>
      <c r="B75" s="7"/>
      <c r="C75" s="3" t="s">
        <v>74</v>
      </c>
      <c r="D75" s="3">
        <f>D73*D74</f>
        <v>0.49249999999999999</v>
      </c>
      <c r="E75" s="3">
        <f>E73*E74</f>
        <v>0.29499999999999998</v>
      </c>
    </row>
    <row r="76" spans="1:6" ht="24" x14ac:dyDescent="0.35">
      <c r="A76" s="7"/>
      <c r="B76" s="7"/>
      <c r="C76" s="27" t="s">
        <v>75</v>
      </c>
      <c r="D76" s="31">
        <f>D71-D75-E75</f>
        <v>0.15449999999999997</v>
      </c>
      <c r="E76" s="3"/>
    </row>
    <row r="77" spans="1:6" ht="24" x14ac:dyDescent="0.35">
      <c r="A77" s="7"/>
      <c r="B77" s="7"/>
      <c r="C77" s="28"/>
      <c r="D77" s="29"/>
      <c r="E77" s="30"/>
    </row>
    <row r="79" spans="1:6" ht="24" x14ac:dyDescent="0.35">
      <c r="A79" s="6" t="s">
        <v>78</v>
      </c>
      <c r="B79" s="7"/>
      <c r="C79" s="7"/>
      <c r="D79" s="7"/>
      <c r="E79" s="7"/>
    </row>
    <row r="80" spans="1:6" ht="24" x14ac:dyDescent="0.35">
      <c r="A80" s="7"/>
      <c r="B80" s="7"/>
      <c r="C80" s="15" t="s">
        <v>77</v>
      </c>
      <c r="D80" s="3">
        <v>0.94199999999999995</v>
      </c>
      <c r="E80" s="3"/>
    </row>
    <row r="81" spans="1:5" ht="24" x14ac:dyDescent="0.35">
      <c r="A81" s="7"/>
      <c r="B81" s="7"/>
      <c r="C81" s="15"/>
      <c r="D81" s="15" t="s">
        <v>14</v>
      </c>
      <c r="E81" s="15" t="s">
        <v>16</v>
      </c>
    </row>
    <row r="82" spans="1:5" ht="24" x14ac:dyDescent="0.35">
      <c r="A82" s="7"/>
      <c r="B82" s="7"/>
      <c r="C82" s="15" t="s">
        <v>72</v>
      </c>
      <c r="D82" s="3">
        <f>8/14</f>
        <v>0.5714285714285714</v>
      </c>
      <c r="E82" s="3">
        <f>6/14</f>
        <v>0.42857142857142855</v>
      </c>
    </row>
    <row r="83" spans="1:5" ht="24" x14ac:dyDescent="0.35">
      <c r="A83" s="7"/>
      <c r="B83" s="7"/>
      <c r="C83" s="15" t="s">
        <v>73</v>
      </c>
      <c r="D83" s="3">
        <v>0.81</v>
      </c>
      <c r="E83" s="3">
        <v>1</v>
      </c>
    </row>
    <row r="84" spans="1:5" ht="24" x14ac:dyDescent="0.35">
      <c r="A84" s="7"/>
      <c r="B84" s="7"/>
      <c r="C84" s="3" t="s">
        <v>74</v>
      </c>
      <c r="D84" s="3">
        <f>D82*D83</f>
        <v>0.46285714285714286</v>
      </c>
      <c r="E84" s="3">
        <f>E82*E83</f>
        <v>0.42857142857142855</v>
      </c>
    </row>
    <row r="85" spans="1:5" ht="24" x14ac:dyDescent="0.35">
      <c r="A85" s="7"/>
      <c r="B85" s="7"/>
      <c r="C85" s="27" t="s">
        <v>75</v>
      </c>
      <c r="D85" s="31">
        <f>D80-D84-E84</f>
        <v>5.0571428571428545E-2</v>
      </c>
      <c r="E85" s="3"/>
    </row>
  </sheetData>
  <mergeCells count="7">
    <mergeCell ref="A31:B33"/>
    <mergeCell ref="F31:F33"/>
    <mergeCell ref="J31:J33"/>
    <mergeCell ref="A41:B43"/>
    <mergeCell ref="F41:F43"/>
    <mergeCell ref="A51:B53"/>
    <mergeCell ref="F51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4DFC-F06B-3C45-A85E-7D005B3FCA6C}">
  <dimension ref="A1:K26"/>
  <sheetViews>
    <sheetView tabSelected="1" workbookViewId="0">
      <selection activeCell="F26" sqref="F26"/>
    </sheetView>
  </sheetViews>
  <sheetFormatPr baseColWidth="10" defaultRowHeight="21" x14ac:dyDescent="0.3"/>
  <cols>
    <col min="6" max="6" width="11.5" customWidth="1"/>
    <col min="8" max="8" width="12.25" customWidth="1"/>
  </cols>
  <sheetData>
    <row r="1" spans="1:11" x14ac:dyDescent="0.3">
      <c r="A1" t="s">
        <v>81</v>
      </c>
      <c r="B1" t="s">
        <v>82</v>
      </c>
    </row>
    <row r="3" spans="1:11" x14ac:dyDescent="0.3">
      <c r="A3" s="5" t="s">
        <v>21</v>
      </c>
      <c r="B3" s="5" t="s">
        <v>22</v>
      </c>
      <c r="C3" s="5" t="s">
        <v>23</v>
      </c>
      <c r="D3" s="5" t="s">
        <v>24</v>
      </c>
    </row>
    <row r="4" spans="1:11" ht="24" x14ac:dyDescent="0.35">
      <c r="A4" s="1" t="s">
        <v>8</v>
      </c>
      <c r="B4" s="1" t="s">
        <v>9</v>
      </c>
      <c r="C4" s="1" t="s">
        <v>10</v>
      </c>
      <c r="D4" s="2" t="s">
        <v>11</v>
      </c>
      <c r="F4" s="32" t="s">
        <v>83</v>
      </c>
      <c r="G4" s="32" t="s">
        <v>16</v>
      </c>
      <c r="H4" s="3" t="s">
        <v>84</v>
      </c>
      <c r="I4" s="3">
        <v>3</v>
      </c>
      <c r="J4" s="3">
        <f>1 - (I4/6)^2 - (I5/6)^2</f>
        <v>0.5</v>
      </c>
      <c r="K4" s="3" t="s">
        <v>85</v>
      </c>
    </row>
    <row r="5" spans="1:11" ht="24" x14ac:dyDescent="0.35">
      <c r="A5" s="3" t="s">
        <v>12</v>
      </c>
      <c r="B5" s="3" t="s">
        <v>13</v>
      </c>
      <c r="C5" s="3" t="s">
        <v>14</v>
      </c>
      <c r="D5" s="3" t="s">
        <v>15</v>
      </c>
      <c r="F5" s="33"/>
      <c r="G5" s="34"/>
      <c r="H5" s="3" t="s">
        <v>86</v>
      </c>
      <c r="I5" s="3">
        <v>3</v>
      </c>
      <c r="J5" s="3"/>
      <c r="K5" s="3"/>
    </row>
    <row r="6" spans="1:11" ht="24" x14ac:dyDescent="0.35">
      <c r="A6" s="3" t="s">
        <v>12</v>
      </c>
      <c r="B6" s="3" t="s">
        <v>13</v>
      </c>
      <c r="C6" s="4" t="s">
        <v>16</v>
      </c>
      <c r="D6" s="4" t="s">
        <v>15</v>
      </c>
      <c r="F6" s="33"/>
      <c r="G6" s="32" t="s">
        <v>14</v>
      </c>
      <c r="H6" s="3" t="s">
        <v>84</v>
      </c>
      <c r="I6" s="3">
        <v>6</v>
      </c>
      <c r="J6" s="35">
        <f>1 - (I6/8)^2 - (I7/8)^2</f>
        <v>0.375</v>
      </c>
      <c r="K6" s="3" t="s">
        <v>87</v>
      </c>
    </row>
    <row r="7" spans="1:11" ht="24" x14ac:dyDescent="0.35">
      <c r="A7" s="3" t="s">
        <v>17</v>
      </c>
      <c r="B7" s="3" t="s">
        <v>13</v>
      </c>
      <c r="C7" s="3" t="s">
        <v>14</v>
      </c>
      <c r="D7" s="3" t="s">
        <v>18</v>
      </c>
      <c r="F7" s="34"/>
      <c r="G7" s="34"/>
      <c r="H7" s="3" t="s">
        <v>86</v>
      </c>
      <c r="I7" s="3">
        <v>2</v>
      </c>
      <c r="J7" s="3"/>
      <c r="K7" s="3"/>
    </row>
    <row r="8" spans="1:11" ht="24" x14ac:dyDescent="0.35">
      <c r="A8" s="3" t="s">
        <v>19</v>
      </c>
      <c r="B8" s="3" t="s">
        <v>13</v>
      </c>
      <c r="C8" s="3" t="s">
        <v>14</v>
      </c>
      <c r="D8" s="3" t="s">
        <v>18</v>
      </c>
      <c r="F8" s="6" t="s">
        <v>88</v>
      </c>
      <c r="G8" s="36">
        <f>(I4+I5)/14 * J4 + (I6+I7)/14 * J6</f>
        <v>0.42857142857142855</v>
      </c>
      <c r="H8" s="7"/>
      <c r="I8" s="7"/>
      <c r="J8" s="7"/>
      <c r="K8" s="7"/>
    </row>
    <row r="9" spans="1:11" ht="24" x14ac:dyDescent="0.35">
      <c r="A9" s="3" t="s">
        <v>19</v>
      </c>
      <c r="B9" s="3" t="s">
        <v>20</v>
      </c>
      <c r="C9" s="3" t="s">
        <v>14</v>
      </c>
      <c r="D9" s="3" t="s">
        <v>18</v>
      </c>
    </row>
    <row r="10" spans="1:11" ht="24" x14ac:dyDescent="0.35">
      <c r="A10" s="3" t="s">
        <v>19</v>
      </c>
      <c r="B10" s="3" t="s">
        <v>20</v>
      </c>
      <c r="C10" s="3" t="s">
        <v>16</v>
      </c>
      <c r="D10" s="3" t="s">
        <v>15</v>
      </c>
    </row>
    <row r="11" spans="1:11" ht="24" x14ac:dyDescent="0.35">
      <c r="A11" s="3" t="s">
        <v>17</v>
      </c>
      <c r="B11" s="3" t="s">
        <v>20</v>
      </c>
      <c r="C11" s="3" t="s">
        <v>16</v>
      </c>
      <c r="D11" s="3" t="s">
        <v>18</v>
      </c>
    </row>
    <row r="12" spans="1:11" ht="24" x14ac:dyDescent="0.35">
      <c r="A12" s="3" t="s">
        <v>12</v>
      </c>
      <c r="B12" s="3" t="s">
        <v>13</v>
      </c>
      <c r="C12" s="3" t="s">
        <v>14</v>
      </c>
      <c r="D12" s="3" t="s">
        <v>15</v>
      </c>
      <c r="F12" s="32" t="s">
        <v>9</v>
      </c>
      <c r="G12" s="32" t="s">
        <v>13</v>
      </c>
      <c r="H12" s="3" t="s">
        <v>84</v>
      </c>
      <c r="I12" s="3">
        <v>3</v>
      </c>
      <c r="J12" s="3">
        <f>1 - (I12/6)^2 - (I13/6)^2</f>
        <v>0.30555555555555558</v>
      </c>
      <c r="K12" s="3" t="s">
        <v>85</v>
      </c>
    </row>
    <row r="13" spans="1:11" ht="24" x14ac:dyDescent="0.35">
      <c r="A13" s="3" t="s">
        <v>12</v>
      </c>
      <c r="B13" s="3" t="s">
        <v>20</v>
      </c>
      <c r="C13" s="3" t="s">
        <v>14</v>
      </c>
      <c r="D13" s="3" t="s">
        <v>18</v>
      </c>
      <c r="F13" s="33"/>
      <c r="G13" s="34"/>
      <c r="H13" s="3" t="s">
        <v>86</v>
      </c>
      <c r="I13" s="3">
        <v>4</v>
      </c>
      <c r="J13" s="3"/>
      <c r="K13" s="3"/>
    </row>
    <row r="14" spans="1:11" ht="24" x14ac:dyDescent="0.35">
      <c r="A14" s="3" t="s">
        <v>19</v>
      </c>
      <c r="B14" s="3" t="s">
        <v>20</v>
      </c>
      <c r="C14" s="3" t="s">
        <v>14</v>
      </c>
      <c r="D14" s="3" t="s">
        <v>18</v>
      </c>
      <c r="F14" s="33"/>
      <c r="G14" s="32" t="s">
        <v>20</v>
      </c>
      <c r="H14" s="3" t="s">
        <v>84</v>
      </c>
      <c r="I14" s="3">
        <v>6</v>
      </c>
      <c r="J14" s="35">
        <f>1 - (I14/8)^2 - (I15/8)^2</f>
        <v>0.421875</v>
      </c>
      <c r="K14" s="3" t="s">
        <v>87</v>
      </c>
    </row>
    <row r="15" spans="1:11" ht="24" x14ac:dyDescent="0.35">
      <c r="A15" s="3" t="s">
        <v>12</v>
      </c>
      <c r="B15" s="3" t="s">
        <v>20</v>
      </c>
      <c r="C15" s="3" t="s">
        <v>16</v>
      </c>
      <c r="D15" s="3" t="s">
        <v>18</v>
      </c>
      <c r="F15" s="34"/>
      <c r="G15" s="34"/>
      <c r="H15" s="3" t="s">
        <v>86</v>
      </c>
      <c r="I15" s="3">
        <v>1</v>
      </c>
      <c r="J15" s="3"/>
      <c r="K15" s="3"/>
    </row>
    <row r="16" spans="1:11" ht="24" x14ac:dyDescent="0.35">
      <c r="A16" s="3" t="s">
        <v>17</v>
      </c>
      <c r="B16" s="3" t="s">
        <v>13</v>
      </c>
      <c r="C16" s="3" t="s">
        <v>16</v>
      </c>
      <c r="D16" s="3" t="s">
        <v>18</v>
      </c>
      <c r="F16" s="6" t="s">
        <v>88</v>
      </c>
      <c r="G16" s="36">
        <f>(I12+I13)/14 * J12 + (I14+I15)/14 * J14</f>
        <v>0.36371527777777779</v>
      </c>
      <c r="H16" s="7"/>
      <c r="I16" s="7"/>
      <c r="J16" s="7"/>
      <c r="K16" s="7"/>
    </row>
    <row r="17" spans="1:11" ht="24" x14ac:dyDescent="0.35">
      <c r="A17" s="3" t="s">
        <v>17</v>
      </c>
      <c r="B17" s="3" t="s">
        <v>20</v>
      </c>
      <c r="C17" s="3" t="s">
        <v>14</v>
      </c>
      <c r="D17" s="3" t="s">
        <v>18</v>
      </c>
    </row>
    <row r="18" spans="1:11" ht="24" x14ac:dyDescent="0.35">
      <c r="A18" s="3" t="s">
        <v>19</v>
      </c>
      <c r="B18" s="3" t="s">
        <v>13</v>
      </c>
      <c r="C18" s="3" t="s">
        <v>16</v>
      </c>
      <c r="D18" s="3" t="s">
        <v>15</v>
      </c>
    </row>
    <row r="19" spans="1:11" x14ac:dyDescent="0.3">
      <c r="J19" t="s">
        <v>89</v>
      </c>
    </row>
    <row r="20" spans="1:11" ht="24" x14ac:dyDescent="0.35">
      <c r="F20" s="32" t="s">
        <v>8</v>
      </c>
      <c r="G20" s="32" t="s">
        <v>12</v>
      </c>
      <c r="H20" s="3" t="s">
        <v>84</v>
      </c>
      <c r="I20" s="3">
        <v>2</v>
      </c>
      <c r="J20" s="3">
        <f>1 - (I20/5)^2 - (I21/5)^2</f>
        <v>0.48</v>
      </c>
      <c r="K20" s="3" t="s">
        <v>85</v>
      </c>
    </row>
    <row r="21" spans="1:11" ht="24" x14ac:dyDescent="0.35">
      <c r="F21" s="33"/>
      <c r="G21" s="34"/>
      <c r="H21" s="3" t="s">
        <v>86</v>
      </c>
      <c r="I21" s="3">
        <v>3</v>
      </c>
      <c r="J21" s="3"/>
      <c r="K21" s="3"/>
    </row>
    <row r="22" spans="1:11" ht="24" x14ac:dyDescent="0.35">
      <c r="F22" s="33"/>
      <c r="G22" s="32" t="s">
        <v>17</v>
      </c>
      <c r="H22" s="3" t="s">
        <v>84</v>
      </c>
      <c r="I22" s="3">
        <v>4</v>
      </c>
      <c r="J22" s="35">
        <f>1 - (I22/4)^2 - (I23/4)^2</f>
        <v>0</v>
      </c>
      <c r="K22" s="3" t="s">
        <v>87</v>
      </c>
    </row>
    <row r="23" spans="1:11" ht="24" x14ac:dyDescent="0.35">
      <c r="F23" s="34"/>
      <c r="G23" s="34"/>
      <c r="H23" s="3" t="s">
        <v>86</v>
      </c>
      <c r="I23" s="3">
        <v>0</v>
      </c>
      <c r="J23" s="3"/>
      <c r="K23" s="3"/>
    </row>
    <row r="24" spans="1:11" ht="24" x14ac:dyDescent="0.35">
      <c r="F24" s="33"/>
      <c r="G24" s="32" t="s">
        <v>19</v>
      </c>
      <c r="H24" s="3" t="s">
        <v>84</v>
      </c>
      <c r="I24" s="3">
        <v>3</v>
      </c>
      <c r="J24" s="35">
        <f>1 - (I24/5)^2 - (I25/5)^2</f>
        <v>0.48</v>
      </c>
      <c r="K24" s="3" t="s">
        <v>90</v>
      </c>
    </row>
    <row r="25" spans="1:11" ht="24" x14ac:dyDescent="0.35">
      <c r="F25" s="34"/>
      <c r="G25" s="34"/>
      <c r="H25" s="3" t="s">
        <v>86</v>
      </c>
      <c r="I25" s="3">
        <v>2</v>
      </c>
      <c r="J25" s="3"/>
      <c r="K25" s="3"/>
    </row>
    <row r="26" spans="1:11" ht="24" x14ac:dyDescent="0.35">
      <c r="F26" s="6" t="s">
        <v>88</v>
      </c>
      <c r="G26" s="36">
        <f>(I20+I21)/14 *J20 + (I22+I23)/14 * J22 + (I24+I25)/14 * J24</f>
        <v>0.34285714285714286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ID3</vt:lpstr>
      <vt:lpstr>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</dc:creator>
  <cp:lastModifiedBy>Kuldeep</cp:lastModifiedBy>
  <dcterms:created xsi:type="dcterms:W3CDTF">2024-03-17T11:43:50Z</dcterms:created>
  <dcterms:modified xsi:type="dcterms:W3CDTF">2024-03-17T12:52:06Z</dcterms:modified>
</cp:coreProperties>
</file>