
<file path=[Content_Types].xml><?xml version="1.0" encoding="utf-8"?>
<Types xmlns="http://schemas.openxmlformats.org/package/2006/content-types">
  <Default Extension="gif" ContentType="image/gi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Override PartName="/xl/pivotTables/pivotTable1.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6.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defaultThemeVersion="166925"/>
  <mc:AlternateContent xmlns:mc="http://schemas.openxmlformats.org/markup-compatibility/2006">
    <mc:Choice Requires="x15">
      <x15ac:absPath xmlns:x15ac="http://schemas.microsoft.com/office/spreadsheetml/2010/11/ac" url="C:\Users\malex\Desktop\"/>
    </mc:Choice>
  </mc:AlternateContent>
  <xr:revisionPtr revIDLastSave="0" documentId="13_ncr:1_{C65E50FF-FEA3-493F-9F8D-15DC48FFD57E}" xr6:coauthVersionLast="47" xr6:coauthVersionMax="47" xr10:uidLastSave="{00000000-0000-0000-0000-000000000000}"/>
  <bookViews>
    <workbookView xWindow="-120" yWindow="-120" windowWidth="24240" windowHeight="13020" xr2:uid="{407F68D0-81AB-4766-ADF3-1E519CFBB108}"/>
  </bookViews>
  <sheets>
    <sheet name="Home" sheetId="3" r:id="rId1"/>
    <sheet name="Log" sheetId="1" r:id="rId2"/>
    <sheet name="Lookup" sheetId="2" r:id="rId3"/>
    <sheet name="Diets_Data" sheetId="8" r:id="rId4"/>
    <sheet name="Pivot_Diets" sheetId="9" r:id="rId5"/>
    <sheet name="Dashboard" sheetId="5" r:id="rId6"/>
  </sheets>
  <definedNames>
    <definedName name="Category">lookup_Category[Category]</definedName>
    <definedName name="Name">Log!$A$4:$A$4</definedName>
    <definedName name="nav_end">INDEX(Log!A:A,ROWS(tbl_Log[])+4)</definedName>
    <definedName name="Quantity_Number">Log!$C$4:$C$4</definedName>
    <definedName name="Quantity_Unit">Log!$D$4:$D$4</definedName>
    <definedName name="Servings">tbl_Log[Servings]</definedName>
    <definedName name="Slicer_Diet">#N/A</definedName>
    <definedName name="Units">lookup_Units[Units]</definedName>
  </definedNames>
  <calcPr calcId="191029"/>
  <pivotCaches>
    <pivotCache cacheId="0"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3" i="2" l="1" a="1"/>
  <c r="F3" i="2" s="1"/>
  <c r="E4" i="1" s="1"/>
  <c r="Q25" i="5" s="1"/>
  <c r="Q20" i="5"/>
  <c r="Q23" i="5"/>
  <c r="Q31" i="5" s="1"/>
  <c r="Q24" i="5"/>
  <c r="P2" i="5"/>
  <c r="F5" i="5" s="1"/>
  <c r="P4" i="5"/>
  <c r="G7" i="5" s="1"/>
  <c r="P3" i="5"/>
  <c r="P5" i="5"/>
  <c r="D8" i="5" s="1"/>
  <c r="P6" i="5"/>
  <c r="D9" i="5" s="1"/>
  <c r="P9" i="5"/>
  <c r="D12" i="5" s="1"/>
  <c r="P13" i="5"/>
  <c r="F16" i="5" s="1"/>
  <c r="Q18" i="5"/>
  <c r="Q19" i="5"/>
  <c r="Q21" i="5"/>
  <c r="Q22" i="5"/>
  <c r="Q33" i="5" s="1"/>
  <c r="Q26" i="5"/>
  <c r="Q32" i="5" s="1"/>
  <c r="P7" i="5" l="1"/>
  <c r="D10" i="5" s="1"/>
  <c r="P11" i="5" a="1"/>
  <c r="P11" i="5" s="1"/>
  <c r="F14" i="5" s="1"/>
  <c r="Q17" i="5"/>
  <c r="Q28" i="5" s="1"/>
  <c r="Q29" i="5"/>
  <c r="H7" i="5"/>
  <c r="D5" i="5"/>
  <c r="E5" i="5"/>
  <c r="D6" i="5"/>
  <c r="Q30" i="5"/>
  <c r="D7" i="5"/>
  <c r="E7" i="5"/>
  <c r="D16" i="5"/>
  <c r="F7" i="5"/>
  <c r="E16" i="5"/>
  <c r="P8" i="5" a="1"/>
  <c r="P8" i="5" s="1"/>
  <c r="P10" i="5" l="1"/>
  <c r="D13" i="5" s="1"/>
  <c r="D14" i="5"/>
  <c r="E14" i="5"/>
  <c r="R30" i="5"/>
  <c r="R28" i="5"/>
  <c r="R32" i="5"/>
  <c r="R29" i="5"/>
  <c r="R33" i="5"/>
  <c r="R31" i="5"/>
  <c r="P12" i="5" a="1"/>
  <c r="P12" i="5" s="1"/>
  <c r="E11" i="5"/>
  <c r="D11" i="5"/>
  <c r="E15" i="5" l="1"/>
  <c r="D15" i="5"/>
  <c r="F11" i="2" l="1"/>
  <c r="L7"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<sst xmlns="http://schemas.openxmlformats.org/spreadsheetml/2006/main" count="217" uniqueCount="56">
  <si>
    <t>Food</t>
  </si>
  <si>
    <t>Name</t>
  </si>
  <si>
    <t>Category</t>
  </si>
  <si>
    <t>Greens</t>
  </si>
  <si>
    <t>Whole grains</t>
  </si>
  <si>
    <t>Beans</t>
  </si>
  <si>
    <t>Other vegetables</t>
  </si>
  <si>
    <t>Berries</t>
  </si>
  <si>
    <t>Cruciferous vegetables</t>
  </si>
  <si>
    <t>Flaxseeds</t>
  </si>
  <si>
    <t>Herbs and spices</t>
  </si>
  <si>
    <t>Nuts and seeds</t>
  </si>
  <si>
    <t>Quantity Number</t>
  </si>
  <si>
    <t>Quantity Unit</t>
  </si>
  <si>
    <t>oz</t>
  </si>
  <si>
    <t>g</t>
  </si>
  <si>
    <t>tsp</t>
  </si>
  <si>
    <t>cup</t>
  </si>
  <si>
    <t>tbspn</t>
  </si>
  <si>
    <t>Units</t>
  </si>
  <si>
    <t>Servings</t>
  </si>
  <si>
    <t>Other fruits</t>
  </si>
  <si>
    <t>Total Servings</t>
  </si>
  <si>
    <t>Beverages</t>
  </si>
  <si>
    <t>fl oz</t>
  </si>
  <si>
    <t>gallon</t>
  </si>
  <si>
    <t>Exercise</t>
  </si>
  <si>
    <t>minutes (moderate intensity)</t>
  </si>
  <si>
    <t>minutes (vigorous intensity)</t>
  </si>
  <si>
    <t>slice</t>
  </si>
  <si>
    <t>tortilla</t>
  </si>
  <si>
    <t>Weight</t>
  </si>
  <si>
    <t>Vegetables</t>
  </si>
  <si>
    <t>Fruit</t>
  </si>
  <si>
    <t>Lookup Data</t>
  </si>
  <si>
    <t>Checklist</t>
  </si>
  <si>
    <t>USDA My Plate</t>
  </si>
  <si>
    <t>Nicoya</t>
  </si>
  <si>
    <t>Ikaria</t>
  </si>
  <si>
    <t>Okinawa</t>
  </si>
  <si>
    <t>Sardinia</t>
  </si>
  <si>
    <t>Meat, Fish, and Eggs</t>
  </si>
  <si>
    <t>Dairy</t>
  </si>
  <si>
    <t>Added sugar</t>
  </si>
  <si>
    <t>Refined grains</t>
  </si>
  <si>
    <t>Added fats and oils</t>
  </si>
  <si>
    <t>Comparison to Other Diets</t>
  </si>
  <si>
    <t>Diet</t>
  </si>
  <si>
    <t>Weight Consumed Per Day (g)</t>
  </si>
  <si>
    <t>Average US Adult</t>
  </si>
  <si>
    <t>Diet Comparison Data</t>
  </si>
  <si>
    <t>Food and Cardio Journal</t>
  </si>
  <si>
    <t>Food and Exercise Journal Analysis</t>
  </si>
  <si>
    <t>Row Labels</t>
  </si>
  <si>
    <t>Grand Total</t>
  </si>
  <si>
    <t>Sum of Weight Consumed Per Day (g)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</si>
</sst>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0"/>
      <name val="Calibri"/>
      <family val="2"/>
      <scheme val="minor"/>
    </font>
    <font>
      <sz val="11"/>
      <name val="Calibri"/>
      <family val="2"/>
      <scheme val="minor"/>
    </font>
    <font>
      <sz val="26"/>
      <color theme="0"/>
      <name val="Calibri"/>
      <family val="2"/>
      <scheme val="minor"/>
    </font>
    <font>
      <sz val="11"/>
      <color theme="1" tint="0.249977111117893"/>
      <name val="Calibri"/>
      <family val="2"/>
      <scheme val="minor"/>
    </font>
    <font>
      <sz val="14"/>
      <color theme="1" tint="0.249977111117893"/>
      <name val="Calibri"/>
      <family val="2"/>
      <scheme val="minor"/>
    </font>
    <font>
      <b/>
      <sz val="11"/>
      <color theme="1"/>
      <name val="Calibri"/>
      <family val="2"/>
      <scheme val="minor"/>
    </font>
    <font>
      <sz val="26"/>
      <color theme="2" tint="-0.749992370372631"/>
      <name val="Calibri"/>
      <family val="2"/>
      <scheme val="minor"/>
    </font>
    <font>
      <sz val="18"/>
      <color theme="2" tint="-0.749992370372631"/>
      <name val="Calibri"/>
      <family val="2"/>
      <scheme val="minor"/>
    </font>
    <font>
      <sz val="11"/>
      <color theme="2" tint="-0.749992370372631"/>
      <name val="Calibri"/>
      <family val="2"/>
      <scheme val="minor"/>
    </font>
  </fonts>
  <fills count="5">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theme="0"/>
        <bgColor indexed="64"/>
      </patternFill>
    </fill>
  </fills>
  <borders count="23">
    <border>
      <left/>
      <right/>
      <top/>
      <bottom/>
      <diagonal/>
    </border>
    <border>
      <left/>
      <right style="thin">
        <color indexed="64"/>
      </right>
      <top/>
      <bottom/>
      <diagonal/>
    </border>
    <border>
      <left/>
      <right/>
      <top/>
      <bottom style="thin">
        <color indexed="64"/>
      </bottom>
      <diagonal/>
    </border>
    <border>
      <left style="thin">
        <color theme="9"/>
      </left>
      <right/>
      <top style="thin">
        <color theme="9"/>
      </top>
      <bottom/>
      <diagonal/>
    </border>
    <border>
      <left/>
      <right/>
      <top style="thin">
        <color theme="9"/>
      </top>
      <bottom/>
      <diagonal/>
    </border>
    <border>
      <left/>
      <right style="thin">
        <color theme="9"/>
      </right>
      <top style="thin">
        <color theme="9"/>
      </top>
      <bottom/>
      <diagonal/>
    </border>
    <border>
      <left style="thin">
        <color theme="9"/>
      </left>
      <right/>
      <top/>
      <bottom/>
      <diagonal/>
    </border>
    <border>
      <left/>
      <right style="thin">
        <color theme="9"/>
      </right>
      <top/>
      <bottom/>
      <diagonal/>
    </border>
    <border>
      <left style="thin">
        <color theme="9"/>
      </left>
      <right/>
      <top/>
      <bottom style="thin">
        <color theme="9"/>
      </bottom>
      <diagonal/>
    </border>
    <border>
      <left/>
      <right/>
      <top/>
      <bottom style="thin">
        <color theme="9"/>
      </bottom>
      <diagonal/>
    </border>
    <border>
      <left/>
      <right style="thin">
        <color theme="9"/>
      </right>
      <top/>
      <bottom style="thin">
        <color theme="9"/>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6">
    <xf numFmtId="0" fontId="0" fillId="0" borderId="0" xfId="0"/>
    <xf numFmtId="0" fontId="0" fillId="0" borderId="0" xfId="0" applyBorder="1"/>
    <xf numFmtId="0" fontId="0" fillId="0" borderId="0" xfId="0" applyFont="1" applyBorder="1"/>
    <xf numFmtId="0" fontId="0" fillId="0" borderId="0" xfId="0" applyFont="1"/>
    <xf numFmtId="2" fontId="0" fillId="0" borderId="0" xfId="0" applyNumberFormat="1"/>
    <xf numFmtId="2" fontId="0" fillId="0" borderId="0" xfId="0" applyNumberFormat="1" applyBorder="1"/>
    <xf numFmtId="0" fontId="3" fillId="2" borderId="0" xfId="0" applyFont="1" applyFill="1"/>
    <xf numFmtId="0" fontId="0" fillId="2" borderId="0" xfId="0" applyFill="1"/>
    <xf numFmtId="0" fontId="0" fillId="3" borderId="0" xfId="0" applyFill="1"/>
    <xf numFmtId="0" fontId="0" fillId="4" borderId="0" xfId="0" applyFill="1"/>
    <xf numFmtId="0" fontId="0" fillId="4" borderId="3" xfId="0" applyFill="1" applyBorder="1"/>
    <xf numFmtId="0" fontId="0" fillId="4" borderId="5" xfId="0" applyFill="1" applyBorder="1"/>
    <xf numFmtId="0" fontId="0" fillId="4" borderId="6" xfId="0" applyFill="1" applyBorder="1"/>
    <xf numFmtId="0" fontId="0" fillId="4" borderId="0" xfId="0" applyFill="1" applyBorder="1"/>
    <xf numFmtId="0" fontId="0" fillId="4" borderId="7" xfId="0" applyFill="1" applyBorder="1"/>
    <xf numFmtId="0" fontId="1" fillId="4" borderId="0" xfId="0" applyFont="1" applyFill="1" applyBorder="1"/>
    <xf numFmtId="0" fontId="0" fillId="4" borderId="8" xfId="0" applyFill="1" applyBorder="1"/>
    <xf numFmtId="0" fontId="0" fillId="4" borderId="9" xfId="0" applyFill="1" applyBorder="1"/>
    <xf numFmtId="0" fontId="0" fillId="4" borderId="10" xfId="0" applyFill="1" applyBorder="1"/>
    <xf numFmtId="0" fontId="2" fillId="3" borderId="0" xfId="0" applyFont="1" applyFill="1"/>
    <xf numFmtId="0" fontId="4" fillId="4" borderId="0" xfId="0" applyFont="1" applyFill="1" applyBorder="1"/>
    <xf numFmtId="0" fontId="1" fillId="4" borderId="11" xfId="0" applyFont="1" applyFill="1" applyBorder="1"/>
    <xf numFmtId="0" fontId="7" fillId="2" borderId="0" xfId="0" applyFont="1" applyFill="1"/>
    <xf numFmtId="0" fontId="9" fillId="0" borderId="0" xfId="0" applyFont="1"/>
    <xf numFmtId="0" fontId="9" fillId="0" borderId="0" xfId="0" applyFont="1" applyBorder="1"/>
    <xf numFmtId="0" fontId="0" fillId="0" borderId="0" xfId="0" applyFill="1" applyBorder="1"/>
    <xf numFmtId="2" fontId="0" fillId="0" borderId="0" xfId="0" applyNumberFormat="1" applyFill="1" applyBorder="1"/>
    <xf numFmtId="0" fontId="0" fillId="0" borderId="0" xfId="0" applyFill="1"/>
    <xf numFmtId="0" fontId="9" fillId="0" borderId="0" xfId="0" applyFont="1" applyFill="1"/>
    <xf numFmtId="0" fontId="9" fillId="0" borderId="0" xfId="0" applyFont="1" applyFill="1" applyBorder="1"/>
    <xf numFmtId="2" fontId="9" fillId="0" borderId="0" xfId="0" applyNumberFormat="1" applyFont="1" applyFill="1" applyBorder="1"/>
    <xf numFmtId="0" fontId="0" fillId="3" borderId="0" xfId="0" applyFill="1" applyBorder="1"/>
    <xf numFmtId="0" fontId="6" fillId="3" borderId="0" xfId="0" applyFont="1" applyFill="1" applyBorder="1"/>
    <xf numFmtId="2" fontId="0" fillId="3" borderId="0" xfId="0" applyNumberFormat="1" applyFill="1" applyBorder="1"/>
    <xf numFmtId="0" fontId="0" fillId="0" borderId="0" xfId="0" pivotButton="1"/>
    <xf numFmtId="0" fontId="0" fillId="0" borderId="0" xfId="0" applyAlignment="1">
      <alignment horizontal="left"/>
    </xf>
    <xf numFmtId="10" fontId="0" fillId="0" borderId="0" xfId="0" applyNumberFormat="1"/>
    <xf numFmtId="0" fontId="2" fillId="3" borderId="20" xfId="0" applyFont="1" applyFill="1" applyBorder="1"/>
    <xf numFmtId="2" fontId="2" fillId="3" borderId="21" xfId="0" applyNumberFormat="1" applyFont="1" applyFill="1" applyBorder="1"/>
    <xf numFmtId="2" fontId="2" fillId="3" borderId="22" xfId="0" applyNumberFormat="1" applyFont="1" applyFill="1" applyBorder="1"/>
    <xf numFmtId="0" fontId="2" fillId="3" borderId="12" xfId="0" applyFont="1" applyFill="1" applyBorder="1"/>
    <xf numFmtId="0" fontId="0" fillId="3" borderId="13" xfId="0" applyFill="1" applyBorder="1"/>
    <xf numFmtId="0" fontId="0" fillId="3" borderId="14" xfId="0" applyFill="1" applyBorder="1"/>
    <xf numFmtId="2" fontId="0" fillId="3" borderId="1" xfId="0" applyNumberFormat="1" applyFill="1" applyBorder="1"/>
    <xf numFmtId="0" fontId="0" fillId="3" borderId="15" xfId="0" applyFill="1" applyBorder="1"/>
    <xf numFmtId="2" fontId="0" fillId="3" borderId="16" xfId="0" applyNumberFormat="1" applyFill="1" applyBorder="1"/>
    <xf numFmtId="0" fontId="0" fillId="3" borderId="17" xfId="0" applyFill="1" applyBorder="1"/>
    <xf numFmtId="2" fontId="0" fillId="3" borderId="18" xfId="0" applyNumberFormat="1" applyFill="1" applyBorder="1"/>
    <xf numFmtId="2" fontId="0" fillId="3" borderId="19" xfId="0" applyNumberFormat="1" applyFill="1" applyBorder="1"/>
    <xf numFmtId="2" fontId="0" fillId="3" borderId="2" xfId="0" applyNumberFormat="1" applyFill="1" applyBorder="1"/>
    <xf numFmtId="0" fontId="5" fillId="4" borderId="4" xfId="0" applyFont="1" applyFill="1" applyBorder="1" applyAlignment="1">
      <alignment horizontal="center" vertical="center"/>
    </xf>
    <xf numFmtId="0" fontId="8" fillId="2" borderId="0" xfId="0" applyFont="1" applyFill="1" applyBorder="1" applyAlignment="1">
      <alignment horizontal="left" vertical="center"/>
    </xf>
    <xf numFmtId="0" fontId="0" fillId="2" borderId="0" xfId="0" applyFill="1" applyBorder="1" applyAlignment="1">
      <alignment horizontal="left" vertical="center"/>
    </xf>
    <xf numFmtId="0" fontId="0" fillId="2" borderId="2" xfId="0" applyFont="1" applyFill="1" applyBorder="1"/>
    <xf numFmtId="0" fontId="0" fillId="2" borderId="2" xfId="0" applyFill="1" applyBorder="1"/>
    <xf numFmtId="0" fontId="0" fillId="2" borderId="1" xfId="0" applyFill="1" applyBorder="1"/>
  </cellXfs>
  <cellStyles count="1">
    <cellStyle name="Normal" xfId="0" builtinId="0"/>
  </cellStyles>
  <dxfs count="16">
    <dxf>
      <font>
        <color theme="9"/>
      </font>
      <fill>
        <patternFill>
          <bgColor theme="9"/>
        </patternFill>
      </fill>
    </dxf>
    <dxf>
      <font>
        <color theme="9" tint="-0.24994659260841701"/>
      </font>
      <fill>
        <patternFill>
          <bgColor theme="9" tint="-0.24994659260841701"/>
        </patternFill>
      </fill>
    </dxf>
    <dxf>
      <font>
        <color theme="9" tint="-0.24994659260841701"/>
      </font>
      <fill>
        <patternFill>
          <bgColor theme="9" tint="-0.24994659260841701"/>
        </patternFill>
      </fill>
    </dxf>
    <dxf>
      <numFmt numFmtId="2" formatCode="0.00"/>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strike val="0"/>
        <outline val="0"/>
        <shadow val="0"/>
        <u val="none"/>
        <vertAlign val="baseline"/>
        <sz val="11"/>
        <color theme="2" tint="-0.74999237037263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strike val="0"/>
        <outline val="0"/>
        <shadow val="0"/>
        <u val="none"/>
        <vertAlign val="baseline"/>
        <sz val="11"/>
        <color theme="2" tint="-0.749992370372631"/>
        <name val="Calibri"/>
        <family val="2"/>
        <scheme val="minor"/>
      </font>
    </dxf>
    <dxf>
      <numFmt numFmtId="2" formatCode="0.00"/>
    </dxf>
    <dxf>
      <font>
        <strike val="0"/>
        <outline val="0"/>
        <shadow val="0"/>
        <u val="none"/>
        <vertAlign val="baseline"/>
        <sz val="11"/>
        <color theme="2" tint="-0.74999237037263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[food_and_cardio_tracker.xlsx]Pivot_Diets!PivotTable3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Pivot_Diets!$B$3</c:f>
              <c:strCache>
                <c:ptCount val="1"/>
                <c:pt idx="0">
                  <c:v>Total</c:v>
                </c:pt>
              </c:strCache>
            </c:strRef>
          </c:tx>
          <c:spPr>
            <a:solidFill>
              <a:schemeClr val="accent1"/>
            </a:solidFill>
            <a:ln>
              <a:noFill/>
            </a:ln>
            <a:effectLst/>
          </c:spPr>
          <c:invertIfNegative val="0"/>
          <c:cat>
            <c:strRef>
              <c:f>Pivot_Diets!$A$4:$A$14</c:f>
              <c:strCache>
                <c:ptCount val="10"/>
                <c:pt idx="0">
                  <c:v>Added fats and oils</c:v>
                </c:pt>
                <c:pt idx="1">
                  <c:v>Added sugar</c:v>
                </c:pt>
                <c:pt idx="2">
                  <c:v>Beans</c:v>
                </c:pt>
                <c:pt idx="3">
                  <c:v>Dairy</c:v>
                </c:pt>
                <c:pt idx="4">
                  <c:v>Fruit</c:v>
                </c:pt>
                <c:pt idx="5">
                  <c:v>Meat, Fish, and Eggs</c:v>
                </c:pt>
                <c:pt idx="6">
                  <c:v>Nuts and seeds</c:v>
                </c:pt>
                <c:pt idx="7">
                  <c:v>Refined grains</c:v>
                </c:pt>
                <c:pt idx="8">
                  <c:v>Vegetables</c:v>
                </c:pt>
                <c:pt idx="9">
                  <c:v>Whole grains</c:v>
                </c:pt>
              </c:strCache>
            </c:strRef>
          </c:cat>
          <c:val>
            <c:numRef>
              <c:f>Pivot_Diets!$B$4:$B$14</c:f>
              <c:numCache>
                <c:formatCode>0.00%</c:formatCode>
                <c:ptCount val="10"/>
                <c:pt idx="0">
                  <c:v>4.4611876672945368E-2</c:v>
                </c:pt>
                <c:pt idx="1">
                  <c:v>2.5928270203079359E-2</c:v>
                </c:pt>
                <c:pt idx="2">
                  <c:v>0.12971761063364118</c:v>
                </c:pt>
                <c:pt idx="3">
                  <c:v>0.1729568141781882</c:v>
                </c:pt>
                <c:pt idx="4">
                  <c:v>0.11890780974750439</c:v>
                </c:pt>
                <c:pt idx="5">
                  <c:v>8.64784070890941E-2</c:v>
                </c:pt>
                <c:pt idx="6">
                  <c:v>2.1436578688487081E-2</c:v>
                </c:pt>
                <c:pt idx="7">
                  <c:v>2.1619601772273525E-2</c:v>
                </c:pt>
                <c:pt idx="8">
                  <c:v>0.36753323012864997</c:v>
                </c:pt>
                <c:pt idx="9">
                  <c:v>1.0809800886136763E-2</c:v>
                </c:pt>
              </c:numCache>
            </c:numRef>
          </c:val>
          <c:extLst>
            <c:ext xmlns:c16="http://schemas.microsoft.com/office/drawing/2014/chart" uri="{C3380CC4-5D6E-409C-BE32-E72D297353CC}">
              <c16:uniqueId val="{00000000-C1B0-4260-B7E6-8CDC0973C54E}"/>
            </c:ext>
          </c:extLst>
        </c:ser>
        <c:dLbls>
          <c:showLegendKey val="0"/>
          <c:showVal val="0"/>
          <c:showCatName val="0"/>
          <c:showSerName val="0"/>
          <c:showPercent val="0"/>
          <c:showBubbleSize val="0"/>
        </c:dLbls>
        <c:gapWidth val="219"/>
        <c:overlap val="-27"/>
        <c:axId val="1056816959"/>
        <c:axId val="1056811551"/>
      </c:barChart>
      <c:catAx>
        <c:axId val="1056816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6811551"/>
        <c:crosses val="autoZero"/>
        <c:auto val="1"/>
        <c:lblAlgn val="ctr"/>
        <c:lblOffset val="100"/>
        <c:noMultiLvlLbl val="0"/>
      </c:catAx>
      <c:valAx>
        <c:axId val="105681155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6816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Weight</a:t>
            </a:r>
            <a:r>
              <a:rPr lang="en-US" baseline="0"/>
              <a:t> % Consumed for Checklist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6"/>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Dashboard!$P$28:$P$33</c:f>
              <c:strCache>
                <c:ptCount val="6"/>
                <c:pt idx="0">
                  <c:v>Beans</c:v>
                </c:pt>
                <c:pt idx="1">
                  <c:v>Vegetables</c:v>
                </c:pt>
                <c:pt idx="2">
                  <c:v>Fruit</c:v>
                </c:pt>
                <c:pt idx="3">
                  <c:v>Nuts and seeds</c:v>
                </c:pt>
                <c:pt idx="4">
                  <c:v>Whole grains</c:v>
                </c:pt>
                <c:pt idx="5">
                  <c:v>Herbs and spices</c:v>
                </c:pt>
              </c:strCache>
            </c:strRef>
          </c:cat>
          <c:val>
            <c:numRef>
              <c:f>Dashboard!$R$28:$R$33</c:f>
              <c:numCache>
                <c:formatCode>0.00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9970-436D-A4C8-9646690F5948}"/>
            </c:ext>
          </c:extLst>
        </c:ser>
        <c:dLbls>
          <c:showLegendKey val="0"/>
          <c:showVal val="0"/>
          <c:showCatName val="0"/>
          <c:showSerName val="0"/>
          <c:showPercent val="0"/>
          <c:showBubbleSize val="0"/>
        </c:dLbls>
        <c:gapWidth val="219"/>
        <c:overlap val="-27"/>
        <c:axId val="862849183"/>
        <c:axId val="862850847"/>
      </c:barChart>
      <c:catAx>
        <c:axId val="8628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2850847"/>
        <c:crosses val="autoZero"/>
        <c:auto val="1"/>
        <c:lblAlgn val="ctr"/>
        <c:lblOffset val="100"/>
        <c:noMultiLvlLbl val="0"/>
      </c:catAx>
      <c:valAx>
        <c:axId val="8628508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28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6"/>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[food_and_cardio_tracker.xlsx]Pivot_Diets!PivotTable3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Weight % Consumed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solidFill>
              <a:schemeClr val="accent6"/>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Pivot_Diets!$B$3</c:f>
              <c:strCache>
                <c:ptCount val="1"/>
                <c:pt idx="0">
                  <c:v>Total</c:v>
                </c:pt>
              </c:strCache>
            </c:strRef>
          </c:tx>
          <c:spPr>
            <a:solidFill>
              <a:schemeClr val="accent6"/>
            </a:solidFill>
            <a:ln>
              <a:solidFill>
                <a:schemeClr val="accent6"/>
              </a:solid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Pivot_Diets!$A$4:$A$14</c:f>
              <c:strCache>
                <c:ptCount val="10"/>
                <c:pt idx="0">
                  <c:v>Added fats and oils</c:v>
                </c:pt>
                <c:pt idx="1">
                  <c:v>Added sugar</c:v>
                </c:pt>
                <c:pt idx="2">
                  <c:v>Beans</c:v>
                </c:pt>
                <c:pt idx="3">
                  <c:v>Dairy</c:v>
                </c:pt>
                <c:pt idx="4">
                  <c:v>Fruit</c:v>
                </c:pt>
                <c:pt idx="5">
                  <c:v>Meat, Fish, and Eggs</c:v>
                </c:pt>
                <c:pt idx="6">
                  <c:v>Nuts and seeds</c:v>
                </c:pt>
                <c:pt idx="7">
                  <c:v>Refined grains</c:v>
                </c:pt>
                <c:pt idx="8">
                  <c:v>Vegetables</c:v>
                </c:pt>
                <c:pt idx="9">
                  <c:v>Whole grains</c:v>
                </c:pt>
              </c:strCache>
            </c:strRef>
          </c:cat>
          <c:val>
            <c:numRef>
              <c:f>Pivot_Diets!$B$4:$B$14</c:f>
              <c:numCache>
                <c:formatCode>0.00%</c:formatCode>
                <c:ptCount val="10"/>
                <c:pt idx="0">
                  <c:v>4.4611876672945368E-2</c:v>
                </c:pt>
                <c:pt idx="1">
                  <c:v>2.5928270203079359E-2</c:v>
                </c:pt>
                <c:pt idx="2">
                  <c:v>0.12971761063364118</c:v>
                </c:pt>
                <c:pt idx="3">
                  <c:v>0.1729568141781882</c:v>
                </c:pt>
                <c:pt idx="4">
                  <c:v>0.11890780974750439</c:v>
                </c:pt>
                <c:pt idx="5">
                  <c:v>8.64784070890941E-2</c:v>
                </c:pt>
                <c:pt idx="6">
                  <c:v>2.1436578688487081E-2</c:v>
                </c:pt>
                <c:pt idx="7">
                  <c:v>2.1619601772273525E-2</c:v>
                </c:pt>
                <c:pt idx="8">
                  <c:v>0.36753323012864997</c:v>
                </c:pt>
                <c:pt idx="9">
                  <c:v>1.0809800886136763E-2</c:v>
                </c:pt>
              </c:numCache>
            </c:numRef>
          </c:val>
          <c:extLst>
            <c:ext xmlns:c16="http://schemas.microsoft.com/office/drawing/2014/chart" uri="{C3380CC4-5D6E-409C-BE32-E72D297353CC}">
              <c16:uniqueId val="{00000000-AE18-4009-BFC6-8AA600302CE4}"/>
            </c:ext>
          </c:extLst>
        </c:ser>
        <c:dLbls>
          <c:showLegendKey val="0"/>
          <c:showVal val="0"/>
          <c:showCatName val="0"/>
          <c:showSerName val="0"/>
          <c:showPercent val="0"/>
          <c:showBubbleSize val="0"/>
        </c:dLbls>
        <c:gapWidth val="219"/>
        <c:overlap val="-27"/>
        <c:axId val="1056816959"/>
        <c:axId val="1056811551"/>
      </c:barChart>
      <c:catAx>
        <c:axId val="1056816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6811551"/>
        <c:crosses val="autoZero"/>
        <c:auto val="1"/>
        <c:lblAlgn val="ctr"/>
        <c:lblOffset val="100"/>
        <c:noMultiLvlLbl val="0"/>
      </c:catAx>
      <c:valAx>
        <c:axId val="105681155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6816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6">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Report!A1"/><Relationship Id="rId2" Type="http://schemas.openxmlformats.org/officeDocument/2006/relationships/hyperlink" Target="#'Lookup Tables'!A1"/><Relationship Id="rId1" Type="http://schemas.openxmlformats.org/officeDocument/2006/relationships/hyperlink" Target="#Log!A1"/><Relationship Id="rId4"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hyperlink" Target="#nav_end"/><Relationship Id="rId2" Type="http://schemas.openxmlformats.org/officeDocument/2006/relationships/image" Target="../media/image2.gif"/><Relationship Id="rId1" Type="http://schemas.openxmlformats.org/officeDocument/2006/relationships/hyperlink" Target="#Home!A1"/></Relationships>
</file>

<file path=xl/drawings/_rels/drawing3.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hyperlink" Target="#Home!A1"/></Relationships>
</file>

<file path=xl/drawings/_rels/drawing4.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hyperlink" Target="#Home!A1"/></Relationships>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2.gif"/><Relationship Id="rId1" Type="http://schemas.openxmlformats.org/officeDocument/2006/relationships/hyperlink" Target="#Home!A1"/><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142875</xdr:colOff>
      <xdr:row>0</xdr:row>
      <xdr:rowOff>95250</xdr:rowOff>
    </xdr:from>
    <xdr:to>
      <xdr:col>17</xdr:col>
      <xdr:colOff>114300</xdr:colOff>
      <xdr:row>6</xdr:row>
      <xdr:rowOff>104775</xdr:rowOff>
    </xdr:to>
    <xdr:sp macro="" textlink="">
      <xdr:nvSpPr>
        <xdr:cNvPr id="2" name="Rectangle: Rounded Corners 1">
          <a:extLst>
            <a:ext uri="{FF2B5EF4-FFF2-40B4-BE49-F238E27FC236}">
              <a16:creationId xmlns:a16="http://schemas.microsoft.com/office/drawing/2014/main" id="{FCBFB088-3573-43FC-BD55-7AC02ECFE4C3}"/>
            </a:ext>
          </a:extLst>
        </xdr:cNvPr>
        <xdr:cNvSpPr/>
      </xdr:nvSpPr>
      <xdr:spPr>
        <a:xfrm>
          <a:off x="142875" y="95250"/>
          <a:ext cx="10334625" cy="1152525"/>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US" sz="4000" baseline="0">
              <a:solidFill>
                <a:schemeClr val="bg2">
                  <a:lumMod val="25000"/>
                </a:schemeClr>
              </a:solidFill>
            </a:rPr>
            <a:t>Food and Cardio </a:t>
          </a:r>
          <a:r>
            <a:rPr lang="en-US" sz="4000">
              <a:solidFill>
                <a:schemeClr val="bg2">
                  <a:lumMod val="25000"/>
                </a:schemeClr>
              </a:solidFill>
            </a:rPr>
            <a:t>Tracker</a:t>
          </a:r>
        </a:p>
      </xdr:txBody>
    </xdr:sp>
    <xdr:clientData/>
  </xdr:twoCellAnchor>
  <xdr:twoCellAnchor>
    <xdr:from>
      <xdr:col>10</xdr:col>
      <xdr:colOff>400050</xdr:colOff>
      <xdr:row>10</xdr:row>
      <xdr:rowOff>9525</xdr:rowOff>
    </xdr:from>
    <xdr:to>
      <xdr:col>14</xdr:col>
      <xdr:colOff>361950</xdr:colOff>
      <xdr:row>14</xdr:row>
      <xdr:rowOff>28575</xdr:rowOff>
    </xdr:to>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84BB0815-3368-44F0-B814-B3762A188893}"/>
            </a:ext>
          </a:extLst>
        </xdr:cNvPr>
        <xdr:cNvSpPr/>
      </xdr:nvSpPr>
      <xdr:spPr>
        <a:xfrm>
          <a:off x="6496050" y="1914525"/>
          <a:ext cx="2400300" cy="781050"/>
        </a:xfrm>
        <a:prstGeom prst="round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a:solidFill>
                <a:schemeClr val="bg2">
                  <a:lumMod val="25000"/>
                </a:schemeClr>
              </a:solidFill>
            </a:rPr>
            <a:t>Log</a:t>
          </a:r>
        </a:p>
      </xdr:txBody>
    </xdr:sp>
    <xdr:clientData/>
  </xdr:twoCellAnchor>
  <xdr:twoCellAnchor>
    <xdr:from>
      <xdr:col>10</xdr:col>
      <xdr:colOff>400050</xdr:colOff>
      <xdr:row>15</xdr:row>
      <xdr:rowOff>0</xdr:rowOff>
    </xdr:from>
    <xdr:to>
      <xdr:col>14</xdr:col>
      <xdr:colOff>361950</xdr:colOff>
      <xdr:row>19</xdr:row>
      <xdr:rowOff>19050</xdr:rowOff>
    </xdr:to>
    <xdr:sp macro="" textlink="">
      <xdr:nvSpPr>
        <xdr:cNvPr id="4" name="Rectangle: Rounded Corners 3">
          <a:hlinkClick xmlns:r="http://schemas.openxmlformats.org/officeDocument/2006/relationships" r:id="rId2"/>
          <a:extLst>
            <a:ext uri="{FF2B5EF4-FFF2-40B4-BE49-F238E27FC236}">
              <a16:creationId xmlns:a16="http://schemas.microsoft.com/office/drawing/2014/main" id="{5D36707E-F872-4129-B2F9-14CCD37F1070}"/>
            </a:ext>
          </a:extLst>
        </xdr:cNvPr>
        <xdr:cNvSpPr/>
      </xdr:nvSpPr>
      <xdr:spPr>
        <a:xfrm>
          <a:off x="6496050" y="2857500"/>
          <a:ext cx="2400300" cy="781050"/>
        </a:xfrm>
        <a:prstGeom prst="round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a:solidFill>
                <a:schemeClr val="bg2">
                  <a:lumMod val="25000"/>
                </a:schemeClr>
              </a:solidFill>
            </a:rPr>
            <a:t>Lookup Lists</a:t>
          </a:r>
        </a:p>
      </xdr:txBody>
    </xdr:sp>
    <xdr:clientData/>
  </xdr:twoCellAnchor>
  <xdr:twoCellAnchor>
    <xdr:from>
      <xdr:col>10</xdr:col>
      <xdr:colOff>400050</xdr:colOff>
      <xdr:row>19</xdr:row>
      <xdr:rowOff>180975</xdr:rowOff>
    </xdr:from>
    <xdr:to>
      <xdr:col>14</xdr:col>
      <xdr:colOff>361950</xdr:colOff>
      <xdr:row>24</xdr:row>
      <xdr:rowOff>9525</xdr:rowOff>
    </xdr:to>
    <xdr:sp macro="" textlink="">
      <xdr:nvSpPr>
        <xdr:cNvPr id="5" name="Rectangle: Rounded Corners 4">
          <a:hlinkClick xmlns:r="http://schemas.openxmlformats.org/officeDocument/2006/relationships" r:id="rId3"/>
          <a:extLst>
            <a:ext uri="{FF2B5EF4-FFF2-40B4-BE49-F238E27FC236}">
              <a16:creationId xmlns:a16="http://schemas.microsoft.com/office/drawing/2014/main" id="{504928D0-7C87-4053-806E-16E3B418BC54}"/>
            </a:ext>
          </a:extLst>
        </xdr:cNvPr>
        <xdr:cNvSpPr/>
      </xdr:nvSpPr>
      <xdr:spPr>
        <a:xfrm>
          <a:off x="6496050" y="3800475"/>
          <a:ext cx="2400300" cy="781050"/>
        </a:xfrm>
        <a:prstGeom prst="round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a:solidFill>
                <a:schemeClr val="bg2">
                  <a:lumMod val="25000"/>
                </a:schemeClr>
              </a:solidFill>
            </a:rPr>
            <a:t>Dashboard</a:t>
          </a:r>
        </a:p>
      </xdr:txBody>
    </xdr:sp>
    <xdr:clientData/>
  </xdr:twoCellAnchor>
  <xdr:twoCellAnchor editAs="oneCell">
    <xdr:from>
      <xdr:col>1</xdr:col>
      <xdr:colOff>333376</xdr:colOff>
      <xdr:row>7</xdr:row>
      <xdr:rowOff>76200</xdr:rowOff>
    </xdr:from>
    <xdr:to>
      <xdr:col>8</xdr:col>
      <xdr:colOff>342900</xdr:colOff>
      <xdr:row>26</xdr:row>
      <xdr:rowOff>163578</xdr:rowOff>
    </xdr:to>
    <xdr:pic>
      <xdr:nvPicPr>
        <xdr:cNvPr id="7" name="Picture 6">
          <a:extLst>
            <a:ext uri="{FF2B5EF4-FFF2-40B4-BE49-F238E27FC236}">
              <a16:creationId xmlns:a16="http://schemas.microsoft.com/office/drawing/2014/main" id="{0D8F6FA9-A507-4424-962E-9D0D4041061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42976" y="1409700"/>
          <a:ext cx="4276724" cy="37068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962025</xdr:colOff>
      <xdr:row>0</xdr:row>
      <xdr:rowOff>19050</xdr:rowOff>
    </xdr:from>
    <xdr:to>
      <xdr:col>3</xdr:col>
      <xdr:colOff>85725</xdr:colOff>
      <xdr:row>0</xdr:row>
      <xdr:rowOff>340992</xdr:rowOff>
    </xdr:to>
    <xdr:pic>
      <xdr:nvPicPr>
        <xdr:cNvPr id="2" name="Picture 1">
          <a:hlinkClick xmlns:r="http://schemas.openxmlformats.org/officeDocument/2006/relationships" r:id="rId1"/>
          <a:extLst>
            <a:ext uri="{FF2B5EF4-FFF2-40B4-BE49-F238E27FC236}">
              <a16:creationId xmlns:a16="http://schemas.microsoft.com/office/drawing/2014/main" id="{BA88A006-F6A9-4648-9E28-3A7B25F2455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724275" y="19050"/>
          <a:ext cx="381000" cy="321942"/>
        </a:xfrm>
        <a:prstGeom prst="rect">
          <a:avLst/>
        </a:prstGeom>
      </xdr:spPr>
    </xdr:pic>
    <xdr:clientData/>
  </xdr:twoCellAnchor>
  <xdr:twoCellAnchor>
    <xdr:from>
      <xdr:col>3</xdr:col>
      <xdr:colOff>257175</xdr:colOff>
      <xdr:row>0</xdr:row>
      <xdr:rowOff>57150</xdr:rowOff>
    </xdr:from>
    <xdr:to>
      <xdr:col>3</xdr:col>
      <xdr:colOff>714375</xdr:colOff>
      <xdr:row>0</xdr:row>
      <xdr:rowOff>351064</xdr:rowOff>
    </xdr:to>
    <xdr:sp macro="" textlink="">
      <xdr:nvSpPr>
        <xdr:cNvPr id="3" name="Arrow: Down 2">
          <a:hlinkClick xmlns:r="http://schemas.openxmlformats.org/officeDocument/2006/relationships" r:id="rId3"/>
          <a:extLst>
            <a:ext uri="{FF2B5EF4-FFF2-40B4-BE49-F238E27FC236}">
              <a16:creationId xmlns:a16="http://schemas.microsoft.com/office/drawing/2014/main" id="{28DC588C-C388-4A9F-8EAB-688A40449F98}"/>
            </a:ext>
          </a:extLst>
        </xdr:cNvPr>
        <xdr:cNvSpPr/>
      </xdr:nvSpPr>
      <xdr:spPr>
        <a:xfrm>
          <a:off x="4276725" y="57150"/>
          <a:ext cx="457200" cy="293914"/>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AU" sz="1100"/>
        </a:p>
      </xdr:txBody>
    </xdr:sp>
    <xdr:clientData/>
  </xdr:twoCellAnchor>
  <xdr:twoCellAnchor>
    <xdr:from>
      <xdr:col>3</xdr:col>
      <xdr:colOff>962025</xdr:colOff>
      <xdr:row>0</xdr:row>
      <xdr:rowOff>66675</xdr:rowOff>
    </xdr:from>
    <xdr:to>
      <xdr:col>7</xdr:col>
      <xdr:colOff>333375</xdr:colOff>
      <xdr:row>0</xdr:row>
      <xdr:rowOff>342900</xdr:rowOff>
    </xdr:to>
    <xdr:sp macro="[0]!Clear_Journal" textlink="">
      <xdr:nvSpPr>
        <xdr:cNvPr id="4" name="Rectangle: Rounded Corners 3">
          <a:extLst>
            <a:ext uri="{FF2B5EF4-FFF2-40B4-BE49-F238E27FC236}">
              <a16:creationId xmlns:a16="http://schemas.microsoft.com/office/drawing/2014/main" id="{02D1A3D0-81A1-43EF-83EE-ACC14564D8F6}"/>
            </a:ext>
          </a:extLst>
        </xdr:cNvPr>
        <xdr:cNvSpPr/>
      </xdr:nvSpPr>
      <xdr:spPr>
        <a:xfrm>
          <a:off x="4981575" y="66675"/>
          <a:ext cx="1695450" cy="276225"/>
        </a:xfrm>
        <a:prstGeom prst="roundRect">
          <a:avLst/>
        </a:prstGeom>
        <a:gradFill flip="none" rotWithShape="1">
          <a:gsLst>
            <a:gs pos="0">
              <a:schemeClr val="dk1">
                <a:lumMod val="67000"/>
              </a:schemeClr>
            </a:gs>
            <a:gs pos="48000">
              <a:schemeClr val="dk1">
                <a:lumMod val="97000"/>
                <a:lumOff val="3000"/>
              </a:schemeClr>
            </a:gs>
            <a:gs pos="100000">
              <a:schemeClr val="dk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1100"/>
            <a:t>Clear All</a:t>
          </a:r>
          <a:r>
            <a:rPr lang="en-US" sz="1100" baseline="0"/>
            <a:t> Entries</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209550</xdr:colOff>
      <xdr:row>0</xdr:row>
      <xdr:rowOff>66675</xdr:rowOff>
    </xdr:from>
    <xdr:to>
      <xdr:col>1</xdr:col>
      <xdr:colOff>590550</xdr:colOff>
      <xdr:row>0</xdr:row>
      <xdr:rowOff>388617</xdr:rowOff>
    </xdr:to>
    <xdr:pic>
      <xdr:nvPicPr>
        <xdr:cNvPr id="11" name="Picture 10">
          <a:hlinkClick xmlns:r="http://schemas.openxmlformats.org/officeDocument/2006/relationships" r:id="rId1"/>
          <a:extLst>
            <a:ext uri="{FF2B5EF4-FFF2-40B4-BE49-F238E27FC236}">
              <a16:creationId xmlns:a16="http://schemas.microsoft.com/office/drawing/2014/main" id="{584BA668-16BE-4791-AE00-40F67F8DA20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24050" y="66675"/>
          <a:ext cx="381000" cy="32194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914400</xdr:colOff>
      <xdr:row>0</xdr:row>
      <xdr:rowOff>57150</xdr:rowOff>
    </xdr:from>
    <xdr:to>
      <xdr:col>2</xdr:col>
      <xdr:colOff>1295400</xdr:colOff>
      <xdr:row>0</xdr:row>
      <xdr:rowOff>379092</xdr:rowOff>
    </xdr:to>
    <xdr:pic>
      <xdr:nvPicPr>
        <xdr:cNvPr id="4" name="Picture 3">
          <a:hlinkClick xmlns:r="http://schemas.openxmlformats.org/officeDocument/2006/relationships" r:id="rId1"/>
          <a:extLst>
            <a:ext uri="{FF2B5EF4-FFF2-40B4-BE49-F238E27FC236}">
              <a16:creationId xmlns:a16="http://schemas.microsoft.com/office/drawing/2014/main" id="{CA7091F5-5DBB-49A0-A4AA-8BED9A81BD5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276600" y="57150"/>
          <a:ext cx="381000" cy="32194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28575</xdr:colOff>
      <xdr:row>15</xdr:row>
      <xdr:rowOff>19050</xdr:rowOff>
    </xdr:from>
    <xdr:to>
      <xdr:col>1</xdr:col>
      <xdr:colOff>590550</xdr:colOff>
      <xdr:row>33</xdr:row>
      <xdr:rowOff>66675</xdr:rowOff>
    </xdr:to>
    <mc:AlternateContent xmlns:mc="http://schemas.openxmlformats.org/markup-compatibility/2006" xmlns:a14="http://schemas.microsoft.com/office/drawing/2010/main">
      <mc:Choice Requires="a14">
        <xdr:graphicFrame macro="">
          <xdr:nvGraphicFramePr>
            <xdr:cNvPr id="2" name="Diet">
              <a:extLst>
                <a:ext uri="{FF2B5EF4-FFF2-40B4-BE49-F238E27FC236}">
                  <a16:creationId xmlns:a16="http://schemas.microsoft.com/office/drawing/2014/main" id="{AEC2B2AA-6811-4042-A260-6CE2272EAC68}"/>
                </a:ext>
              </a:extLst>
            </xdr:cNvPr>
            <xdr:cNvGraphicFramePr/>
          </xdr:nvGraphicFramePr>
          <xdr:xfrm>
            <a:off x="0" y="0"/>
            <a:ext cx="0" cy="0"/>
          </xdr:xfrm>
          <a:graphic>
            <a:graphicData uri="http://schemas.microsoft.com/office/drawing/2010/slicer">
              <sle:slicer xmlns:sle="http://schemas.microsoft.com/office/drawing/2010/slicer" name="Diet"/>
            </a:graphicData>
          </a:graphic>
        </xdr:graphicFrame>
      </mc:Choice>
      <mc:Fallback xmlns="">
        <xdr:sp macro="" textlink="">
          <xdr:nvSpPr>
            <xdr:cNvPr id="0" name=""/>
            <xdr:cNvSpPr>
              <a:spLocks noTextEdit="1"/>
            </xdr:cNvSpPr>
          </xdr:nvSpPr>
          <xdr:spPr>
            <a:xfrm>
              <a:off x="28575" y="2876550"/>
              <a:ext cx="1828800" cy="3476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714375</xdr:colOff>
      <xdr:row>14</xdr:row>
      <xdr:rowOff>190499</xdr:rowOff>
    </xdr:from>
    <xdr:to>
      <xdr:col>13</xdr:col>
      <xdr:colOff>0</xdr:colOff>
      <xdr:row>33</xdr:row>
      <xdr:rowOff>85724</xdr:rowOff>
    </xdr:to>
    <xdr:graphicFrame macro="">
      <xdr:nvGraphicFramePr>
        <xdr:cNvPr id="3" name="Chart 2">
          <a:extLst>
            <a:ext uri="{FF2B5EF4-FFF2-40B4-BE49-F238E27FC236}">
              <a16:creationId xmlns:a16="http://schemas.microsoft.com/office/drawing/2014/main" id="{90961DB8-56FD-4692-BBD5-5A8B44A040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7</xdr:col>
      <xdr:colOff>180975</xdr:colOff>
      <xdr:row>0</xdr:row>
      <xdr:rowOff>47625</xdr:rowOff>
    </xdr:from>
    <xdr:to>
      <xdr:col>7</xdr:col>
      <xdr:colOff>561975</xdr:colOff>
      <xdr:row>0</xdr:row>
      <xdr:rowOff>369567</xdr:rowOff>
    </xdr:to>
    <xdr:pic>
      <xdr:nvPicPr>
        <xdr:cNvPr id="4" name="Picture 3">
          <a:hlinkClick xmlns:r="http://schemas.openxmlformats.org/officeDocument/2006/relationships" r:id="rId1"/>
          <a:extLst>
            <a:ext uri="{FF2B5EF4-FFF2-40B4-BE49-F238E27FC236}">
              <a16:creationId xmlns:a16="http://schemas.microsoft.com/office/drawing/2014/main" id="{89B51F67-69F3-4213-91C8-B06A44809F0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933950" y="47625"/>
          <a:ext cx="381000" cy="321942"/>
        </a:xfrm>
        <a:prstGeom prst="rect">
          <a:avLst/>
        </a:prstGeom>
      </xdr:spPr>
    </xdr:pic>
    <xdr:clientData/>
  </xdr:twoCellAnchor>
  <xdr:twoCellAnchor>
    <xdr:from>
      <xdr:col>9</xdr:col>
      <xdr:colOff>200025</xdr:colOff>
      <xdr:row>3</xdr:row>
      <xdr:rowOff>0</xdr:rowOff>
    </xdr:from>
    <xdr:to>
      <xdr:col>13</xdr:col>
      <xdr:colOff>2362200</xdr:colOff>
      <xdr:row>18</xdr:row>
      <xdr:rowOff>0</xdr:rowOff>
    </xdr:to>
    <xdr:graphicFrame macro="">
      <xdr:nvGraphicFramePr>
        <xdr:cNvPr id="6" name="Chart 5">
          <a:extLst>
            <a:ext uri="{FF2B5EF4-FFF2-40B4-BE49-F238E27FC236}">
              <a16:creationId xmlns:a16="http://schemas.microsoft.com/office/drawing/2014/main" id="{D851E239-D4A7-488A-8FBD-51018BC604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0</xdr:colOff>
      <xdr:row>20</xdr:row>
      <xdr:rowOff>152400</xdr:rowOff>
    </xdr:from>
    <xdr:to>
      <xdr:col>2</xdr:col>
      <xdr:colOff>1343025</xdr:colOff>
      <xdr:row>31</xdr:row>
      <xdr:rowOff>104775</xdr:rowOff>
    </xdr:to>
    <mc:AlternateContent xmlns:mc="http://schemas.openxmlformats.org/markup-compatibility/2006" xmlns:a14="http://schemas.microsoft.com/office/drawing/2010/main">
      <mc:Choice Requires="a14">
        <xdr:graphicFrame macro="">
          <xdr:nvGraphicFramePr>
            <xdr:cNvPr id="9" name="Diet 1">
              <a:extLst>
                <a:ext uri="{FF2B5EF4-FFF2-40B4-BE49-F238E27FC236}">
                  <a16:creationId xmlns:a16="http://schemas.microsoft.com/office/drawing/2014/main" id="{34C68BED-2AA4-465C-B6A0-0F89BA0E81F3}"/>
                </a:ext>
              </a:extLst>
            </xdr:cNvPr>
            <xdr:cNvGraphicFramePr/>
          </xdr:nvGraphicFramePr>
          <xdr:xfrm>
            <a:off x="0" y="0"/>
            <a:ext cx="0" cy="0"/>
          </xdr:xfrm>
          <a:graphic>
            <a:graphicData uri="http://schemas.microsoft.com/office/drawing/2010/slicer">
              <sle:slicer xmlns:sle="http://schemas.microsoft.com/office/drawing/2010/slicer" name="Diet 1"/>
            </a:graphicData>
          </a:graphic>
        </xdr:graphicFrame>
      </mc:Choice>
      <mc:Fallback xmlns="">
        <xdr:sp macro="" textlink="">
          <xdr:nvSpPr>
            <xdr:cNvPr id="0" name=""/>
            <xdr:cNvSpPr>
              <a:spLocks noTextEdit="1"/>
            </xdr:cNvSpPr>
          </xdr:nvSpPr>
          <xdr:spPr>
            <a:xfrm>
              <a:off x="114300" y="4467225"/>
              <a:ext cx="1828800" cy="2047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1524001</xdr:colOff>
      <xdr:row>20</xdr:row>
      <xdr:rowOff>152400</xdr:rowOff>
    </xdr:from>
    <xdr:to>
      <xdr:col>13</xdr:col>
      <xdr:colOff>2371725</xdr:colOff>
      <xdr:row>31</xdr:row>
      <xdr:rowOff>104775</xdr:rowOff>
    </xdr:to>
    <xdr:graphicFrame macro="">
      <xdr:nvGraphicFramePr>
        <xdr:cNvPr id="10" name="Chart 9">
          <a:extLst>
            <a:ext uri="{FF2B5EF4-FFF2-40B4-BE49-F238E27FC236}">
              <a16:creationId xmlns:a16="http://schemas.microsoft.com/office/drawing/2014/main" id="{48023B00-4747-418C-A324-FF35EA5BC4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hael Bryant" refreshedDate="44662.320859722226" createdVersion="7" refreshedVersion="7" minRefreshableVersion="3" recordCount="60" xr:uid="{FD03BDAE-E9EF-4B75-8B6F-B7D3C50B2762}">
  <cacheSource type="worksheet">
    <worksheetSource name="tbl_Diets"/>
  </cacheSource>
  <cacheFields count="3">
    <cacheField name="Diet" numFmtId="0">
      <sharedItems count="6">
        <s v="Average US Adult"/>
        <s v="USDA My Plate"/>
        <s v="Nicoya"/>
        <s v="Ikaria"/>
        <s v="Okinawa"/>
        <s v="Sardinia"/>
      </sharedItems>
    </cacheField>
    <cacheField name="Category" numFmtId="0">
      <sharedItems count="10">
        <s v="Beans"/>
        <s v="Vegetables"/>
        <s v="Fruit"/>
        <s v="Whole grains"/>
        <s v="Nuts and seeds"/>
        <s v="Refined grains"/>
        <s v="Meat, Fish, and Eggs"/>
        <s v="Dairy"/>
        <s v="Added fats and oils"/>
        <s v="Added sugar"/>
      </sharedItems>
    </cacheField>
    <cacheField name="Weight Consumed Per Day (g)" numFmtId="2">
      <sharedItems containsSemiMixedTypes="0" containsString="0" containsNumber="1" minValue="0" maxValue="680.40000000000009" count="33">
        <n v="8.5050000000000008"/>
        <n v="85.050000000000011"/>
        <n v="170.10000000000002"/>
        <n v="255.15"/>
        <n v="141.75"/>
        <n v="425.25"/>
        <n v="481.95000000000005"/>
        <n v="680.40000000000009"/>
        <n v="340.20000000000005"/>
        <n v="113.4"/>
        <n v="155.92500000000001"/>
        <n v="28.35"/>
        <n v="14.175000000000001"/>
        <n v="22.487999999999996"/>
        <n v="28.11"/>
        <n v="9.3699999999999992"/>
        <n v="18.739999999999998"/>
        <n v="42.525000000000006"/>
        <n v="56.7"/>
        <n v="184.27500000000001"/>
        <n v="283.5"/>
        <n v="226.8"/>
        <n v="0"/>
        <n v="49.5"/>
        <n v="36"/>
        <n v="22.5"/>
        <n v="58.5"/>
        <n v="27"/>
        <n v="97.75"/>
        <n v="34"/>
        <n v="140.25"/>
        <n v="12.75"/>
        <n v="21.25"/>
      </sharedItems>
    </cacheField>
  </cacheFields>
  <extLst>
    <ext xmlns:x14="http://schemas.microsoft.com/office/spreadsheetml/2009/9/main" uri="{725AE2AE-9491-48be-B2B4-4EB974FC3084}">
      <x14:pivotCacheDefinition pivotCacheId="32333534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x v="0"/>
    <x v="0"/>
    <x v="0"/>
  </r>
  <r>
    <x v="1"/>
    <x v="0"/>
    <x v="1"/>
  </r>
  <r>
    <x v="2"/>
    <x v="0"/>
    <x v="1"/>
  </r>
  <r>
    <x v="3"/>
    <x v="0"/>
    <x v="2"/>
  </r>
  <r>
    <x v="4"/>
    <x v="0"/>
    <x v="2"/>
  </r>
  <r>
    <x v="5"/>
    <x v="0"/>
    <x v="3"/>
  </r>
  <r>
    <x v="0"/>
    <x v="1"/>
    <x v="4"/>
  </r>
  <r>
    <x v="1"/>
    <x v="1"/>
    <x v="5"/>
  </r>
  <r>
    <x v="2"/>
    <x v="1"/>
    <x v="2"/>
  </r>
  <r>
    <x v="3"/>
    <x v="1"/>
    <x v="6"/>
  </r>
  <r>
    <x v="4"/>
    <x v="1"/>
    <x v="7"/>
  </r>
  <r>
    <x v="5"/>
    <x v="1"/>
    <x v="7"/>
  </r>
  <r>
    <x v="0"/>
    <x v="2"/>
    <x v="2"/>
  </r>
  <r>
    <x v="1"/>
    <x v="2"/>
    <x v="8"/>
  </r>
  <r>
    <x v="2"/>
    <x v="2"/>
    <x v="9"/>
  </r>
  <r>
    <x v="3"/>
    <x v="2"/>
    <x v="10"/>
  </r>
  <r>
    <x v="4"/>
    <x v="2"/>
    <x v="1"/>
  </r>
  <r>
    <x v="5"/>
    <x v="2"/>
    <x v="11"/>
  </r>
  <r>
    <x v="0"/>
    <x v="3"/>
    <x v="11"/>
  </r>
  <r>
    <x v="1"/>
    <x v="3"/>
    <x v="9"/>
  </r>
  <r>
    <x v="2"/>
    <x v="3"/>
    <x v="9"/>
  </r>
  <r>
    <x v="3"/>
    <x v="3"/>
    <x v="12"/>
  </r>
  <r>
    <x v="4"/>
    <x v="3"/>
    <x v="1"/>
  </r>
  <r>
    <x v="5"/>
    <x v="3"/>
    <x v="4"/>
  </r>
  <r>
    <x v="0"/>
    <x v="4"/>
    <x v="13"/>
  </r>
  <r>
    <x v="1"/>
    <x v="4"/>
    <x v="14"/>
  </r>
  <r>
    <x v="2"/>
    <x v="4"/>
    <x v="15"/>
  </r>
  <r>
    <x v="3"/>
    <x v="4"/>
    <x v="14"/>
  </r>
  <r>
    <x v="4"/>
    <x v="4"/>
    <x v="16"/>
  </r>
  <r>
    <x v="5"/>
    <x v="4"/>
    <x v="15"/>
  </r>
  <r>
    <x v="0"/>
    <x v="5"/>
    <x v="4"/>
  </r>
  <r>
    <x v="1"/>
    <x v="5"/>
    <x v="9"/>
  </r>
  <r>
    <x v="2"/>
    <x v="5"/>
    <x v="17"/>
  </r>
  <r>
    <x v="3"/>
    <x v="5"/>
    <x v="11"/>
  </r>
  <r>
    <x v="4"/>
    <x v="5"/>
    <x v="17"/>
  </r>
  <r>
    <x v="5"/>
    <x v="5"/>
    <x v="18"/>
  </r>
  <r>
    <x v="0"/>
    <x v="6"/>
    <x v="19"/>
  </r>
  <r>
    <x v="1"/>
    <x v="6"/>
    <x v="9"/>
  </r>
  <r>
    <x v="2"/>
    <x v="6"/>
    <x v="1"/>
  </r>
  <r>
    <x v="3"/>
    <x v="6"/>
    <x v="9"/>
  </r>
  <r>
    <x v="4"/>
    <x v="6"/>
    <x v="9"/>
  </r>
  <r>
    <x v="5"/>
    <x v="6"/>
    <x v="1"/>
  </r>
  <r>
    <x v="0"/>
    <x v="7"/>
    <x v="8"/>
  </r>
  <r>
    <x v="1"/>
    <x v="7"/>
    <x v="7"/>
  </r>
  <r>
    <x v="2"/>
    <x v="7"/>
    <x v="20"/>
  </r>
  <r>
    <x v="3"/>
    <x v="7"/>
    <x v="21"/>
  </r>
  <r>
    <x v="4"/>
    <x v="7"/>
    <x v="22"/>
  </r>
  <r>
    <x v="5"/>
    <x v="7"/>
    <x v="21"/>
  </r>
  <r>
    <x v="0"/>
    <x v="8"/>
    <x v="23"/>
  </r>
  <r>
    <x v="1"/>
    <x v="8"/>
    <x v="24"/>
  </r>
  <r>
    <x v="2"/>
    <x v="8"/>
    <x v="25"/>
  </r>
  <r>
    <x v="3"/>
    <x v="8"/>
    <x v="26"/>
  </r>
  <r>
    <x v="4"/>
    <x v="8"/>
    <x v="27"/>
  </r>
  <r>
    <x v="5"/>
    <x v="8"/>
    <x v="24"/>
  </r>
  <r>
    <x v="0"/>
    <x v="9"/>
    <x v="28"/>
  </r>
  <r>
    <x v="1"/>
    <x v="9"/>
    <x v="29"/>
  </r>
  <r>
    <x v="2"/>
    <x v="9"/>
    <x v="30"/>
  </r>
  <r>
    <x v="3"/>
    <x v="9"/>
    <x v="29"/>
  </r>
  <r>
    <x v="4"/>
    <x v="9"/>
    <x v="31"/>
  </r>
  <r>
    <x v="5"/>
    <x v="9"/>
    <x v="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1EA27B7-898D-4BE9-87DE-0BDBA9E6F584}"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14" firstHeaderRow="1" firstDataRow="1" firstDataCol="1" rowPageCount="1" colPageCount="1"/>
  <pivotFields count="3">
    <pivotField axis="axisPage" showAll="0">
      <items count="7">
        <item x="0"/>
        <item x="3"/>
        <item x="2"/>
        <item x="4"/>
        <item x="5"/>
        <item x="1"/>
        <item t="default"/>
      </items>
    </pivotField>
    <pivotField axis="axisRow" showAll="0">
      <items count="11">
        <item x="8"/>
        <item x="9"/>
        <item x="0"/>
        <item x="7"/>
        <item x="2"/>
        <item x="6"/>
        <item x="4"/>
        <item x="5"/>
        <item x="1"/>
        <item x="3"/>
        <item t="default"/>
      </items>
    </pivotField>
    <pivotField dataField="1" numFmtId="2" showAll="0">
      <items count="34">
        <item x="22"/>
        <item x="0"/>
        <item x="15"/>
        <item x="31"/>
        <item x="12"/>
        <item x="16"/>
        <item x="32"/>
        <item x="13"/>
        <item x="25"/>
        <item x="27"/>
        <item x="14"/>
        <item x="11"/>
        <item x="29"/>
        <item x="24"/>
        <item x="17"/>
        <item x="23"/>
        <item x="18"/>
        <item x="26"/>
        <item x="1"/>
        <item x="28"/>
        <item x="9"/>
        <item x="30"/>
        <item x="4"/>
        <item x="10"/>
        <item x="2"/>
        <item x="19"/>
        <item x="21"/>
        <item x="3"/>
        <item x="20"/>
        <item x="8"/>
        <item x="5"/>
        <item x="6"/>
        <item x="7"/>
        <item t="default"/>
      </items>
    </pivotField>
  </pivotFields>
  <rowFields count="1">
    <field x="1"/>
  </rowFields>
  <rowItems count="11">
    <i>
      <x/>
    </i>
    <i>
      <x v="1"/>
    </i>
    <i>
      <x v="2"/>
    </i>
    <i>
      <x v="3"/>
    </i>
    <i>
      <x v="4"/>
    </i>
    <i>
      <x v="5"/>
    </i>
    <i>
      <x v="6"/>
    </i>
    <i>
      <x v="7"/>
    </i>
    <i>
      <x v="8"/>
    </i>
    <i>
      <x v="9"/>
    </i>
    <i t="grand">
      <x/>
    </i>
  </rowItems>
  <colItems count="1">
    <i/>
  </colItems>
  <pageFields count="1">
    <pageField fld="0" item="1" hier="-1"/>
  </pageFields>
  <dataFields count="1">
    <dataField name="Sum of Weight Consumed Per Day (g)" fld="2" showDataAs="percentOfTotal" baseField="0" baseItem="0" numFmtId="1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et" xr10:uid="{263BE974-56B1-4067-914B-B93191E4B2E7}" sourceName="Diet">
  <pivotTables>
    <pivotTable tabId="9" name="PivotTable3"/>
  </pivotTables>
  <data>
    <tabular pivotCacheId="323335340">
      <items count="6">
        <i x="0"/>
        <i x="3" s="1"/>
        <i x="2"/>
        <i x="4"/>
        <i x="5"/>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et" xr10:uid="{8EF53469-5325-40E6-A0FF-EB7221C606AD}" cache="Slicer_Diet" caption="Diet"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et 1" xr10:uid="{46A9A7E7-3595-4BAA-BDE1-CAD2379E91A9}" cache="Slicer_Diet" caption="Diet" style="SlicerStyleLight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ED22A13-983F-478C-B024-6C17839B1F1C}" name="tbl_Log" displayName="tbl_Log" ref="A3:E4" totalsRowShown="0" headerRowDxfId="15">
  <autoFilter ref="A3:E4" xr:uid="{7ED22A13-983F-478C-B024-6C17839B1F1C}"/>
  <tableColumns count="5">
    <tableColumn id="1" xr3:uid="{F9B72547-9F16-4A32-BAA6-BAB583026419}" name="Name"/>
    <tableColumn id="4" xr3:uid="{9E632667-F723-4D55-96DC-9F80A36951EA}" name="Category"/>
    <tableColumn id="2" xr3:uid="{DF0373A5-777D-4229-956A-8B176DA7BDBC}" name="Quantity Number"/>
    <tableColumn id="5" xr3:uid="{63CC58E2-0039-4A52-ADC4-E7EDC778CA17}" name="Quantity Unit"/>
    <tableColumn id="3" xr3:uid="{1BCAF057-BA93-49DD-9E09-DF870F77A7D7}" name="Servings" dataDxfId="14">
      <calculatedColumnFormula>IFERROR(tbl_Log[[#This Row],[Quantity Number]]/INDEX(Lookup!$F$4:$P$15, MATCH(tbl_Log[[#This Row],[Category]],Lookup!$E$4:$E$15,0),MATCH(tbl_Log[[#This Row],[Quantity Unit]],_xlfn.ANCHORARRAY(Lookup!$F$3),0)),0)</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3A859D4-2AE6-416B-9348-75B15BD38076}" name="lookup_Category" displayName="lookup_Category" ref="A3:A15" totalsRowShown="0" headerRowDxfId="13" dataDxfId="12">
  <autoFilter ref="A3:A15" xr:uid="{B3A859D4-2AE6-416B-9348-75B15BD38076}"/>
  <sortState xmlns:xlrd2="http://schemas.microsoft.com/office/spreadsheetml/2017/richdata2" ref="A4:A15">
    <sortCondition ref="A4:A15"/>
  </sortState>
  <tableColumns count="1">
    <tableColumn id="1" xr3:uid="{A7B536C0-0B30-4CEA-8FDE-686D1A942018}" name="Category" dataDxfId="11"/>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6B71FE9-E9AC-478A-B7BF-B234A510C408}" name="lookup_Units" displayName="lookup_Units" ref="C3:C14" totalsRowShown="0" headerRowDxfId="10" dataDxfId="9">
  <autoFilter ref="C3:C14" xr:uid="{06B71FE9-E9AC-478A-B7BF-B234A510C408}"/>
  <sortState xmlns:xlrd2="http://schemas.microsoft.com/office/spreadsheetml/2017/richdata2" ref="C4:C14">
    <sortCondition ref="C4:C14"/>
  </sortState>
  <tableColumns count="1">
    <tableColumn id="1" xr3:uid="{F1C79619-3D9F-4E36-9683-342C3ECA665D}" name="Units" dataDxfId="8"/>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70B1F9C-9EB5-4D70-B827-68A18D78ECD9}" name="tbl_Diets" displayName="tbl_Diets" ref="A3:C63" totalsRowShown="0" headerRowDxfId="7" dataDxfId="6">
  <autoFilter ref="A3:C63" xr:uid="{870B1F9C-9EB5-4D70-B827-68A18D78ECD9}"/>
  <tableColumns count="3">
    <tableColumn id="1" xr3:uid="{BEA01A6C-E3D4-4DEF-BC1A-F72B199A7F58}" name="Diet" dataDxfId="5"/>
    <tableColumn id="2" xr3:uid="{1F2C55CF-2E19-4994-9852-805FA42CE90D}" name="Category" dataDxfId="4"/>
    <tableColumn id="3" xr3:uid="{2EF26938-D72F-4A42-BB72-CDA1DECB6CED}" name="Weight Consumed Per Day (g)" dataDxfId="3"/>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FADF6-50FF-4802-B625-85A31312D950}">
  <sheetPr codeName="Sheet1">
    <tabColor theme="1"/>
  </sheetPr>
  <dimension ref="A1"/>
  <sheetViews>
    <sheetView showGridLines="0" showRowColHeaders="0" tabSelected="1" workbookViewId="0">
      <selection activeCell="U11" sqref="U11"/>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DA679-954B-4F31-9214-4DA55FF79832}">
  <sheetPr codeName="Sheet2">
    <tabColor theme="9"/>
  </sheetPr>
  <dimension ref="A1:Z5"/>
  <sheetViews>
    <sheetView workbookViewId="0">
      <pane ySplit="3" topLeftCell="A4" activePane="bottomLeft" state="frozen"/>
      <selection pane="bottomLeft" activeCell="C13" sqref="C13"/>
    </sheetView>
  </sheetViews>
  <sheetFormatPr defaultRowHeight="15" x14ac:dyDescent="0.25"/>
  <cols>
    <col min="1" max="1" width="19.7109375" bestFit="1" customWidth="1"/>
    <col min="2" max="2" width="21.7109375" bestFit="1" customWidth="1"/>
    <col min="3" max="3" width="18.85546875" bestFit="1" customWidth="1"/>
    <col min="4" max="4" width="16.5703125" bestFit="1" customWidth="1"/>
    <col min="5" max="5" width="10.7109375" hidden="1" customWidth="1"/>
  </cols>
  <sheetData>
    <row r="1" spans="1:26" ht="31.5" customHeight="1" x14ac:dyDescent="0.5">
      <c r="A1" s="22" t="s">
        <v>51</v>
      </c>
      <c r="B1" s="7"/>
      <c r="C1" s="7"/>
      <c r="D1" s="7"/>
      <c r="E1" s="7"/>
      <c r="F1" s="7"/>
      <c r="G1" s="7"/>
      <c r="H1" s="7"/>
      <c r="I1" s="7"/>
      <c r="J1" s="7"/>
      <c r="K1" s="7"/>
      <c r="L1" s="7"/>
      <c r="M1" s="7"/>
      <c r="N1" s="7"/>
      <c r="O1" s="7"/>
      <c r="P1" s="7"/>
      <c r="Q1" s="7"/>
      <c r="R1" s="7"/>
      <c r="S1" s="7"/>
      <c r="T1" s="7"/>
      <c r="U1" s="7"/>
      <c r="V1" s="7"/>
      <c r="W1" s="7"/>
      <c r="X1" s="7"/>
      <c r="Y1" s="7"/>
      <c r="Z1" s="7"/>
    </row>
    <row r="3" spans="1:26" x14ac:dyDescent="0.25">
      <c r="A3" s="23" t="s">
        <v>1</v>
      </c>
      <c r="B3" s="23" t="s">
        <v>2</v>
      </c>
      <c r="C3" s="23" t="s">
        <v>12</v>
      </c>
      <c r="D3" s="23" t="s">
        <v>13</v>
      </c>
      <c r="E3" s="23" t="s">
        <v>20</v>
      </c>
    </row>
    <row r="4" spans="1:26" x14ac:dyDescent="0.25">
      <c r="E4" s="4">
        <f>IFERROR(tbl_Log[[#This Row],[Quantity Number]]/INDEX(Lookup!$F$4:$P$15, MATCH(tbl_Log[[#This Row],[Category]],Lookup!$E$4:$E$15,0),MATCH(tbl_Log[[#This Row],[Quantity Unit]],_xlfn.ANCHORARRAY(Lookup!$F$3),0)),0)</f>
        <v>0</v>
      </c>
    </row>
    <row r="5" spans="1:26" x14ac:dyDescent="0.25">
      <c r="E5" s="4"/>
    </row>
  </sheetData>
  <dataValidations count="4">
    <dataValidation type="list" allowBlank="1" showInputMessage="1" showErrorMessage="1" sqref="B4" xr:uid="{8B13CFF3-489C-4BDA-92BD-56A4D6C9FCF5}">
      <formula1>Category</formula1>
    </dataValidation>
    <dataValidation type="list" allowBlank="1" showInputMessage="1" showErrorMessage="1" sqref="D4" xr:uid="{3127C8A6-547D-4F9F-91F9-C506F84A047D}">
      <formula1>Units</formula1>
    </dataValidation>
    <dataValidation type="decimal" operator="greaterThan" allowBlank="1" showInputMessage="1" showErrorMessage="1" sqref="C4" xr:uid="{61A107E0-2D1D-4D75-8DBE-1B9ABB07E477}">
      <formula1>0</formula1>
    </dataValidation>
    <dataValidation type="textLength" operator="greaterThan" allowBlank="1" showInputMessage="1" showErrorMessage="1" sqref="A4" xr:uid="{8A248352-437B-4B94-8951-A513A79DD7EB}">
      <formula1>1</formula1>
    </dataValidation>
  </dataValidations>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0E908-95B5-4AC3-8342-3C34DBD075DF}">
  <sheetPr codeName="Sheet3"/>
  <dimension ref="A1:Z18"/>
  <sheetViews>
    <sheetView workbookViewId="0">
      <selection activeCell="C20" sqref="C20"/>
    </sheetView>
  </sheetViews>
  <sheetFormatPr defaultRowHeight="15" x14ac:dyDescent="0.25"/>
  <cols>
    <col min="1" max="1" width="25.7109375" customWidth="1"/>
    <col min="3" max="3" width="27.7109375" bestFit="1" customWidth="1"/>
    <col min="5" max="5" width="22.140625" customWidth="1"/>
    <col min="6" max="6" width="4.5703125" bestFit="1" customWidth="1"/>
    <col min="7" max="7" width="5.5703125" bestFit="1" customWidth="1"/>
    <col min="8" max="8" width="6.5703125" bestFit="1" customWidth="1"/>
    <col min="9" max="9" width="10.140625" bestFit="1" customWidth="1"/>
    <col min="10" max="10" width="27.7109375" bestFit="1" customWidth="1"/>
    <col min="11" max="11" width="26.5703125" bestFit="1" customWidth="1"/>
    <col min="12" max="12" width="4.5703125" bestFit="1" customWidth="1"/>
    <col min="13" max="13" width="7.28515625" bestFit="1" customWidth="1"/>
    <col min="14" max="14" width="6" bestFit="1" customWidth="1"/>
    <col min="15" max="15" width="9.28515625" bestFit="1" customWidth="1"/>
    <col min="16" max="16" width="5.5703125" bestFit="1" customWidth="1"/>
  </cols>
  <sheetData>
    <row r="1" spans="1:26" ht="33.75" x14ac:dyDescent="0.5">
      <c r="A1" s="22" t="s">
        <v>34</v>
      </c>
      <c r="B1" s="7"/>
      <c r="C1" s="7"/>
      <c r="D1" s="7"/>
      <c r="E1" s="7"/>
      <c r="F1" s="7"/>
      <c r="G1" s="7"/>
      <c r="H1" s="7"/>
      <c r="I1" s="7"/>
      <c r="J1" s="7"/>
      <c r="K1" s="7"/>
      <c r="L1" s="7"/>
      <c r="M1" s="7"/>
      <c r="N1" s="7"/>
      <c r="O1" s="7"/>
      <c r="P1" s="7"/>
      <c r="Q1" s="7"/>
      <c r="R1" s="7"/>
      <c r="S1" s="7"/>
      <c r="T1" s="7"/>
      <c r="U1" s="7"/>
      <c r="V1" s="7"/>
      <c r="W1" s="7"/>
      <c r="X1" s="7"/>
      <c r="Y1" s="7"/>
      <c r="Z1" s="7"/>
    </row>
    <row r="3" spans="1:26" x14ac:dyDescent="0.25">
      <c r="A3" s="24" t="s">
        <v>2</v>
      </c>
      <c r="C3" s="24" t="s">
        <v>19</v>
      </c>
      <c r="E3" s="1"/>
      <c r="F3" s="53" t="str" cm="1">
        <f t="array" ref="F3:P3">TRANSPOSE(lookup_Units[Units])</f>
        <v>cup</v>
      </c>
      <c r="G3" s="53" t="str">
        <v>fl oz</v>
      </c>
      <c r="H3" s="53" t="str">
        <v>g</v>
      </c>
      <c r="I3" s="53" t="str">
        <v>gallon</v>
      </c>
      <c r="J3" s="53" t="str">
        <v>minutes (moderate intensity)</v>
      </c>
      <c r="K3" s="53" t="str">
        <v>minutes (vigorous intensity)</v>
      </c>
      <c r="L3" s="53" t="str">
        <v>oz</v>
      </c>
      <c r="M3" s="53" t="str">
        <v>slice</v>
      </c>
      <c r="N3" s="53" t="str">
        <v>tbspn</v>
      </c>
      <c r="O3" s="54" t="str">
        <v>tortilla</v>
      </c>
      <c r="P3" s="54" t="str">
        <v>tsp</v>
      </c>
    </row>
    <row r="4" spans="1:26" x14ac:dyDescent="0.25">
      <c r="A4" t="s">
        <v>5</v>
      </c>
      <c r="C4" s="2" t="s">
        <v>17</v>
      </c>
      <c r="E4" s="55" t="s">
        <v>5</v>
      </c>
      <c r="F4" s="4">
        <v>0.5</v>
      </c>
      <c r="G4" s="4"/>
      <c r="H4" s="4">
        <v>90</v>
      </c>
      <c r="I4" s="4"/>
      <c r="J4" s="4"/>
      <c r="K4" s="4"/>
      <c r="L4" s="4">
        <v>3</v>
      </c>
      <c r="M4" s="4"/>
      <c r="N4" s="4"/>
      <c r="O4" s="4"/>
      <c r="P4" s="4"/>
    </row>
    <row r="5" spans="1:26" x14ac:dyDescent="0.25">
      <c r="A5" t="s">
        <v>7</v>
      </c>
      <c r="C5" s="2" t="s">
        <v>24</v>
      </c>
      <c r="E5" s="55" t="s">
        <v>7</v>
      </c>
      <c r="F5" s="4">
        <v>0.5</v>
      </c>
      <c r="G5" s="4"/>
      <c r="H5" s="4">
        <v>95</v>
      </c>
      <c r="I5" s="4"/>
      <c r="J5" s="4"/>
      <c r="K5" s="4"/>
      <c r="L5" s="4">
        <v>3.35</v>
      </c>
      <c r="M5" s="4"/>
      <c r="N5" s="4"/>
      <c r="O5" s="4"/>
      <c r="P5" s="4"/>
    </row>
    <row r="6" spans="1:26" x14ac:dyDescent="0.25">
      <c r="A6" s="3" t="s">
        <v>23</v>
      </c>
      <c r="C6" s="2" t="s">
        <v>15</v>
      </c>
      <c r="E6" s="55" t="s">
        <v>23</v>
      </c>
      <c r="F6" s="4"/>
      <c r="G6" s="4">
        <v>12</v>
      </c>
      <c r="H6" s="4"/>
      <c r="I6" s="4">
        <v>7.8063199999999999E-2</v>
      </c>
      <c r="J6" s="4"/>
      <c r="K6" s="4"/>
      <c r="L6" s="4"/>
      <c r="M6" s="4"/>
      <c r="N6" s="4"/>
      <c r="O6" s="4"/>
      <c r="P6" s="4"/>
    </row>
    <row r="7" spans="1:26" x14ac:dyDescent="0.25">
      <c r="A7" t="s">
        <v>8</v>
      </c>
      <c r="C7" s="3" t="s">
        <v>25</v>
      </c>
      <c r="E7" s="55" t="s">
        <v>8</v>
      </c>
      <c r="F7" s="4">
        <v>0.5</v>
      </c>
      <c r="G7" s="4"/>
      <c r="H7" s="4">
        <v>40</v>
      </c>
      <c r="I7" s="4"/>
      <c r="J7" s="4"/>
      <c r="K7" s="4"/>
      <c r="L7" s="4">
        <f>2.9/2</f>
        <v>1.45</v>
      </c>
      <c r="M7" s="4"/>
      <c r="N7" s="4"/>
      <c r="O7" s="4"/>
      <c r="P7" s="4"/>
    </row>
    <row r="8" spans="1:26" x14ac:dyDescent="0.25">
      <c r="A8" s="3" t="s">
        <v>26</v>
      </c>
      <c r="C8" s="3" t="s">
        <v>27</v>
      </c>
      <c r="E8" s="55" t="s">
        <v>26</v>
      </c>
      <c r="F8" s="4"/>
      <c r="G8" s="4"/>
      <c r="H8" s="4"/>
      <c r="I8" s="4"/>
      <c r="J8" s="4">
        <v>90</v>
      </c>
      <c r="K8" s="4">
        <v>40</v>
      </c>
      <c r="L8" s="4"/>
      <c r="M8" s="4"/>
      <c r="N8" s="4"/>
      <c r="O8" s="4"/>
      <c r="P8" s="4"/>
    </row>
    <row r="9" spans="1:26" x14ac:dyDescent="0.25">
      <c r="A9" t="s">
        <v>9</v>
      </c>
      <c r="C9" s="3" t="s">
        <v>28</v>
      </c>
      <c r="E9" s="55" t="s">
        <v>9</v>
      </c>
      <c r="F9" s="5">
        <v>6.25E-2</v>
      </c>
      <c r="G9" s="4"/>
      <c r="H9" s="4">
        <v>15</v>
      </c>
      <c r="I9" s="4"/>
      <c r="J9" s="4"/>
      <c r="K9" s="4"/>
      <c r="L9" s="4"/>
      <c r="M9" s="4"/>
      <c r="N9" s="4">
        <v>1</v>
      </c>
      <c r="O9" s="4"/>
      <c r="P9" s="4">
        <v>3</v>
      </c>
    </row>
    <row r="10" spans="1:26" x14ac:dyDescent="0.25">
      <c r="A10" t="s">
        <v>3</v>
      </c>
      <c r="C10" s="2" t="s">
        <v>14</v>
      </c>
      <c r="E10" s="55" t="s">
        <v>3</v>
      </c>
      <c r="F10" s="4">
        <v>1</v>
      </c>
      <c r="G10" s="4"/>
      <c r="H10" s="4">
        <v>80</v>
      </c>
      <c r="I10" s="4"/>
      <c r="J10" s="4"/>
      <c r="K10" s="4"/>
      <c r="L10" s="4">
        <v>2.9</v>
      </c>
      <c r="M10" s="4"/>
      <c r="N10" s="4"/>
      <c r="O10" s="4"/>
      <c r="P10" s="4"/>
    </row>
    <row r="11" spans="1:26" x14ac:dyDescent="0.25">
      <c r="A11" t="s">
        <v>10</v>
      </c>
      <c r="C11" s="2" t="s">
        <v>29</v>
      </c>
      <c r="E11" s="55" t="s">
        <v>10</v>
      </c>
      <c r="F11" s="4">
        <f>F9/3</f>
        <v>2.0833333333333332E-2</v>
      </c>
      <c r="G11" s="4"/>
      <c r="H11" s="4">
        <v>5</v>
      </c>
      <c r="I11" s="4"/>
      <c r="J11" s="4"/>
      <c r="K11" s="4"/>
      <c r="L11" s="4"/>
      <c r="M11" s="4"/>
      <c r="N11" s="4">
        <v>8.3333299999999999E-2</v>
      </c>
      <c r="O11" s="4"/>
      <c r="P11" s="4">
        <v>0.25</v>
      </c>
    </row>
    <row r="12" spans="1:26" x14ac:dyDescent="0.25">
      <c r="A12" t="s">
        <v>11</v>
      </c>
      <c r="C12" s="2" t="s">
        <v>18</v>
      </c>
      <c r="E12" s="55" t="s">
        <v>11</v>
      </c>
      <c r="F12" s="4">
        <v>0.25</v>
      </c>
      <c r="G12" s="4"/>
      <c r="H12" s="4">
        <v>28</v>
      </c>
      <c r="I12" s="4"/>
      <c r="J12" s="4"/>
      <c r="K12" s="4"/>
      <c r="L12" s="4"/>
      <c r="M12" s="4"/>
      <c r="N12" s="4">
        <v>4</v>
      </c>
      <c r="O12" s="4"/>
      <c r="P12" s="4">
        <v>12</v>
      </c>
    </row>
    <row r="13" spans="1:26" x14ac:dyDescent="0.25">
      <c r="A13" s="3" t="s">
        <v>21</v>
      </c>
      <c r="C13" s="2" t="s">
        <v>30</v>
      </c>
      <c r="E13" s="55" t="s">
        <v>21</v>
      </c>
      <c r="F13" s="4">
        <v>1</v>
      </c>
      <c r="G13" s="4"/>
      <c r="H13" s="4">
        <v>100</v>
      </c>
      <c r="I13" s="4"/>
      <c r="J13" s="4"/>
      <c r="K13" s="4"/>
      <c r="L13" s="4">
        <v>3.5270000000000001</v>
      </c>
      <c r="M13" s="4"/>
      <c r="N13" s="4">
        <v>16</v>
      </c>
      <c r="O13" s="4"/>
      <c r="P13" s="4">
        <v>64</v>
      </c>
    </row>
    <row r="14" spans="1:26" x14ac:dyDescent="0.25">
      <c r="A14" t="s">
        <v>6</v>
      </c>
      <c r="C14" s="2" t="s">
        <v>16</v>
      </c>
      <c r="E14" s="55" t="s">
        <v>6</v>
      </c>
      <c r="F14" s="4">
        <v>0.5</v>
      </c>
      <c r="G14" s="4"/>
      <c r="H14" s="4">
        <v>77</v>
      </c>
      <c r="I14" s="4"/>
      <c r="J14" s="4"/>
      <c r="K14" s="4"/>
      <c r="L14" s="4">
        <v>2.72</v>
      </c>
      <c r="M14" s="4"/>
      <c r="N14" s="4">
        <v>8</v>
      </c>
      <c r="O14" s="4"/>
      <c r="P14" s="4">
        <v>32</v>
      </c>
    </row>
    <row r="15" spans="1:26" x14ac:dyDescent="0.25">
      <c r="A15" t="s">
        <v>4</v>
      </c>
      <c r="E15" s="55" t="s">
        <v>4</v>
      </c>
      <c r="F15" s="4">
        <v>1</v>
      </c>
      <c r="G15" s="4"/>
      <c r="H15" s="4">
        <v>230</v>
      </c>
      <c r="I15" s="4"/>
      <c r="J15" s="4"/>
      <c r="K15" s="4"/>
      <c r="L15" s="4"/>
      <c r="M15" s="4">
        <v>1</v>
      </c>
      <c r="N15" s="4">
        <v>16</v>
      </c>
      <c r="O15" s="4">
        <v>1</v>
      </c>
      <c r="P15" s="4">
        <v>64</v>
      </c>
    </row>
    <row r="18" spans="3:3" x14ac:dyDescent="0.25">
      <c r="C18" s="1"/>
    </row>
  </sheetData>
  <pageMargins left="0.7" right="0.7" top="0.75" bottom="0.75" header="0.3" footer="0.3"/>
  <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6EDB7-E9D9-4F7A-9BCB-D221593D73BC}">
  <sheetPr codeName="Sheet4"/>
  <dimension ref="A1:Z63"/>
  <sheetViews>
    <sheetView workbookViewId="0">
      <pane ySplit="3" topLeftCell="A4" activePane="bottomLeft" state="frozen"/>
      <selection pane="bottomLeft" activeCell="J10" sqref="J10"/>
    </sheetView>
  </sheetViews>
  <sheetFormatPr defaultRowHeight="15" x14ac:dyDescent="0.25"/>
  <cols>
    <col min="1" max="1" width="16.42578125" bestFit="1" customWidth="1"/>
    <col min="2" max="2" width="19" bestFit="1" customWidth="1"/>
    <col min="3" max="3" width="29.5703125" customWidth="1"/>
  </cols>
  <sheetData>
    <row r="1" spans="1:26" ht="33.75" x14ac:dyDescent="0.5">
      <c r="A1" s="22" t="s">
        <v>50</v>
      </c>
      <c r="B1" s="7"/>
      <c r="C1" s="7"/>
      <c r="D1" s="7"/>
      <c r="E1" s="7"/>
      <c r="F1" s="7"/>
      <c r="G1" s="7"/>
      <c r="H1" s="7"/>
      <c r="I1" s="7"/>
      <c r="J1" s="7"/>
      <c r="K1" s="7"/>
      <c r="L1" s="7"/>
      <c r="M1" s="7"/>
      <c r="N1" s="7"/>
      <c r="O1" s="7"/>
      <c r="P1" s="7"/>
      <c r="Q1" s="7"/>
      <c r="R1" s="7"/>
      <c r="S1" s="7"/>
      <c r="T1" s="7"/>
      <c r="U1" s="7"/>
      <c r="V1" s="7"/>
      <c r="W1" s="7"/>
      <c r="X1" s="7"/>
      <c r="Y1" s="7"/>
      <c r="Z1" s="7"/>
    </row>
    <row r="3" spans="1:26" x14ac:dyDescent="0.25">
      <c r="A3" s="28" t="s">
        <v>47</v>
      </c>
      <c r="B3" s="28" t="s">
        <v>2</v>
      </c>
      <c r="C3" s="28" t="s">
        <v>48</v>
      </c>
    </row>
    <row r="4" spans="1:26" x14ac:dyDescent="0.25">
      <c r="A4" s="29" t="s">
        <v>49</v>
      </c>
      <c r="B4" s="29" t="s">
        <v>5</v>
      </c>
      <c r="C4" s="30">
        <v>8.5050000000000008</v>
      </c>
    </row>
    <row r="5" spans="1:26" x14ac:dyDescent="0.25">
      <c r="A5" s="25" t="s">
        <v>36</v>
      </c>
      <c r="B5" s="25" t="s">
        <v>5</v>
      </c>
      <c r="C5" s="26">
        <v>85.050000000000011</v>
      </c>
    </row>
    <row r="6" spans="1:26" x14ac:dyDescent="0.25">
      <c r="A6" s="25" t="s">
        <v>37</v>
      </c>
      <c r="B6" s="25" t="s">
        <v>5</v>
      </c>
      <c r="C6" s="26">
        <v>85.050000000000011</v>
      </c>
    </row>
    <row r="7" spans="1:26" x14ac:dyDescent="0.25">
      <c r="A7" s="25" t="s">
        <v>38</v>
      </c>
      <c r="B7" s="25" t="s">
        <v>5</v>
      </c>
      <c r="C7" s="26">
        <v>170.10000000000002</v>
      </c>
    </row>
    <row r="8" spans="1:26" x14ac:dyDescent="0.25">
      <c r="A8" s="25" t="s">
        <v>39</v>
      </c>
      <c r="B8" s="25" t="s">
        <v>5</v>
      </c>
      <c r="C8" s="26">
        <v>170.10000000000002</v>
      </c>
    </row>
    <row r="9" spans="1:26" x14ac:dyDescent="0.25">
      <c r="A9" s="25" t="s">
        <v>40</v>
      </c>
      <c r="B9" s="25" t="s">
        <v>5</v>
      </c>
      <c r="C9" s="26">
        <v>255.15</v>
      </c>
    </row>
    <row r="10" spans="1:26" x14ac:dyDescent="0.25">
      <c r="A10" s="25" t="s">
        <v>49</v>
      </c>
      <c r="B10" s="25" t="s">
        <v>32</v>
      </c>
      <c r="C10" s="26">
        <v>141.75</v>
      </c>
    </row>
    <row r="11" spans="1:26" x14ac:dyDescent="0.25">
      <c r="A11" s="25" t="s">
        <v>36</v>
      </c>
      <c r="B11" s="25" t="s">
        <v>32</v>
      </c>
      <c r="C11" s="26">
        <v>425.25</v>
      </c>
    </row>
    <row r="12" spans="1:26" x14ac:dyDescent="0.25">
      <c r="A12" s="25" t="s">
        <v>37</v>
      </c>
      <c r="B12" s="25" t="s">
        <v>32</v>
      </c>
      <c r="C12" s="26">
        <v>170.10000000000002</v>
      </c>
    </row>
    <row r="13" spans="1:26" x14ac:dyDescent="0.25">
      <c r="A13" s="25" t="s">
        <v>38</v>
      </c>
      <c r="B13" s="25" t="s">
        <v>32</v>
      </c>
      <c r="C13" s="26">
        <v>481.95000000000005</v>
      </c>
    </row>
    <row r="14" spans="1:26" x14ac:dyDescent="0.25">
      <c r="A14" s="25" t="s">
        <v>39</v>
      </c>
      <c r="B14" s="25" t="s">
        <v>32</v>
      </c>
      <c r="C14" s="26">
        <v>680.40000000000009</v>
      </c>
    </row>
    <row r="15" spans="1:26" x14ac:dyDescent="0.25">
      <c r="A15" s="25" t="s">
        <v>40</v>
      </c>
      <c r="B15" s="25" t="s">
        <v>32</v>
      </c>
      <c r="C15" s="26">
        <v>680.40000000000009</v>
      </c>
    </row>
    <row r="16" spans="1:26" x14ac:dyDescent="0.25">
      <c r="A16" s="25" t="s">
        <v>49</v>
      </c>
      <c r="B16" s="25" t="s">
        <v>33</v>
      </c>
      <c r="C16" s="26">
        <v>170.10000000000002</v>
      </c>
    </row>
    <row r="17" spans="1:3" x14ac:dyDescent="0.25">
      <c r="A17" s="25" t="s">
        <v>36</v>
      </c>
      <c r="B17" s="25" t="s">
        <v>33</v>
      </c>
      <c r="C17" s="26">
        <v>340.20000000000005</v>
      </c>
    </row>
    <row r="18" spans="1:3" x14ac:dyDescent="0.25">
      <c r="A18" s="25" t="s">
        <v>37</v>
      </c>
      <c r="B18" s="25" t="s">
        <v>33</v>
      </c>
      <c r="C18" s="26">
        <v>113.4</v>
      </c>
    </row>
    <row r="19" spans="1:3" x14ac:dyDescent="0.25">
      <c r="A19" s="25" t="s">
        <v>38</v>
      </c>
      <c r="B19" s="25" t="s">
        <v>33</v>
      </c>
      <c r="C19" s="26">
        <v>155.92500000000001</v>
      </c>
    </row>
    <row r="20" spans="1:3" x14ac:dyDescent="0.25">
      <c r="A20" s="25" t="s">
        <v>39</v>
      </c>
      <c r="B20" s="25" t="s">
        <v>33</v>
      </c>
      <c r="C20" s="26">
        <v>85.050000000000011</v>
      </c>
    </row>
    <row r="21" spans="1:3" x14ac:dyDescent="0.25">
      <c r="A21" s="25" t="s">
        <v>40</v>
      </c>
      <c r="B21" s="25" t="s">
        <v>33</v>
      </c>
      <c r="C21" s="26">
        <v>28.35</v>
      </c>
    </row>
    <row r="22" spans="1:3" x14ac:dyDescent="0.25">
      <c r="A22" s="25" t="s">
        <v>49</v>
      </c>
      <c r="B22" s="27" t="s">
        <v>4</v>
      </c>
      <c r="C22" s="26">
        <v>28.35</v>
      </c>
    </row>
    <row r="23" spans="1:3" x14ac:dyDescent="0.25">
      <c r="A23" s="25" t="s">
        <v>36</v>
      </c>
      <c r="B23" s="27" t="s">
        <v>4</v>
      </c>
      <c r="C23" s="26">
        <v>113.4</v>
      </c>
    </row>
    <row r="24" spans="1:3" x14ac:dyDescent="0.25">
      <c r="A24" s="25" t="s">
        <v>37</v>
      </c>
      <c r="B24" s="27" t="s">
        <v>4</v>
      </c>
      <c r="C24" s="26">
        <v>113.4</v>
      </c>
    </row>
    <row r="25" spans="1:3" x14ac:dyDescent="0.25">
      <c r="A25" s="25" t="s">
        <v>38</v>
      </c>
      <c r="B25" s="27" t="s">
        <v>4</v>
      </c>
      <c r="C25" s="26">
        <v>14.175000000000001</v>
      </c>
    </row>
    <row r="26" spans="1:3" x14ac:dyDescent="0.25">
      <c r="A26" s="25" t="s">
        <v>39</v>
      </c>
      <c r="B26" s="27" t="s">
        <v>4</v>
      </c>
      <c r="C26" s="26">
        <v>85.050000000000011</v>
      </c>
    </row>
    <row r="27" spans="1:3" x14ac:dyDescent="0.25">
      <c r="A27" s="25" t="s">
        <v>40</v>
      </c>
      <c r="B27" s="27" t="s">
        <v>4</v>
      </c>
      <c r="C27" s="26">
        <v>141.75</v>
      </c>
    </row>
    <row r="28" spans="1:3" x14ac:dyDescent="0.25">
      <c r="A28" s="25" t="s">
        <v>49</v>
      </c>
      <c r="B28" s="27" t="s">
        <v>11</v>
      </c>
      <c r="C28" s="26">
        <v>22.487999999999996</v>
      </c>
    </row>
    <row r="29" spans="1:3" x14ac:dyDescent="0.25">
      <c r="A29" s="25" t="s">
        <v>36</v>
      </c>
      <c r="B29" s="27" t="s">
        <v>11</v>
      </c>
      <c r="C29" s="26">
        <v>28.11</v>
      </c>
    </row>
    <row r="30" spans="1:3" x14ac:dyDescent="0.25">
      <c r="A30" s="25" t="s">
        <v>37</v>
      </c>
      <c r="B30" s="27" t="s">
        <v>11</v>
      </c>
      <c r="C30" s="26">
        <v>9.3699999999999992</v>
      </c>
    </row>
    <row r="31" spans="1:3" x14ac:dyDescent="0.25">
      <c r="A31" s="25" t="s">
        <v>38</v>
      </c>
      <c r="B31" s="27" t="s">
        <v>11</v>
      </c>
      <c r="C31" s="26">
        <v>28.11</v>
      </c>
    </row>
    <row r="32" spans="1:3" x14ac:dyDescent="0.25">
      <c r="A32" s="25" t="s">
        <v>39</v>
      </c>
      <c r="B32" s="27" t="s">
        <v>11</v>
      </c>
      <c r="C32" s="26">
        <v>18.739999999999998</v>
      </c>
    </row>
    <row r="33" spans="1:3" x14ac:dyDescent="0.25">
      <c r="A33" s="25" t="s">
        <v>40</v>
      </c>
      <c r="B33" s="27" t="s">
        <v>11</v>
      </c>
      <c r="C33" s="26">
        <v>9.3699999999999992</v>
      </c>
    </row>
    <row r="34" spans="1:3" x14ac:dyDescent="0.25">
      <c r="A34" s="25" t="s">
        <v>49</v>
      </c>
      <c r="B34" s="27" t="s">
        <v>44</v>
      </c>
      <c r="C34" s="26">
        <v>141.75</v>
      </c>
    </row>
    <row r="35" spans="1:3" x14ac:dyDescent="0.25">
      <c r="A35" s="25" t="s">
        <v>36</v>
      </c>
      <c r="B35" s="27" t="s">
        <v>44</v>
      </c>
      <c r="C35" s="26">
        <v>113.4</v>
      </c>
    </row>
    <row r="36" spans="1:3" x14ac:dyDescent="0.25">
      <c r="A36" s="25" t="s">
        <v>37</v>
      </c>
      <c r="B36" s="27" t="s">
        <v>44</v>
      </c>
      <c r="C36" s="26">
        <v>42.525000000000006</v>
      </c>
    </row>
    <row r="37" spans="1:3" x14ac:dyDescent="0.25">
      <c r="A37" s="25" t="s">
        <v>38</v>
      </c>
      <c r="B37" s="27" t="s">
        <v>44</v>
      </c>
      <c r="C37" s="26">
        <v>28.35</v>
      </c>
    </row>
    <row r="38" spans="1:3" x14ac:dyDescent="0.25">
      <c r="A38" s="25" t="s">
        <v>39</v>
      </c>
      <c r="B38" s="27" t="s">
        <v>44</v>
      </c>
      <c r="C38" s="26">
        <v>42.525000000000006</v>
      </c>
    </row>
    <row r="39" spans="1:3" x14ac:dyDescent="0.25">
      <c r="A39" s="25" t="s">
        <v>40</v>
      </c>
      <c r="B39" s="27" t="s">
        <v>44</v>
      </c>
      <c r="C39" s="26">
        <v>56.7</v>
      </c>
    </row>
    <row r="40" spans="1:3" x14ac:dyDescent="0.25">
      <c r="A40" s="25" t="s">
        <v>49</v>
      </c>
      <c r="B40" s="25" t="s">
        <v>41</v>
      </c>
      <c r="C40" s="26">
        <v>184.27500000000001</v>
      </c>
    </row>
    <row r="41" spans="1:3" x14ac:dyDescent="0.25">
      <c r="A41" s="25" t="s">
        <v>36</v>
      </c>
      <c r="B41" s="25" t="s">
        <v>41</v>
      </c>
      <c r="C41" s="26">
        <v>113.4</v>
      </c>
    </row>
    <row r="42" spans="1:3" x14ac:dyDescent="0.25">
      <c r="A42" s="25" t="s">
        <v>37</v>
      </c>
      <c r="B42" s="25" t="s">
        <v>41</v>
      </c>
      <c r="C42" s="26">
        <v>85.050000000000011</v>
      </c>
    </row>
    <row r="43" spans="1:3" x14ac:dyDescent="0.25">
      <c r="A43" s="25" t="s">
        <v>38</v>
      </c>
      <c r="B43" s="25" t="s">
        <v>41</v>
      </c>
      <c r="C43" s="26">
        <v>113.4</v>
      </c>
    </row>
    <row r="44" spans="1:3" x14ac:dyDescent="0.25">
      <c r="A44" s="25" t="s">
        <v>39</v>
      </c>
      <c r="B44" s="25" t="s">
        <v>41</v>
      </c>
      <c r="C44" s="26">
        <v>113.4</v>
      </c>
    </row>
    <row r="45" spans="1:3" x14ac:dyDescent="0.25">
      <c r="A45" s="25" t="s">
        <v>40</v>
      </c>
      <c r="B45" s="25" t="s">
        <v>41</v>
      </c>
      <c r="C45" s="26">
        <v>85.050000000000011</v>
      </c>
    </row>
    <row r="46" spans="1:3" x14ac:dyDescent="0.25">
      <c r="A46" s="25" t="s">
        <v>49</v>
      </c>
      <c r="B46" s="27" t="s">
        <v>42</v>
      </c>
      <c r="C46" s="26">
        <v>340.20000000000005</v>
      </c>
    </row>
    <row r="47" spans="1:3" x14ac:dyDescent="0.25">
      <c r="A47" s="25" t="s">
        <v>36</v>
      </c>
      <c r="B47" s="27" t="s">
        <v>42</v>
      </c>
      <c r="C47" s="26">
        <v>680.40000000000009</v>
      </c>
    </row>
    <row r="48" spans="1:3" x14ac:dyDescent="0.25">
      <c r="A48" s="25" t="s">
        <v>37</v>
      </c>
      <c r="B48" s="27" t="s">
        <v>42</v>
      </c>
      <c r="C48" s="26">
        <v>283.5</v>
      </c>
    </row>
    <row r="49" spans="1:3" x14ac:dyDescent="0.25">
      <c r="A49" s="25" t="s">
        <v>38</v>
      </c>
      <c r="B49" s="27" t="s">
        <v>42</v>
      </c>
      <c r="C49" s="26">
        <v>226.8</v>
      </c>
    </row>
    <row r="50" spans="1:3" x14ac:dyDescent="0.25">
      <c r="A50" s="25" t="s">
        <v>39</v>
      </c>
      <c r="B50" s="27" t="s">
        <v>42</v>
      </c>
      <c r="C50" s="26">
        <v>0</v>
      </c>
    </row>
    <row r="51" spans="1:3" x14ac:dyDescent="0.25">
      <c r="A51" s="25" t="s">
        <v>40</v>
      </c>
      <c r="B51" s="27" t="s">
        <v>42</v>
      </c>
      <c r="C51" s="26">
        <v>226.8</v>
      </c>
    </row>
    <row r="52" spans="1:3" x14ac:dyDescent="0.25">
      <c r="A52" s="25" t="s">
        <v>49</v>
      </c>
      <c r="B52" s="25" t="s">
        <v>45</v>
      </c>
      <c r="C52" s="26">
        <v>49.5</v>
      </c>
    </row>
    <row r="53" spans="1:3" x14ac:dyDescent="0.25">
      <c r="A53" s="25" t="s">
        <v>36</v>
      </c>
      <c r="B53" s="25" t="s">
        <v>45</v>
      </c>
      <c r="C53" s="26">
        <v>36</v>
      </c>
    </row>
    <row r="54" spans="1:3" x14ac:dyDescent="0.25">
      <c r="A54" s="25" t="s">
        <v>37</v>
      </c>
      <c r="B54" s="25" t="s">
        <v>45</v>
      </c>
      <c r="C54" s="26">
        <v>22.5</v>
      </c>
    </row>
    <row r="55" spans="1:3" x14ac:dyDescent="0.25">
      <c r="A55" s="25" t="s">
        <v>38</v>
      </c>
      <c r="B55" s="25" t="s">
        <v>45</v>
      </c>
      <c r="C55" s="26">
        <v>58.5</v>
      </c>
    </row>
    <row r="56" spans="1:3" x14ac:dyDescent="0.25">
      <c r="A56" s="25" t="s">
        <v>39</v>
      </c>
      <c r="B56" s="25" t="s">
        <v>45</v>
      </c>
      <c r="C56" s="26">
        <v>27</v>
      </c>
    </row>
    <row r="57" spans="1:3" x14ac:dyDescent="0.25">
      <c r="A57" s="25" t="s">
        <v>40</v>
      </c>
      <c r="B57" s="25" t="s">
        <v>45</v>
      </c>
      <c r="C57" s="26">
        <v>36</v>
      </c>
    </row>
    <row r="58" spans="1:3" x14ac:dyDescent="0.25">
      <c r="A58" s="25" t="s">
        <v>49</v>
      </c>
      <c r="B58" s="25" t="s">
        <v>43</v>
      </c>
      <c r="C58" s="26">
        <v>97.75</v>
      </c>
    </row>
    <row r="59" spans="1:3" x14ac:dyDescent="0.25">
      <c r="A59" s="25" t="s">
        <v>36</v>
      </c>
      <c r="B59" s="25" t="s">
        <v>43</v>
      </c>
      <c r="C59" s="26">
        <v>34</v>
      </c>
    </row>
    <row r="60" spans="1:3" x14ac:dyDescent="0.25">
      <c r="A60" s="25" t="s">
        <v>37</v>
      </c>
      <c r="B60" s="25" t="s">
        <v>43</v>
      </c>
      <c r="C60" s="26">
        <v>140.25</v>
      </c>
    </row>
    <row r="61" spans="1:3" x14ac:dyDescent="0.25">
      <c r="A61" s="25" t="s">
        <v>38</v>
      </c>
      <c r="B61" s="25" t="s">
        <v>43</v>
      </c>
      <c r="C61" s="26">
        <v>34</v>
      </c>
    </row>
    <row r="62" spans="1:3" x14ac:dyDescent="0.25">
      <c r="A62" s="25" t="s">
        <v>39</v>
      </c>
      <c r="B62" s="25" t="s">
        <v>43</v>
      </c>
      <c r="C62" s="26">
        <v>12.75</v>
      </c>
    </row>
    <row r="63" spans="1:3" x14ac:dyDescent="0.25">
      <c r="A63" s="25" t="s">
        <v>40</v>
      </c>
      <c r="B63" s="25" t="s">
        <v>43</v>
      </c>
      <c r="C63" s="26">
        <v>21.25</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F3F98-9798-4D9E-AFAF-15FEAB695259}">
  <sheetPr codeName="Sheet5"/>
  <dimension ref="A1:B14"/>
  <sheetViews>
    <sheetView workbookViewId="0">
      <selection activeCell="S29" sqref="S29"/>
    </sheetView>
  </sheetViews>
  <sheetFormatPr defaultRowHeight="15" x14ac:dyDescent="0.25"/>
  <cols>
    <col min="1" max="1" width="19" bestFit="1" customWidth="1"/>
    <col min="2" max="2" width="34.85546875" bestFit="1" customWidth="1"/>
    <col min="3" max="4" width="4.5703125" bestFit="1" customWidth="1"/>
    <col min="5" max="21" width="5.5703125" bestFit="1" customWidth="1"/>
    <col min="22" max="34" width="6.5703125" bestFit="1" customWidth="1"/>
    <col min="35" max="35" width="11.28515625" bestFit="1" customWidth="1"/>
  </cols>
  <sheetData>
    <row r="1" spans="1:2" x14ac:dyDescent="0.25">
      <c r="A1" s="34" t="s">
        <v>47</v>
      </c>
      <c r="B1" t="s">
        <v>38</v>
      </c>
    </row>
    <row r="3" spans="1:2" x14ac:dyDescent="0.25">
      <c r="A3" s="34" t="s">
        <v>53</v>
      </c>
      <c r="B3" t="s">
        <v>55</v>
      </c>
    </row>
    <row r="4" spans="1:2" x14ac:dyDescent="0.25">
      <c r="A4" s="35" t="s">
        <v>45</v>
      </c>
      <c r="B4" s="36">
        <v>4.4611876672945368E-2</v>
      </c>
    </row>
    <row r="5" spans="1:2" x14ac:dyDescent="0.25">
      <c r="A5" s="35" t="s">
        <v>43</v>
      </c>
      <c r="B5" s="36">
        <v>2.5928270203079359E-2</v>
      </c>
    </row>
    <row r="6" spans="1:2" x14ac:dyDescent="0.25">
      <c r="A6" s="35" t="s">
        <v>5</v>
      </c>
      <c r="B6" s="36">
        <v>0.12971761063364118</v>
      </c>
    </row>
    <row r="7" spans="1:2" x14ac:dyDescent="0.25">
      <c r="A7" s="35" t="s">
        <v>42</v>
      </c>
      <c r="B7" s="36">
        <v>0.1729568141781882</v>
      </c>
    </row>
    <row r="8" spans="1:2" x14ac:dyDescent="0.25">
      <c r="A8" s="35" t="s">
        <v>33</v>
      </c>
      <c r="B8" s="36">
        <v>0.11890780974750439</v>
      </c>
    </row>
    <row r="9" spans="1:2" x14ac:dyDescent="0.25">
      <c r="A9" s="35" t="s">
        <v>41</v>
      </c>
      <c r="B9" s="36">
        <v>8.64784070890941E-2</v>
      </c>
    </row>
    <row r="10" spans="1:2" x14ac:dyDescent="0.25">
      <c r="A10" s="35" t="s">
        <v>11</v>
      </c>
      <c r="B10" s="36">
        <v>2.1436578688487081E-2</v>
      </c>
    </row>
    <row r="11" spans="1:2" x14ac:dyDescent="0.25">
      <c r="A11" s="35" t="s">
        <v>44</v>
      </c>
      <c r="B11" s="36">
        <v>2.1619601772273525E-2</v>
      </c>
    </row>
    <row r="12" spans="1:2" x14ac:dyDescent="0.25">
      <c r="A12" s="35" t="s">
        <v>32</v>
      </c>
      <c r="B12" s="36">
        <v>0.36753323012864997</v>
      </c>
    </row>
    <row r="13" spans="1:2" x14ac:dyDescent="0.25">
      <c r="A13" s="35" t="s">
        <v>4</v>
      </c>
      <c r="B13" s="36">
        <v>1.0809800886136763E-2</v>
      </c>
    </row>
    <row r="14" spans="1:2" x14ac:dyDescent="0.25">
      <c r="A14" s="35" t="s">
        <v>54</v>
      </c>
      <c r="B14" s="36">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2A9C1-A03C-4F88-B9B5-55F9DEC24EB3}">
  <sheetPr codeName="Sheet6">
    <tabColor rgb="FFC00000"/>
  </sheetPr>
  <dimension ref="A1:Z113"/>
  <sheetViews>
    <sheetView showGridLines="0" workbookViewId="0">
      <selection activeCell="Q6" sqref="Q6"/>
    </sheetView>
  </sheetViews>
  <sheetFormatPr defaultRowHeight="15" x14ac:dyDescent="0.25"/>
  <cols>
    <col min="1" max="1" width="1.7109375" style="8" customWidth="1"/>
    <col min="2" max="2" width="7.28515625" style="8" customWidth="1"/>
    <col min="3" max="3" width="25.7109375" style="8" customWidth="1"/>
    <col min="4" max="13" width="9.140625" style="8"/>
    <col min="14" max="14" width="38" style="8" customWidth="1"/>
    <col min="15" max="15" width="9.140625" style="8"/>
    <col min="16" max="16" width="21.7109375" style="8" bestFit="1" customWidth="1"/>
    <col min="17" max="17" width="25.140625" style="8" bestFit="1" customWidth="1"/>
    <col min="18" max="18" width="27.85546875" style="8" bestFit="1" customWidth="1"/>
    <col min="19" max="19" width="13.140625" style="8" bestFit="1" customWidth="1"/>
    <col min="20" max="20" width="20.7109375" style="8" bestFit="1" customWidth="1"/>
    <col min="21" max="21" width="25.140625" style="8" bestFit="1" customWidth="1"/>
    <col min="22" max="22" width="22" style="8" bestFit="1" customWidth="1"/>
    <col min="23" max="23" width="27.140625" style="8" bestFit="1" customWidth="1"/>
    <col min="24" max="24" width="13.5703125" style="8" bestFit="1" customWidth="1"/>
    <col min="25" max="25" width="27" style="8" bestFit="1" customWidth="1"/>
    <col min="26" max="26" width="20.85546875" style="8" bestFit="1" customWidth="1"/>
    <col min="27" max="16384" width="9.140625" style="8"/>
  </cols>
  <sheetData>
    <row r="1" spans="1:24" ht="33.75" x14ac:dyDescent="0.5">
      <c r="A1" s="22" t="s">
        <v>52</v>
      </c>
      <c r="B1" s="6"/>
      <c r="C1" s="6"/>
      <c r="D1" s="7"/>
      <c r="E1" s="7"/>
      <c r="F1" s="7"/>
      <c r="G1" s="7"/>
      <c r="H1" s="7"/>
      <c r="I1" s="7"/>
      <c r="J1" s="7"/>
      <c r="K1" s="7"/>
      <c r="L1" s="7"/>
      <c r="M1" s="7"/>
      <c r="N1" s="7"/>
      <c r="P1" s="37" t="s">
        <v>22</v>
      </c>
      <c r="X1" s="9"/>
    </row>
    <row r="2" spans="1:24" x14ac:dyDescent="0.25">
      <c r="A2" s="9"/>
      <c r="B2" s="9"/>
      <c r="C2" s="9"/>
      <c r="D2" s="9"/>
      <c r="E2" s="9"/>
      <c r="F2" s="9"/>
      <c r="G2" s="9"/>
      <c r="H2" s="9"/>
      <c r="I2" s="9"/>
      <c r="J2" s="9"/>
      <c r="K2" s="9"/>
      <c r="L2" s="9"/>
      <c r="M2" s="9"/>
      <c r="N2" s="9"/>
      <c r="P2" s="38">
        <f>SUMIFS(Servings,tbl_Log[Category],Dashboard!C5)</f>
        <v>0</v>
      </c>
      <c r="X2" s="9"/>
    </row>
    <row r="3" spans="1:24" x14ac:dyDescent="0.25">
      <c r="A3" s="13"/>
      <c r="B3" s="9"/>
      <c r="C3" s="9"/>
      <c r="D3" s="9"/>
      <c r="E3" s="9"/>
      <c r="F3" s="9"/>
      <c r="G3" s="9"/>
      <c r="H3" s="9"/>
      <c r="I3" s="9"/>
      <c r="J3" s="9"/>
      <c r="K3" s="9"/>
      <c r="L3" s="9"/>
      <c r="M3" s="9"/>
      <c r="N3" s="9"/>
      <c r="P3" s="38">
        <f>SUMIFS(Servings,tbl_Log[Category],Dashboard!C6)</f>
        <v>0</v>
      </c>
      <c r="X3" s="9"/>
    </row>
    <row r="4" spans="1:24" ht="25.5" customHeight="1" x14ac:dyDescent="0.25">
      <c r="A4" s="13"/>
      <c r="B4" s="10"/>
      <c r="C4" s="50" t="s">
        <v>35</v>
      </c>
      <c r="D4" s="50"/>
      <c r="E4" s="50"/>
      <c r="F4" s="50"/>
      <c r="G4" s="50"/>
      <c r="H4" s="50"/>
      <c r="I4" s="11"/>
      <c r="J4" s="9"/>
      <c r="K4" s="9"/>
      <c r="L4" s="9"/>
      <c r="M4" s="9"/>
      <c r="N4" s="9"/>
      <c r="P4" s="38">
        <f>SUMIFS(Servings,tbl_Log[Category],Dashboard!C7)</f>
        <v>0</v>
      </c>
      <c r="X4" s="9"/>
    </row>
    <row r="5" spans="1:24" x14ac:dyDescent="0.25">
      <c r="A5" s="13"/>
      <c r="B5" s="12"/>
      <c r="C5" s="20" t="s">
        <v>5</v>
      </c>
      <c r="D5" s="21" t="b">
        <f>IF(Dashboard!P2&gt;=1,TRUE)</f>
        <v>0</v>
      </c>
      <c r="E5" s="21" t="b">
        <f>IF(Dashboard!P2&gt;=2,TRUE)</f>
        <v>0</v>
      </c>
      <c r="F5" s="21" t="b">
        <f>IF(Dashboard!P2&gt;=3, TRUE)</f>
        <v>0</v>
      </c>
      <c r="G5" s="13"/>
      <c r="H5" s="13"/>
      <c r="I5" s="14"/>
      <c r="J5" s="9"/>
      <c r="K5" s="9"/>
      <c r="L5" s="9"/>
      <c r="M5" s="9"/>
      <c r="N5" s="9"/>
      <c r="P5" s="38">
        <f>SUMIFS(Servings,tbl_Log[Category],Dashboard!C8)</f>
        <v>0</v>
      </c>
      <c r="X5" s="9"/>
    </row>
    <row r="6" spans="1:24" x14ac:dyDescent="0.25">
      <c r="A6" s="13"/>
      <c r="B6" s="12"/>
      <c r="C6" s="20" t="s">
        <v>7</v>
      </c>
      <c r="D6" s="21" t="b">
        <f>IF(Dashboard!P3&gt;=1,TRUE)</f>
        <v>0</v>
      </c>
      <c r="E6" s="15"/>
      <c r="F6" s="15"/>
      <c r="G6" s="13"/>
      <c r="H6" s="13"/>
      <c r="I6" s="14"/>
      <c r="J6" s="9"/>
      <c r="K6" s="9"/>
      <c r="L6" s="9"/>
      <c r="M6" s="9"/>
      <c r="N6" s="9"/>
      <c r="P6" s="38">
        <f>SUMIFS(Servings,tbl_Log[Category],Dashboard!C9)</f>
        <v>0</v>
      </c>
      <c r="X6" s="9"/>
    </row>
    <row r="7" spans="1:24" x14ac:dyDescent="0.25">
      <c r="A7" s="13"/>
      <c r="B7" s="12"/>
      <c r="C7" s="20" t="s">
        <v>23</v>
      </c>
      <c r="D7" s="21" t="b">
        <f>IF(Dashboard!P4&gt;=1,TRUE)</f>
        <v>0</v>
      </c>
      <c r="E7" s="21" t="b">
        <f>IF(Dashboard!P4&gt;=2,TRUE)</f>
        <v>0</v>
      </c>
      <c r="F7" s="21" t="b">
        <f>IF(Dashboard!P4&gt;=3, TRUE)</f>
        <v>0</v>
      </c>
      <c r="G7" s="21" t="b">
        <f>IF(Dashboard!P4&gt;=4, TRUE)</f>
        <v>0</v>
      </c>
      <c r="H7" s="21" t="b">
        <f>IF(Dashboard!P4&gt;=5, TRUE)</f>
        <v>0</v>
      </c>
      <c r="I7" s="14"/>
      <c r="J7" s="9"/>
      <c r="K7" s="9"/>
      <c r="L7" s="9"/>
      <c r="M7" s="9"/>
      <c r="N7" s="9"/>
      <c r="P7" s="38">
        <f>SUMIFS(Servings,tbl_Log[Category],Dashboard!C10)</f>
        <v>0</v>
      </c>
      <c r="X7" s="9"/>
    </row>
    <row r="8" spans="1:24" x14ac:dyDescent="0.25">
      <c r="A8" s="13"/>
      <c r="B8" s="12"/>
      <c r="C8" s="20" t="s">
        <v>8</v>
      </c>
      <c r="D8" s="21" t="b">
        <f>IF(Dashboard!P5&gt;=1,TRUE)</f>
        <v>0</v>
      </c>
      <c r="E8" s="15"/>
      <c r="F8" s="15"/>
      <c r="G8" s="13"/>
      <c r="H8" s="13"/>
      <c r="I8" s="14"/>
      <c r="J8" s="9"/>
      <c r="K8" s="9"/>
      <c r="L8" s="9"/>
      <c r="M8" s="9"/>
      <c r="N8" s="9"/>
      <c r="P8" s="38" t="e" cm="1">
        <f t="array" ref="P8">SUMIFS(Servings,tbl_Log[Category],Dashboard!C11) + _xlfn.IFS(P5&gt;1,P5-1)</f>
        <v>#N/A</v>
      </c>
      <c r="X8" s="9"/>
    </row>
    <row r="9" spans="1:24" x14ac:dyDescent="0.25">
      <c r="A9" s="13"/>
      <c r="B9" s="12"/>
      <c r="C9" s="20" t="s">
        <v>26</v>
      </c>
      <c r="D9" s="21" t="b">
        <f>IF(Dashboard!P6&gt;=1,TRUE)</f>
        <v>0</v>
      </c>
      <c r="E9" s="13"/>
      <c r="F9" s="13"/>
      <c r="G9" s="13"/>
      <c r="H9" s="13"/>
      <c r="I9" s="14"/>
      <c r="J9" s="9"/>
      <c r="K9" s="9"/>
      <c r="L9" s="9"/>
      <c r="M9" s="9"/>
      <c r="N9" s="9"/>
      <c r="P9" s="38">
        <f>SUMIFS(Servings,tbl_Log[Category],Dashboard!C12)</f>
        <v>0</v>
      </c>
      <c r="X9" s="9"/>
    </row>
    <row r="10" spans="1:24" x14ac:dyDescent="0.25">
      <c r="A10" s="13"/>
      <c r="B10" s="12"/>
      <c r="C10" s="20" t="s">
        <v>9</v>
      </c>
      <c r="D10" s="21" t="b">
        <f>IF(Dashboard!P7&gt;=1,TRUE)</f>
        <v>0</v>
      </c>
      <c r="E10" s="15"/>
      <c r="F10" s="15"/>
      <c r="G10" s="13"/>
      <c r="H10" s="13"/>
      <c r="I10" s="14"/>
      <c r="J10" s="9"/>
      <c r="K10" s="9"/>
      <c r="L10" s="9"/>
      <c r="M10" s="9"/>
      <c r="N10" s="9"/>
      <c r="P10" s="38">
        <f>SUMIFS(Servings,tbl_Log[Category],Dashboard!C13) + IF(P7&gt;1,P7-1,0)</f>
        <v>0</v>
      </c>
      <c r="X10" s="9"/>
    </row>
    <row r="11" spans="1:24" x14ac:dyDescent="0.25">
      <c r="A11" s="13"/>
      <c r="B11" s="12"/>
      <c r="C11" s="20" t="s">
        <v>3</v>
      </c>
      <c r="D11" s="21" t="e">
        <f>IF(Dashboard!P8&gt;=1,TRUE)</f>
        <v>#N/A</v>
      </c>
      <c r="E11" s="21" t="e">
        <f>IF(Dashboard!P8&gt;=2,TRUE)</f>
        <v>#N/A</v>
      </c>
      <c r="F11" s="15"/>
      <c r="G11" s="13"/>
      <c r="H11" s="13"/>
      <c r="I11" s="14"/>
      <c r="J11" s="9"/>
      <c r="K11" s="9"/>
      <c r="L11" s="9"/>
      <c r="M11" s="9"/>
      <c r="N11" s="9"/>
      <c r="P11" s="38" t="e" cm="1">
        <f t="array" ref="P11">SUMIFS(Servings,tbl_Log[Category],Dashboard!C14) + _xlfn.IFS(P3&gt;1, P3-1)</f>
        <v>#N/A</v>
      </c>
      <c r="X11" s="9"/>
    </row>
    <row r="12" spans="1:24" x14ac:dyDescent="0.25">
      <c r="A12" s="13"/>
      <c r="B12" s="12"/>
      <c r="C12" s="20" t="s">
        <v>10</v>
      </c>
      <c r="D12" s="21" t="b">
        <f>IF(Dashboard!P9&gt;=1,TRUE)</f>
        <v>0</v>
      </c>
      <c r="E12" s="15"/>
      <c r="F12" s="15"/>
      <c r="G12" s="13"/>
      <c r="H12" s="13"/>
      <c r="I12" s="14"/>
      <c r="J12" s="9"/>
      <c r="K12" s="9"/>
      <c r="L12" s="9"/>
      <c r="M12" s="9"/>
      <c r="N12" s="9"/>
      <c r="P12" s="38" t="e" cm="1">
        <f t="array" ref="P12">SUMIFS(Servings,tbl_Log[Category],Dashboard!C15) + _xlfn.IFS((P5+P8)&gt;3,(P5+P8)-3)</f>
        <v>#N/A</v>
      </c>
      <c r="X12" s="9"/>
    </row>
    <row r="13" spans="1:24" x14ac:dyDescent="0.25">
      <c r="A13" s="13"/>
      <c r="B13" s="12"/>
      <c r="C13" s="20" t="s">
        <v>11</v>
      </c>
      <c r="D13" s="21" t="b">
        <f>IF(Dashboard!P10&gt;=1,TRUE)</f>
        <v>0</v>
      </c>
      <c r="E13" s="15"/>
      <c r="F13" s="15"/>
      <c r="G13" s="13"/>
      <c r="H13" s="13"/>
      <c r="I13" s="14"/>
      <c r="J13" s="9"/>
      <c r="K13" s="9"/>
      <c r="L13" s="9"/>
      <c r="M13" s="9"/>
      <c r="N13" s="9"/>
      <c r="P13" s="39">
        <f>SUMIFS(Servings,tbl_Log[Category],Dashboard!C16)</f>
        <v>0</v>
      </c>
      <c r="X13" s="9"/>
    </row>
    <row r="14" spans="1:24" x14ac:dyDescent="0.25">
      <c r="A14" s="13"/>
      <c r="B14" s="12"/>
      <c r="C14" s="20" t="s">
        <v>21</v>
      </c>
      <c r="D14" s="21" t="e">
        <f>IF(Dashboard!P11&gt;=1,TRUE)</f>
        <v>#N/A</v>
      </c>
      <c r="E14" s="21" t="e">
        <f>IF(Dashboard!P11&gt;=2,TRUE)</f>
        <v>#N/A</v>
      </c>
      <c r="F14" s="21" t="e">
        <f>IF(Dashboard!P11&gt;=3, TRUE)</f>
        <v>#N/A</v>
      </c>
      <c r="G14" s="13"/>
      <c r="H14" s="13"/>
      <c r="I14" s="14"/>
      <c r="J14" s="9"/>
      <c r="K14" s="9"/>
      <c r="L14" s="9"/>
      <c r="M14" s="9"/>
      <c r="N14" s="9"/>
      <c r="P14" s="19"/>
      <c r="X14" s="9"/>
    </row>
    <row r="15" spans="1:24" x14ac:dyDescent="0.25">
      <c r="A15" s="13"/>
      <c r="B15" s="12"/>
      <c r="C15" s="20" t="s">
        <v>6</v>
      </c>
      <c r="D15" s="21" t="e">
        <f>IF(Dashboard!P12&gt;=1,TRUE)</f>
        <v>#N/A</v>
      </c>
      <c r="E15" s="21" t="e">
        <f>IF(Dashboard!P12&gt;=2,TRUE)</f>
        <v>#N/A</v>
      </c>
      <c r="F15" s="15"/>
      <c r="G15" s="13"/>
      <c r="H15" s="13"/>
      <c r="I15" s="14"/>
      <c r="J15" s="9"/>
      <c r="K15" s="9"/>
      <c r="L15" s="9"/>
      <c r="M15" s="9"/>
      <c r="N15" s="9"/>
      <c r="P15" s="19"/>
      <c r="X15" s="9"/>
    </row>
    <row r="16" spans="1:24" x14ac:dyDescent="0.25">
      <c r="A16" s="13"/>
      <c r="B16" s="12"/>
      <c r="C16" s="20" t="s">
        <v>4</v>
      </c>
      <c r="D16" s="21" t="b">
        <f>IF(Dashboard!P13&gt;=1,TRUE)</f>
        <v>0</v>
      </c>
      <c r="E16" s="21" t="b">
        <f>IF(Dashboard!P13&gt;=2,TRUE)</f>
        <v>0</v>
      </c>
      <c r="F16" s="21" t="b">
        <f>IF(Dashboard!P13&gt;=3, TRUE)</f>
        <v>0</v>
      </c>
      <c r="G16" s="13"/>
      <c r="H16" s="13"/>
      <c r="I16" s="14"/>
      <c r="J16" s="9"/>
      <c r="K16" s="9"/>
      <c r="L16" s="9"/>
      <c r="M16" s="9"/>
      <c r="N16" s="9"/>
      <c r="P16" s="40" t="s">
        <v>0</v>
      </c>
      <c r="Q16" s="41" t="s">
        <v>31</v>
      </c>
      <c r="X16" s="9"/>
    </row>
    <row r="17" spans="1:24" x14ac:dyDescent="0.25">
      <c r="A17" s="13"/>
      <c r="B17" s="12"/>
      <c r="C17" s="13"/>
      <c r="D17" s="13"/>
      <c r="E17" s="13"/>
      <c r="F17" s="13"/>
      <c r="G17" s="13"/>
      <c r="H17" s="13"/>
      <c r="I17" s="14"/>
      <c r="J17" s="9"/>
      <c r="K17" s="9"/>
      <c r="L17" s="9"/>
      <c r="M17" s="9"/>
      <c r="N17" s="9"/>
      <c r="P17" s="42" t="s">
        <v>5</v>
      </c>
      <c r="Q17" s="43">
        <f>SUMIFS(Servings,tbl_Log[Category],Dashboard!P17)*VLOOKUP(Dashboard!P17,Lookup!$E$3:$P$15,4)</f>
        <v>0</v>
      </c>
      <c r="X17" s="9"/>
    </row>
    <row r="18" spans="1:24" x14ac:dyDescent="0.25">
      <c r="A18" s="13"/>
      <c r="B18" s="16"/>
      <c r="C18" s="17"/>
      <c r="D18" s="17"/>
      <c r="E18" s="17"/>
      <c r="F18" s="17"/>
      <c r="G18" s="17"/>
      <c r="H18" s="17"/>
      <c r="I18" s="18"/>
      <c r="J18" s="9"/>
      <c r="K18" s="9"/>
      <c r="L18" s="9"/>
      <c r="M18" s="9"/>
      <c r="N18" s="9"/>
      <c r="P18" s="42" t="s">
        <v>7</v>
      </c>
      <c r="Q18" s="43">
        <f>SUMIFS(Servings,tbl_Log[Category],Dashboard!P18)*VLOOKUP(Dashboard!P18,Lookup!$E$3:$P$15,4)</f>
        <v>0</v>
      </c>
      <c r="X18" s="9"/>
    </row>
    <row r="19" spans="1:24" x14ac:dyDescent="0.25">
      <c r="A19" s="13"/>
      <c r="B19" s="9"/>
      <c r="C19" s="9"/>
      <c r="D19" s="9"/>
      <c r="E19" s="9"/>
      <c r="F19" s="9"/>
      <c r="G19" s="9"/>
      <c r="H19" s="9"/>
      <c r="I19" s="9"/>
      <c r="J19" s="9"/>
      <c r="K19" s="9"/>
      <c r="L19" s="9"/>
      <c r="M19" s="9"/>
      <c r="N19" s="9"/>
      <c r="P19" s="42" t="s">
        <v>8</v>
      </c>
      <c r="Q19" s="43">
        <f>SUMIFS(Servings,tbl_Log[Category],Dashboard!P19)*VLOOKUP(Dashboard!P19,Lookup!$E$3:$P$15,4)</f>
        <v>0</v>
      </c>
      <c r="X19" s="9"/>
    </row>
    <row r="20" spans="1:24" ht="25.5" customHeight="1" x14ac:dyDescent="0.25">
      <c r="A20" s="51" t="s">
        <v>46</v>
      </c>
      <c r="B20" s="52"/>
      <c r="C20" s="52"/>
      <c r="D20" s="52"/>
      <c r="E20" s="52"/>
      <c r="F20" s="52"/>
      <c r="G20" s="52"/>
      <c r="H20" s="52"/>
      <c r="I20" s="52"/>
      <c r="J20" s="52"/>
      <c r="K20" s="52"/>
      <c r="L20" s="52"/>
      <c r="M20" s="52"/>
      <c r="N20" s="52"/>
      <c r="P20" s="42" t="s">
        <v>9</v>
      </c>
      <c r="Q20" s="43">
        <f>SUMIFS(Servings,tbl_Log[Category],Dashboard!P20)*VLOOKUP(Dashboard!P20,Lookup!$E$3:$P$15,4)</f>
        <v>0</v>
      </c>
      <c r="X20" s="9"/>
    </row>
    <row r="21" spans="1:24" x14ac:dyDescent="0.25">
      <c r="A21" s="9"/>
      <c r="B21" s="9"/>
      <c r="C21" s="9"/>
      <c r="D21" s="9"/>
      <c r="E21" s="9"/>
      <c r="F21" s="9"/>
      <c r="G21" s="9"/>
      <c r="H21" s="9"/>
      <c r="I21" s="9"/>
      <c r="J21" s="9"/>
      <c r="K21" s="9"/>
      <c r="L21" s="9"/>
      <c r="M21" s="9"/>
      <c r="N21" s="9"/>
      <c r="P21" s="42" t="s">
        <v>3</v>
      </c>
      <c r="Q21" s="43">
        <f>SUMIFS(Servings,tbl_Log[Category],Dashboard!P21)*VLOOKUP(Dashboard!P21,Lookup!$E$3:$P$15,4)</f>
        <v>0</v>
      </c>
      <c r="X21" s="9"/>
    </row>
    <row r="22" spans="1:24" x14ac:dyDescent="0.25">
      <c r="A22" s="9"/>
      <c r="B22" s="9"/>
      <c r="C22" s="9"/>
      <c r="D22" s="9"/>
      <c r="E22" s="9"/>
      <c r="F22" s="9"/>
      <c r="G22" s="9"/>
      <c r="H22" s="9"/>
      <c r="I22" s="9"/>
      <c r="J22" s="9"/>
      <c r="K22" s="9"/>
      <c r="L22" s="9"/>
      <c r="M22" s="9"/>
      <c r="N22" s="9"/>
      <c r="P22" s="42" t="s">
        <v>10</v>
      </c>
      <c r="Q22" s="43">
        <f>SUMIFS(Servings,tbl_Log[Category],Dashboard!P22)*VLOOKUP(Dashboard!P22,Lookup!$E$3:$P$15,4)</f>
        <v>0</v>
      </c>
      <c r="X22" s="9"/>
    </row>
    <row r="23" spans="1:24" x14ac:dyDescent="0.25">
      <c r="A23" s="9"/>
      <c r="B23" s="9"/>
      <c r="C23" s="9"/>
      <c r="D23" s="9"/>
      <c r="E23" s="9"/>
      <c r="F23" s="9"/>
      <c r="G23" s="9"/>
      <c r="H23" s="9"/>
      <c r="I23" s="9"/>
      <c r="J23" s="9"/>
      <c r="K23" s="9"/>
      <c r="L23" s="9"/>
      <c r="M23" s="9"/>
      <c r="N23" s="9"/>
      <c r="P23" s="42" t="s">
        <v>11</v>
      </c>
      <c r="Q23" s="43">
        <f>SUMIFS(Servings,tbl_Log[Category],Dashboard!P23)*VLOOKUP(Dashboard!P23,Lookup!$E$3:$P$15,4)</f>
        <v>0</v>
      </c>
      <c r="X23" s="9"/>
    </row>
    <row r="24" spans="1:24" x14ac:dyDescent="0.25">
      <c r="A24" s="9"/>
      <c r="B24" s="9"/>
      <c r="C24" s="9"/>
      <c r="D24" s="9"/>
      <c r="E24" s="9"/>
      <c r="F24" s="9"/>
      <c r="G24" s="9"/>
      <c r="H24" s="9"/>
      <c r="I24" s="9"/>
      <c r="J24" s="9"/>
      <c r="K24" s="9"/>
      <c r="L24" s="9"/>
      <c r="M24" s="9"/>
      <c r="N24" s="9"/>
      <c r="P24" s="42" t="s">
        <v>21</v>
      </c>
      <c r="Q24" s="43">
        <f>SUMIFS(Servings,tbl_Log[Category],Dashboard!P24)*VLOOKUP(Dashboard!P24,Lookup!$E$3:$P$15,4)</f>
        <v>0</v>
      </c>
      <c r="X24" s="9"/>
    </row>
    <row r="25" spans="1:24" x14ac:dyDescent="0.25">
      <c r="A25" s="9"/>
      <c r="B25" s="9"/>
      <c r="C25" s="9"/>
      <c r="D25" s="9"/>
      <c r="E25" s="9"/>
      <c r="F25" s="9"/>
      <c r="G25" s="9"/>
      <c r="H25" s="9"/>
      <c r="I25" s="9"/>
      <c r="J25" s="9"/>
      <c r="K25" s="9"/>
      <c r="L25" s="9"/>
      <c r="M25" s="9"/>
      <c r="N25" s="9"/>
      <c r="P25" s="42" t="s">
        <v>6</v>
      </c>
      <c r="Q25" s="43">
        <f>SUMIFS(Servings,tbl_Log[Category],Dashboard!P25)*VLOOKUP(Dashboard!P25,Lookup!$E$3:$P$15,4)</f>
        <v>0</v>
      </c>
      <c r="X25" s="9"/>
    </row>
    <row r="26" spans="1:24" x14ac:dyDescent="0.25">
      <c r="A26" s="9"/>
      <c r="B26" s="9"/>
      <c r="C26" s="9"/>
      <c r="D26" s="9"/>
      <c r="E26" s="9"/>
      <c r="F26" s="9"/>
      <c r="G26" s="9"/>
      <c r="H26" s="9"/>
      <c r="I26" s="9"/>
      <c r="J26" s="9"/>
      <c r="K26" s="9"/>
      <c r="L26" s="9"/>
      <c r="M26" s="9"/>
      <c r="N26" s="9"/>
      <c r="P26" s="44" t="s">
        <v>4</v>
      </c>
      <c r="Q26" s="45">
        <f>SUMIFS(Servings,tbl_Log[Category],Dashboard!P26)*VLOOKUP(Dashboard!P26,Lookup!$E$3:$P$15,4)</f>
        <v>0</v>
      </c>
      <c r="X26" s="9"/>
    </row>
    <row r="27" spans="1:24" x14ac:dyDescent="0.25">
      <c r="A27" s="9"/>
      <c r="B27" s="9"/>
      <c r="C27" s="9"/>
      <c r="D27" s="9"/>
      <c r="E27" s="9"/>
      <c r="F27" s="9"/>
      <c r="G27" s="9"/>
      <c r="H27" s="9"/>
      <c r="I27" s="9"/>
      <c r="J27" s="9"/>
      <c r="K27" s="9"/>
      <c r="L27" s="9"/>
      <c r="M27" s="9"/>
      <c r="N27" s="9"/>
    </row>
    <row r="28" spans="1:24" x14ac:dyDescent="0.25">
      <c r="A28" s="9"/>
      <c r="B28" s="9"/>
      <c r="C28" s="9"/>
      <c r="D28" s="9"/>
      <c r="E28" s="9"/>
      <c r="F28" s="9"/>
      <c r="G28" s="9"/>
      <c r="H28" s="9"/>
      <c r="I28" s="9"/>
      <c r="J28" s="9"/>
      <c r="K28" s="9"/>
      <c r="L28" s="9"/>
      <c r="M28" s="9"/>
      <c r="N28" s="9"/>
      <c r="P28" s="46" t="s">
        <v>5</v>
      </c>
      <c r="Q28" s="47">
        <f>Q17</f>
        <v>0</v>
      </c>
      <c r="R28" s="48" t="e">
        <f t="shared" ref="R28:R33" si="0">Q28/SUM($Q$28:$Q$33)</f>
        <v>#DIV/0!</v>
      </c>
    </row>
    <row r="29" spans="1:24" x14ac:dyDescent="0.25">
      <c r="A29" s="9"/>
      <c r="B29" s="9"/>
      <c r="C29" s="9"/>
      <c r="D29" s="9"/>
      <c r="E29" s="9"/>
      <c r="F29" s="9"/>
      <c r="G29" s="9"/>
      <c r="H29" s="9"/>
      <c r="I29" s="9"/>
      <c r="J29" s="9"/>
      <c r="K29" s="9"/>
      <c r="L29" s="9"/>
      <c r="M29" s="9"/>
      <c r="N29" s="9"/>
      <c r="P29" s="42" t="s">
        <v>32</v>
      </c>
      <c r="Q29" s="33">
        <f>Q19+Q21+Q25</f>
        <v>0</v>
      </c>
      <c r="R29" s="43" t="e">
        <f t="shared" si="0"/>
        <v>#DIV/0!</v>
      </c>
    </row>
    <row r="30" spans="1:24" x14ac:dyDescent="0.25">
      <c r="A30" s="9"/>
      <c r="B30" s="9"/>
      <c r="C30" s="9"/>
      <c r="D30" s="9"/>
      <c r="E30" s="9"/>
      <c r="F30" s="9"/>
      <c r="G30" s="9"/>
      <c r="H30" s="9"/>
      <c r="I30" s="9"/>
      <c r="J30" s="9"/>
      <c r="K30" s="9"/>
      <c r="L30" s="9"/>
      <c r="M30" s="9"/>
      <c r="N30" s="9"/>
      <c r="P30" s="42" t="s">
        <v>33</v>
      </c>
      <c r="Q30" s="33">
        <f>Q18+Q24</f>
        <v>0</v>
      </c>
      <c r="R30" s="43" t="e">
        <f t="shared" si="0"/>
        <v>#DIV/0!</v>
      </c>
    </row>
    <row r="31" spans="1:24" x14ac:dyDescent="0.25">
      <c r="A31" s="9"/>
      <c r="B31" s="9"/>
      <c r="C31" s="9"/>
      <c r="D31" s="9"/>
      <c r="E31" s="9"/>
      <c r="F31" s="9"/>
      <c r="G31" s="9"/>
      <c r="H31" s="9"/>
      <c r="I31" s="9"/>
      <c r="J31" s="9"/>
      <c r="K31" s="9"/>
      <c r="L31" s="9"/>
      <c r="M31" s="9"/>
      <c r="N31" s="9"/>
      <c r="P31" s="42" t="s">
        <v>11</v>
      </c>
      <c r="Q31" s="33">
        <f>Q23</f>
        <v>0</v>
      </c>
      <c r="R31" s="43" t="e">
        <f t="shared" si="0"/>
        <v>#DIV/0!</v>
      </c>
    </row>
    <row r="32" spans="1:24" x14ac:dyDescent="0.25">
      <c r="A32" s="9"/>
      <c r="B32" s="9"/>
      <c r="C32" s="9"/>
      <c r="D32" s="9"/>
      <c r="E32" s="9"/>
      <c r="F32" s="9"/>
      <c r="G32" s="9"/>
      <c r="H32" s="9"/>
      <c r="I32" s="9"/>
      <c r="J32" s="9"/>
      <c r="K32" s="9"/>
      <c r="L32" s="9"/>
      <c r="M32" s="9"/>
      <c r="N32" s="9"/>
      <c r="P32" s="42" t="s">
        <v>4</v>
      </c>
      <c r="Q32" s="33">
        <f>Q26</f>
        <v>0</v>
      </c>
      <c r="R32" s="43" t="e">
        <f t="shared" si="0"/>
        <v>#DIV/0!</v>
      </c>
    </row>
    <row r="33" spans="16:26" x14ac:dyDescent="0.25">
      <c r="P33" s="44" t="s">
        <v>10</v>
      </c>
      <c r="Q33" s="49">
        <f>Q22</f>
        <v>0</v>
      </c>
      <c r="R33" s="45" t="e">
        <f t="shared" si="0"/>
        <v>#DIV/0!</v>
      </c>
    </row>
    <row r="35" spans="16:26" x14ac:dyDescent="0.25">
      <c r="P35" s="32"/>
      <c r="Q35" s="31"/>
      <c r="R35" s="31"/>
      <c r="S35" s="31"/>
      <c r="T35" s="31"/>
      <c r="U35" s="31"/>
      <c r="V35" s="31"/>
      <c r="W35" s="31"/>
      <c r="X35" s="31"/>
      <c r="Y35" s="31"/>
      <c r="Z35" s="31"/>
    </row>
    <row r="36" spans="16:26" x14ac:dyDescent="0.25">
      <c r="P36" s="31"/>
      <c r="Q36" s="31"/>
      <c r="R36" s="31"/>
      <c r="S36" s="31"/>
      <c r="T36" s="31"/>
      <c r="U36" s="31"/>
      <c r="V36" s="31"/>
      <c r="W36" s="31"/>
      <c r="X36" s="31"/>
      <c r="Y36" s="31"/>
      <c r="Z36" s="31"/>
    </row>
    <row r="37" spans="16:26" x14ac:dyDescent="0.25">
      <c r="P37" s="31"/>
      <c r="Q37" s="33"/>
      <c r="R37" s="33"/>
      <c r="S37" s="33"/>
      <c r="T37" s="33"/>
      <c r="U37" s="33"/>
      <c r="V37" s="33"/>
      <c r="W37" s="33"/>
      <c r="X37" s="33"/>
      <c r="Y37" s="33"/>
      <c r="Z37" s="33"/>
    </row>
    <row r="38" spans="16:26" x14ac:dyDescent="0.25">
      <c r="P38" s="31"/>
      <c r="Q38" s="33"/>
      <c r="R38" s="33"/>
      <c r="S38" s="33"/>
      <c r="T38" s="33"/>
      <c r="U38" s="33"/>
      <c r="V38" s="33"/>
      <c r="W38" s="33"/>
      <c r="X38" s="33"/>
      <c r="Y38" s="33"/>
      <c r="Z38" s="33"/>
    </row>
    <row r="39" spans="16:26" x14ac:dyDescent="0.25">
      <c r="P39" s="31"/>
      <c r="Q39" s="33"/>
      <c r="R39" s="33"/>
      <c r="S39" s="33"/>
      <c r="T39" s="33"/>
      <c r="U39" s="33"/>
      <c r="V39" s="33"/>
      <c r="W39" s="33"/>
      <c r="X39" s="33"/>
      <c r="Y39" s="33"/>
      <c r="Z39" s="33"/>
    </row>
    <row r="40" spans="16:26" x14ac:dyDescent="0.25">
      <c r="P40" s="31"/>
      <c r="Q40" s="33"/>
      <c r="R40" s="33"/>
      <c r="S40" s="33"/>
      <c r="T40" s="33"/>
      <c r="U40" s="33"/>
      <c r="V40" s="33"/>
      <c r="W40" s="33"/>
      <c r="X40" s="33"/>
      <c r="Y40" s="33"/>
      <c r="Z40" s="33"/>
    </row>
    <row r="41" spans="16:26" x14ac:dyDescent="0.25">
      <c r="P41" s="31"/>
      <c r="Q41" s="33"/>
      <c r="R41" s="33"/>
      <c r="S41" s="33"/>
      <c r="T41" s="33"/>
      <c r="U41" s="33"/>
      <c r="V41" s="33"/>
      <c r="W41" s="33"/>
      <c r="X41" s="33"/>
      <c r="Y41" s="33"/>
      <c r="Z41" s="33"/>
    </row>
    <row r="42" spans="16:26" x14ac:dyDescent="0.25">
      <c r="P42" s="31"/>
      <c r="Q42" s="33"/>
      <c r="R42" s="33"/>
      <c r="S42" s="33"/>
      <c r="T42" s="33"/>
      <c r="U42" s="33"/>
      <c r="V42" s="33"/>
      <c r="W42" s="33"/>
      <c r="X42" s="33"/>
      <c r="Y42" s="33"/>
      <c r="Z42" s="33"/>
    </row>
    <row r="43" spans="16:26" x14ac:dyDescent="0.25">
      <c r="P43" s="31"/>
      <c r="Q43" s="31"/>
      <c r="R43" s="31"/>
      <c r="S43" s="31"/>
      <c r="T43" s="31"/>
      <c r="U43" s="31"/>
      <c r="V43" s="31"/>
      <c r="W43" s="31"/>
      <c r="X43" s="31"/>
      <c r="Y43" s="31"/>
      <c r="Z43" s="31"/>
    </row>
    <row r="44" spans="16:26" x14ac:dyDescent="0.25">
      <c r="P44" s="32"/>
      <c r="Q44" s="31"/>
      <c r="R44" s="31"/>
      <c r="S44" s="31"/>
      <c r="T44" s="31"/>
      <c r="U44" s="31"/>
      <c r="V44" s="31"/>
      <c r="W44" s="31"/>
      <c r="X44" s="31"/>
      <c r="Y44" s="31"/>
      <c r="Z44" s="31"/>
    </row>
    <row r="45" spans="16:26" x14ac:dyDescent="0.25">
      <c r="P45" s="31"/>
      <c r="Q45" s="31"/>
      <c r="R45" s="31"/>
      <c r="S45" s="31"/>
      <c r="T45" s="31"/>
      <c r="U45" s="31"/>
      <c r="V45" s="31"/>
      <c r="W45" s="31"/>
      <c r="X45" s="31"/>
      <c r="Y45" s="31"/>
      <c r="Z45" s="31"/>
    </row>
    <row r="46" spans="16:26" x14ac:dyDescent="0.25">
      <c r="P46" s="31"/>
      <c r="Q46" s="33"/>
      <c r="R46" s="33"/>
      <c r="S46" s="33"/>
      <c r="T46" s="33"/>
      <c r="U46" s="33"/>
      <c r="V46" s="33"/>
      <c r="W46" s="33"/>
      <c r="X46" s="33"/>
      <c r="Y46" s="33"/>
      <c r="Z46" s="33"/>
    </row>
    <row r="47" spans="16:26" x14ac:dyDescent="0.25">
      <c r="P47" s="31"/>
      <c r="Q47" s="33"/>
      <c r="R47" s="33"/>
      <c r="S47" s="33"/>
      <c r="T47" s="33"/>
      <c r="U47" s="33"/>
      <c r="V47" s="33"/>
      <c r="W47" s="33"/>
      <c r="X47" s="33"/>
      <c r="Y47" s="33"/>
      <c r="Z47" s="33"/>
    </row>
    <row r="48" spans="16:26" x14ac:dyDescent="0.25">
      <c r="P48" s="31"/>
      <c r="Q48" s="33"/>
      <c r="R48" s="33"/>
      <c r="S48" s="33"/>
      <c r="T48" s="33"/>
      <c r="U48" s="33"/>
      <c r="V48" s="33"/>
      <c r="W48" s="33"/>
      <c r="X48" s="33"/>
      <c r="Y48" s="33"/>
      <c r="Z48" s="33"/>
    </row>
    <row r="49" spans="16:26" x14ac:dyDescent="0.25">
      <c r="P49" s="31"/>
      <c r="Q49" s="33"/>
      <c r="R49" s="33"/>
      <c r="S49" s="33"/>
      <c r="T49" s="33"/>
      <c r="U49" s="33"/>
      <c r="V49" s="33"/>
      <c r="W49" s="33"/>
      <c r="X49" s="33"/>
      <c r="Y49" s="33"/>
      <c r="Z49" s="33"/>
    </row>
    <row r="50" spans="16:26" x14ac:dyDescent="0.25">
      <c r="P50" s="31"/>
      <c r="Q50" s="33"/>
      <c r="R50" s="33"/>
      <c r="S50" s="33"/>
      <c r="T50" s="33"/>
      <c r="U50" s="33"/>
      <c r="V50" s="33"/>
      <c r="W50" s="33"/>
      <c r="X50" s="33"/>
      <c r="Y50" s="33"/>
      <c r="Z50" s="33"/>
    </row>
    <row r="51" spans="16:26" x14ac:dyDescent="0.25">
      <c r="P51" s="31"/>
      <c r="Q51" s="33"/>
      <c r="R51" s="33"/>
      <c r="S51" s="33"/>
      <c r="T51" s="33"/>
      <c r="U51" s="33"/>
      <c r="V51" s="33"/>
      <c r="W51" s="33"/>
      <c r="X51" s="33"/>
      <c r="Y51" s="33"/>
      <c r="Z51" s="33"/>
    </row>
    <row r="52" spans="16:26" x14ac:dyDescent="0.25">
      <c r="P52" s="31"/>
      <c r="Q52" s="31"/>
      <c r="R52" s="31"/>
      <c r="S52" s="31"/>
      <c r="T52" s="31"/>
      <c r="U52" s="31"/>
      <c r="V52" s="31"/>
      <c r="W52" s="31"/>
      <c r="X52" s="31"/>
      <c r="Y52" s="31"/>
      <c r="Z52" s="31"/>
    </row>
    <row r="53" spans="16:26" x14ac:dyDescent="0.25">
      <c r="P53" s="31"/>
      <c r="Q53" s="31"/>
      <c r="R53" s="31"/>
      <c r="S53" s="31"/>
      <c r="T53" s="31"/>
      <c r="U53" s="31"/>
      <c r="V53" s="31"/>
      <c r="W53" s="31"/>
      <c r="X53" s="31"/>
      <c r="Y53" s="31"/>
      <c r="Z53" s="31"/>
    </row>
    <row r="54" spans="16:26" x14ac:dyDescent="0.25">
      <c r="P54" s="31"/>
      <c r="Q54" s="31"/>
      <c r="R54" s="33"/>
      <c r="S54" s="31"/>
      <c r="T54" s="31"/>
      <c r="U54" s="31"/>
      <c r="V54" s="31"/>
      <c r="W54" s="31"/>
      <c r="X54" s="31"/>
      <c r="Y54" s="31"/>
      <c r="Z54" s="31"/>
    </row>
    <row r="55" spans="16:26" x14ac:dyDescent="0.25">
      <c r="P55" s="31"/>
      <c r="Q55" s="31"/>
      <c r="R55" s="33"/>
      <c r="S55" s="31"/>
      <c r="T55" s="31"/>
      <c r="U55" s="31"/>
      <c r="V55" s="31"/>
      <c r="W55" s="31"/>
      <c r="X55" s="31"/>
      <c r="Y55" s="31"/>
      <c r="Z55" s="31"/>
    </row>
    <row r="56" spans="16:26" x14ac:dyDescent="0.25">
      <c r="P56" s="31"/>
      <c r="Q56" s="31"/>
      <c r="R56" s="33"/>
      <c r="S56" s="31"/>
      <c r="T56" s="31"/>
      <c r="U56" s="31"/>
      <c r="V56" s="31"/>
      <c r="W56" s="31"/>
      <c r="X56" s="31"/>
      <c r="Y56" s="31"/>
      <c r="Z56" s="31"/>
    </row>
    <row r="57" spans="16:26" x14ac:dyDescent="0.25">
      <c r="P57" s="31"/>
      <c r="Q57" s="31"/>
      <c r="R57" s="33"/>
      <c r="S57" s="31"/>
      <c r="T57" s="31"/>
      <c r="U57" s="31"/>
      <c r="V57" s="31"/>
      <c r="W57" s="31"/>
      <c r="X57" s="31"/>
      <c r="Y57" s="31"/>
      <c r="Z57" s="31"/>
    </row>
    <row r="58" spans="16:26" x14ac:dyDescent="0.25">
      <c r="P58" s="31"/>
      <c r="Q58" s="31"/>
      <c r="R58" s="33"/>
      <c r="S58" s="31"/>
      <c r="T58" s="31"/>
      <c r="U58" s="31"/>
      <c r="V58" s="31"/>
      <c r="W58" s="31"/>
      <c r="X58" s="31"/>
      <c r="Y58" s="31"/>
      <c r="Z58" s="31"/>
    </row>
    <row r="59" spans="16:26" x14ac:dyDescent="0.25">
      <c r="P59" s="31"/>
      <c r="Q59" s="31"/>
      <c r="R59" s="33"/>
      <c r="S59" s="31"/>
      <c r="T59" s="31"/>
      <c r="U59" s="31"/>
      <c r="V59" s="31"/>
      <c r="W59" s="31"/>
      <c r="X59" s="31"/>
      <c r="Y59" s="31"/>
      <c r="Z59" s="31"/>
    </row>
    <row r="60" spans="16:26" x14ac:dyDescent="0.25">
      <c r="P60" s="31"/>
      <c r="Q60" s="31"/>
      <c r="R60" s="33"/>
      <c r="S60" s="31"/>
      <c r="T60" s="31"/>
      <c r="U60" s="31"/>
      <c r="V60" s="31"/>
      <c r="W60" s="31"/>
      <c r="X60" s="31"/>
      <c r="Y60" s="31"/>
      <c r="Z60" s="31"/>
    </row>
    <row r="61" spans="16:26" x14ac:dyDescent="0.25">
      <c r="P61" s="31"/>
      <c r="Q61" s="31"/>
      <c r="R61" s="33"/>
      <c r="S61" s="31"/>
      <c r="T61" s="31"/>
      <c r="U61" s="31"/>
      <c r="V61" s="31"/>
      <c r="W61" s="31"/>
      <c r="X61" s="31"/>
      <c r="Y61" s="31"/>
      <c r="Z61" s="31"/>
    </row>
    <row r="62" spans="16:26" x14ac:dyDescent="0.25">
      <c r="P62" s="31"/>
      <c r="Q62" s="31"/>
      <c r="R62" s="33"/>
      <c r="S62" s="31"/>
      <c r="T62" s="31"/>
      <c r="U62" s="31"/>
      <c r="V62" s="31"/>
      <c r="W62" s="31"/>
      <c r="X62" s="31"/>
      <c r="Y62" s="31"/>
      <c r="Z62" s="31"/>
    </row>
    <row r="63" spans="16:26" x14ac:dyDescent="0.25">
      <c r="P63" s="31"/>
      <c r="Q63" s="31"/>
      <c r="R63" s="33"/>
      <c r="S63" s="31"/>
      <c r="T63" s="31"/>
      <c r="U63" s="31"/>
      <c r="V63" s="31"/>
      <c r="W63" s="31"/>
      <c r="X63" s="31"/>
      <c r="Y63" s="31"/>
      <c r="Z63" s="31"/>
    </row>
    <row r="64" spans="16:26" x14ac:dyDescent="0.25">
      <c r="P64" s="31"/>
      <c r="Q64" s="31"/>
      <c r="R64" s="33"/>
      <c r="S64" s="31"/>
      <c r="T64" s="31"/>
      <c r="U64" s="31"/>
      <c r="V64" s="31"/>
      <c r="W64" s="31"/>
      <c r="X64" s="31"/>
      <c r="Y64" s="31"/>
      <c r="Z64" s="31"/>
    </row>
    <row r="65" spans="16:26" x14ac:dyDescent="0.25">
      <c r="P65" s="31"/>
      <c r="Q65" s="31"/>
      <c r="R65" s="33"/>
      <c r="S65" s="31"/>
      <c r="T65" s="31"/>
      <c r="U65" s="31"/>
      <c r="V65" s="31"/>
      <c r="W65" s="31"/>
      <c r="X65" s="31"/>
      <c r="Y65" s="31"/>
      <c r="Z65" s="31"/>
    </row>
    <row r="66" spans="16:26" x14ac:dyDescent="0.25">
      <c r="P66" s="31"/>
      <c r="Q66" s="31"/>
      <c r="R66" s="33"/>
      <c r="S66" s="31"/>
      <c r="T66" s="31"/>
      <c r="U66" s="31"/>
      <c r="V66" s="31"/>
      <c r="W66" s="31"/>
      <c r="X66" s="31"/>
      <c r="Y66" s="31"/>
      <c r="Z66" s="31"/>
    </row>
    <row r="67" spans="16:26" x14ac:dyDescent="0.25">
      <c r="P67" s="31"/>
      <c r="Q67" s="31"/>
      <c r="R67" s="33"/>
      <c r="S67" s="31"/>
      <c r="T67" s="31"/>
      <c r="U67" s="31"/>
      <c r="V67" s="31"/>
      <c r="W67" s="31"/>
      <c r="X67" s="31"/>
      <c r="Y67" s="31"/>
      <c r="Z67" s="31"/>
    </row>
    <row r="68" spans="16:26" x14ac:dyDescent="0.25">
      <c r="P68" s="31"/>
      <c r="Q68" s="31"/>
      <c r="R68" s="33"/>
      <c r="S68" s="31"/>
      <c r="T68" s="31"/>
      <c r="U68" s="31"/>
      <c r="V68" s="31"/>
      <c r="W68" s="31"/>
      <c r="X68" s="31"/>
      <c r="Y68" s="31"/>
      <c r="Z68" s="31"/>
    </row>
    <row r="69" spans="16:26" x14ac:dyDescent="0.25">
      <c r="P69" s="31"/>
      <c r="Q69" s="31"/>
      <c r="R69" s="33"/>
      <c r="S69" s="31"/>
      <c r="T69" s="31"/>
      <c r="U69" s="31"/>
      <c r="V69" s="31"/>
      <c r="W69" s="31"/>
      <c r="X69" s="31"/>
      <c r="Y69" s="31"/>
      <c r="Z69" s="31"/>
    </row>
    <row r="70" spans="16:26" x14ac:dyDescent="0.25">
      <c r="P70" s="31"/>
      <c r="Q70" s="31"/>
      <c r="R70" s="33"/>
      <c r="S70" s="31"/>
      <c r="T70" s="31"/>
      <c r="U70" s="31"/>
      <c r="V70" s="31"/>
      <c r="W70" s="31"/>
      <c r="X70" s="31"/>
      <c r="Y70" s="31"/>
      <c r="Z70" s="31"/>
    </row>
    <row r="71" spans="16:26" x14ac:dyDescent="0.25">
      <c r="P71" s="31"/>
      <c r="Q71" s="31"/>
      <c r="R71" s="33"/>
      <c r="S71" s="31"/>
      <c r="T71" s="31"/>
      <c r="U71" s="31"/>
      <c r="V71" s="31"/>
      <c r="W71" s="31"/>
      <c r="X71" s="31"/>
      <c r="Y71" s="31"/>
      <c r="Z71" s="31"/>
    </row>
    <row r="72" spans="16:26" x14ac:dyDescent="0.25">
      <c r="P72" s="31"/>
      <c r="Q72" s="31"/>
      <c r="R72" s="33"/>
      <c r="S72" s="31"/>
      <c r="T72" s="31"/>
      <c r="U72" s="31"/>
      <c r="V72" s="31"/>
      <c r="W72" s="31"/>
      <c r="X72" s="31"/>
      <c r="Y72" s="31"/>
      <c r="Z72" s="31"/>
    </row>
    <row r="73" spans="16:26" x14ac:dyDescent="0.25">
      <c r="P73" s="31"/>
      <c r="Q73" s="31"/>
      <c r="R73" s="33"/>
      <c r="S73" s="31"/>
      <c r="T73" s="31"/>
      <c r="U73" s="31"/>
      <c r="V73" s="31"/>
      <c r="W73" s="31"/>
      <c r="X73" s="31"/>
      <c r="Y73" s="31"/>
      <c r="Z73" s="31"/>
    </row>
    <row r="74" spans="16:26" x14ac:dyDescent="0.25">
      <c r="P74" s="31"/>
      <c r="Q74" s="31"/>
      <c r="R74" s="33"/>
      <c r="S74" s="31"/>
      <c r="T74" s="31"/>
      <c r="U74" s="31"/>
      <c r="V74" s="31"/>
      <c r="W74" s="31"/>
      <c r="X74" s="31"/>
      <c r="Y74" s="31"/>
      <c r="Z74" s="31"/>
    </row>
    <row r="75" spans="16:26" x14ac:dyDescent="0.25">
      <c r="P75" s="31"/>
      <c r="Q75" s="31"/>
      <c r="R75" s="33"/>
      <c r="S75" s="31"/>
      <c r="T75" s="31"/>
      <c r="U75" s="31"/>
      <c r="V75" s="31"/>
      <c r="W75" s="31"/>
      <c r="X75" s="31"/>
      <c r="Y75" s="31"/>
      <c r="Z75" s="31"/>
    </row>
    <row r="76" spans="16:26" x14ac:dyDescent="0.25">
      <c r="P76" s="31"/>
      <c r="Q76" s="31"/>
      <c r="R76" s="33"/>
      <c r="S76" s="31"/>
      <c r="T76" s="31"/>
      <c r="U76" s="31"/>
      <c r="V76" s="31"/>
      <c r="W76" s="31"/>
      <c r="X76" s="31"/>
      <c r="Y76" s="31"/>
      <c r="Z76" s="31"/>
    </row>
    <row r="77" spans="16:26" x14ac:dyDescent="0.25">
      <c r="P77" s="31"/>
      <c r="Q77" s="31"/>
      <c r="R77" s="33"/>
      <c r="S77" s="31"/>
      <c r="T77" s="31"/>
      <c r="U77" s="31"/>
      <c r="V77" s="31"/>
      <c r="W77" s="31"/>
      <c r="X77" s="31"/>
      <c r="Y77" s="31"/>
      <c r="Z77" s="31"/>
    </row>
    <row r="78" spans="16:26" x14ac:dyDescent="0.25">
      <c r="P78" s="31"/>
      <c r="Q78" s="31"/>
      <c r="R78" s="33"/>
      <c r="S78" s="31"/>
      <c r="T78" s="31"/>
      <c r="U78" s="31"/>
      <c r="V78" s="31"/>
      <c r="W78" s="31"/>
      <c r="X78" s="31"/>
      <c r="Y78" s="31"/>
      <c r="Z78" s="31"/>
    </row>
    <row r="79" spans="16:26" x14ac:dyDescent="0.25">
      <c r="P79" s="31"/>
      <c r="Q79" s="31"/>
      <c r="R79" s="33"/>
      <c r="S79" s="31"/>
      <c r="T79" s="31"/>
      <c r="U79" s="31"/>
      <c r="V79" s="31"/>
      <c r="W79" s="31"/>
      <c r="X79" s="31"/>
      <c r="Y79" s="31"/>
      <c r="Z79" s="31"/>
    </row>
    <row r="80" spans="16:26" x14ac:dyDescent="0.25">
      <c r="P80" s="31"/>
      <c r="Q80" s="31"/>
      <c r="R80" s="33"/>
      <c r="S80" s="31"/>
      <c r="T80" s="31"/>
      <c r="U80" s="31"/>
      <c r="V80" s="31"/>
      <c r="W80" s="31"/>
      <c r="X80" s="31"/>
      <c r="Y80" s="31"/>
      <c r="Z80" s="31"/>
    </row>
    <row r="81" spans="16:26" x14ac:dyDescent="0.25">
      <c r="P81" s="31"/>
      <c r="Q81" s="31"/>
      <c r="R81" s="33"/>
      <c r="S81" s="31"/>
      <c r="T81" s="31"/>
      <c r="U81" s="31"/>
      <c r="V81" s="31"/>
      <c r="W81" s="31"/>
      <c r="X81" s="31"/>
      <c r="Y81" s="31"/>
      <c r="Z81" s="31"/>
    </row>
    <row r="82" spans="16:26" x14ac:dyDescent="0.25">
      <c r="P82" s="31"/>
      <c r="Q82" s="31"/>
      <c r="R82" s="33"/>
      <c r="S82" s="31"/>
      <c r="T82" s="31"/>
      <c r="U82" s="31"/>
      <c r="V82" s="31"/>
      <c r="W82" s="31"/>
      <c r="X82" s="31"/>
      <c r="Y82" s="31"/>
      <c r="Z82" s="31"/>
    </row>
    <row r="83" spans="16:26" x14ac:dyDescent="0.25">
      <c r="P83" s="31"/>
      <c r="Q83" s="31"/>
      <c r="R83" s="33"/>
      <c r="S83" s="31"/>
      <c r="T83" s="31"/>
      <c r="U83" s="31"/>
      <c r="V83" s="31"/>
      <c r="W83" s="31"/>
      <c r="X83" s="31"/>
      <c r="Y83" s="31"/>
      <c r="Z83" s="31"/>
    </row>
    <row r="84" spans="16:26" x14ac:dyDescent="0.25">
      <c r="P84" s="31"/>
      <c r="Q84" s="31"/>
      <c r="R84" s="33"/>
      <c r="S84" s="31"/>
      <c r="T84" s="31"/>
      <c r="U84" s="31"/>
      <c r="V84" s="31"/>
      <c r="W84" s="31"/>
      <c r="X84" s="31"/>
      <c r="Y84" s="31"/>
      <c r="Z84" s="31"/>
    </row>
    <row r="85" spans="16:26" x14ac:dyDescent="0.25">
      <c r="P85" s="31"/>
      <c r="Q85" s="31"/>
      <c r="R85" s="33"/>
      <c r="S85" s="31"/>
      <c r="T85" s="31"/>
      <c r="U85" s="31"/>
      <c r="V85" s="31"/>
      <c r="W85" s="31"/>
      <c r="X85" s="31"/>
      <c r="Y85" s="31"/>
      <c r="Z85" s="31"/>
    </row>
    <row r="86" spans="16:26" x14ac:dyDescent="0.25">
      <c r="P86" s="31"/>
      <c r="Q86" s="31"/>
      <c r="R86" s="33"/>
      <c r="S86" s="31"/>
      <c r="T86" s="31"/>
      <c r="U86" s="31"/>
      <c r="V86" s="31"/>
      <c r="W86" s="31"/>
      <c r="X86" s="31"/>
      <c r="Y86" s="31"/>
      <c r="Z86" s="31"/>
    </row>
    <row r="87" spans="16:26" x14ac:dyDescent="0.25">
      <c r="P87" s="31"/>
      <c r="Q87" s="31"/>
      <c r="R87" s="33"/>
      <c r="S87" s="31"/>
      <c r="T87" s="31"/>
      <c r="U87" s="31"/>
      <c r="V87" s="31"/>
      <c r="W87" s="31"/>
      <c r="X87" s="31"/>
      <c r="Y87" s="31"/>
      <c r="Z87" s="31"/>
    </row>
    <row r="88" spans="16:26" x14ac:dyDescent="0.25">
      <c r="P88" s="31"/>
      <c r="Q88" s="31"/>
      <c r="R88" s="33"/>
      <c r="S88" s="31"/>
      <c r="T88" s="31"/>
      <c r="U88" s="31"/>
      <c r="V88" s="31"/>
      <c r="W88" s="31"/>
      <c r="X88" s="31"/>
      <c r="Y88" s="31"/>
      <c r="Z88" s="31"/>
    </row>
    <row r="89" spans="16:26" x14ac:dyDescent="0.25">
      <c r="P89" s="31"/>
      <c r="Q89" s="31"/>
      <c r="R89" s="33"/>
      <c r="S89" s="31"/>
      <c r="T89" s="31"/>
      <c r="U89" s="31"/>
      <c r="V89" s="31"/>
      <c r="W89" s="31"/>
      <c r="X89" s="31"/>
      <c r="Y89" s="31"/>
      <c r="Z89" s="31"/>
    </row>
    <row r="90" spans="16:26" x14ac:dyDescent="0.25">
      <c r="P90" s="31"/>
      <c r="Q90" s="31"/>
      <c r="R90" s="33"/>
      <c r="S90" s="31"/>
      <c r="T90" s="31"/>
      <c r="U90" s="31"/>
      <c r="V90" s="31"/>
      <c r="W90" s="31"/>
      <c r="X90" s="31"/>
      <c r="Y90" s="31"/>
      <c r="Z90" s="31"/>
    </row>
    <row r="91" spans="16:26" x14ac:dyDescent="0.25">
      <c r="P91" s="31"/>
      <c r="Q91" s="31"/>
      <c r="R91" s="33"/>
      <c r="S91" s="31"/>
      <c r="T91" s="31"/>
      <c r="U91" s="31"/>
      <c r="V91" s="31"/>
      <c r="W91" s="31"/>
      <c r="X91" s="31"/>
      <c r="Y91" s="31"/>
      <c r="Z91" s="31"/>
    </row>
    <row r="92" spans="16:26" x14ac:dyDescent="0.25">
      <c r="P92" s="31"/>
      <c r="Q92" s="31"/>
      <c r="R92" s="33"/>
      <c r="S92" s="31"/>
      <c r="T92" s="31"/>
      <c r="U92" s="31"/>
      <c r="V92" s="31"/>
      <c r="W92" s="31"/>
      <c r="X92" s="31"/>
      <c r="Y92" s="31"/>
      <c r="Z92" s="31"/>
    </row>
    <row r="93" spans="16:26" x14ac:dyDescent="0.25">
      <c r="P93" s="31"/>
      <c r="Q93" s="31"/>
      <c r="R93" s="33"/>
      <c r="S93" s="31"/>
      <c r="T93" s="31"/>
      <c r="U93" s="31"/>
      <c r="V93" s="31"/>
      <c r="W93" s="31"/>
      <c r="X93" s="31"/>
      <c r="Y93" s="31"/>
      <c r="Z93" s="31"/>
    </row>
    <row r="94" spans="16:26" x14ac:dyDescent="0.25">
      <c r="P94" s="31"/>
      <c r="Q94" s="31"/>
      <c r="R94" s="33"/>
      <c r="S94" s="31"/>
      <c r="T94" s="31"/>
      <c r="U94" s="31"/>
      <c r="V94" s="31"/>
      <c r="W94" s="31"/>
      <c r="X94" s="31"/>
      <c r="Y94" s="31"/>
      <c r="Z94" s="31"/>
    </row>
    <row r="95" spans="16:26" x14ac:dyDescent="0.25">
      <c r="P95" s="31"/>
      <c r="Q95" s="31"/>
      <c r="R95" s="33"/>
      <c r="S95" s="31"/>
      <c r="T95" s="31"/>
      <c r="U95" s="31"/>
      <c r="V95" s="31"/>
      <c r="W95" s="31"/>
      <c r="X95" s="31"/>
      <c r="Y95" s="31"/>
      <c r="Z95" s="31"/>
    </row>
    <row r="96" spans="16:26" x14ac:dyDescent="0.25">
      <c r="P96" s="31"/>
      <c r="Q96" s="31"/>
      <c r="R96" s="33"/>
      <c r="S96" s="31"/>
      <c r="T96" s="31"/>
      <c r="U96" s="31"/>
      <c r="V96" s="31"/>
      <c r="W96" s="31"/>
      <c r="X96" s="31"/>
      <c r="Y96" s="31"/>
      <c r="Z96" s="31"/>
    </row>
    <row r="97" spans="16:26" x14ac:dyDescent="0.25">
      <c r="P97" s="31"/>
      <c r="Q97" s="31"/>
      <c r="R97" s="33"/>
      <c r="S97" s="31"/>
      <c r="T97" s="31"/>
      <c r="U97" s="31"/>
      <c r="V97" s="31"/>
      <c r="W97" s="31"/>
      <c r="X97" s="31"/>
      <c r="Y97" s="31"/>
      <c r="Z97" s="31"/>
    </row>
    <row r="98" spans="16:26" x14ac:dyDescent="0.25">
      <c r="P98" s="31"/>
      <c r="Q98" s="31"/>
      <c r="R98" s="33"/>
      <c r="S98" s="31"/>
      <c r="T98" s="31"/>
      <c r="U98" s="31"/>
      <c r="V98" s="31"/>
      <c r="W98" s="31"/>
      <c r="X98" s="31"/>
      <c r="Y98" s="31"/>
      <c r="Z98" s="31"/>
    </row>
    <row r="99" spans="16:26" x14ac:dyDescent="0.25">
      <c r="P99" s="31"/>
      <c r="Q99" s="31"/>
      <c r="R99" s="33"/>
      <c r="S99" s="31"/>
      <c r="T99" s="31"/>
      <c r="U99" s="31"/>
      <c r="V99" s="31"/>
      <c r="W99" s="31"/>
      <c r="X99" s="31"/>
      <c r="Y99" s="31"/>
      <c r="Z99" s="31"/>
    </row>
    <row r="100" spans="16:26" x14ac:dyDescent="0.25">
      <c r="P100" s="31"/>
      <c r="Q100" s="31"/>
      <c r="R100" s="33"/>
      <c r="S100" s="31"/>
      <c r="T100" s="31"/>
      <c r="U100" s="31"/>
      <c r="V100" s="31"/>
      <c r="W100" s="31"/>
      <c r="X100" s="31"/>
      <c r="Y100" s="31"/>
      <c r="Z100" s="31"/>
    </row>
    <row r="101" spans="16:26" x14ac:dyDescent="0.25">
      <c r="P101" s="31"/>
      <c r="Q101" s="31"/>
      <c r="R101" s="33"/>
      <c r="S101" s="31"/>
      <c r="T101" s="31"/>
      <c r="U101" s="31"/>
      <c r="V101" s="31"/>
      <c r="W101" s="31"/>
      <c r="X101" s="31"/>
      <c r="Y101" s="31"/>
      <c r="Z101" s="31"/>
    </row>
    <row r="102" spans="16:26" x14ac:dyDescent="0.25">
      <c r="P102" s="31"/>
      <c r="Q102" s="31"/>
      <c r="R102" s="33"/>
      <c r="S102" s="31"/>
      <c r="T102" s="31"/>
      <c r="U102" s="31"/>
      <c r="V102" s="31"/>
      <c r="W102" s="31"/>
      <c r="X102" s="31"/>
      <c r="Y102" s="31"/>
      <c r="Z102" s="31"/>
    </row>
    <row r="103" spans="16:26" x14ac:dyDescent="0.25">
      <c r="P103" s="31"/>
      <c r="Q103" s="31"/>
      <c r="R103" s="33"/>
      <c r="S103" s="31"/>
      <c r="T103" s="31"/>
      <c r="U103" s="31"/>
      <c r="V103" s="31"/>
      <c r="W103" s="31"/>
      <c r="X103" s="31"/>
      <c r="Y103" s="31"/>
      <c r="Z103" s="31"/>
    </row>
    <row r="104" spans="16:26" x14ac:dyDescent="0.25">
      <c r="P104" s="31"/>
      <c r="Q104" s="31"/>
      <c r="R104" s="33"/>
      <c r="S104" s="31"/>
      <c r="T104" s="31"/>
      <c r="U104" s="31"/>
      <c r="V104" s="31"/>
      <c r="W104" s="31"/>
      <c r="X104" s="31"/>
      <c r="Y104" s="31"/>
      <c r="Z104" s="31"/>
    </row>
    <row r="105" spans="16:26" x14ac:dyDescent="0.25">
      <c r="P105" s="31"/>
      <c r="Q105" s="31"/>
      <c r="R105" s="33"/>
      <c r="S105" s="31"/>
      <c r="T105" s="31"/>
      <c r="U105" s="31"/>
      <c r="V105" s="31"/>
      <c r="W105" s="31"/>
      <c r="X105" s="31"/>
      <c r="Y105" s="31"/>
      <c r="Z105" s="31"/>
    </row>
    <row r="106" spans="16:26" x14ac:dyDescent="0.25">
      <c r="P106" s="31"/>
      <c r="Q106" s="31"/>
      <c r="R106" s="33"/>
      <c r="S106" s="31"/>
      <c r="T106" s="31"/>
      <c r="U106" s="31"/>
      <c r="V106" s="31"/>
      <c r="W106" s="31"/>
      <c r="X106" s="31"/>
      <c r="Y106" s="31"/>
      <c r="Z106" s="31"/>
    </row>
    <row r="107" spans="16:26" x14ac:dyDescent="0.25">
      <c r="P107" s="31"/>
      <c r="Q107" s="31"/>
      <c r="R107" s="33"/>
      <c r="S107" s="31"/>
      <c r="T107" s="31"/>
      <c r="U107" s="31"/>
      <c r="V107" s="31"/>
      <c r="W107" s="31"/>
      <c r="X107" s="31"/>
      <c r="Y107" s="31"/>
      <c r="Z107" s="31"/>
    </row>
    <row r="108" spans="16:26" x14ac:dyDescent="0.25">
      <c r="P108" s="31"/>
      <c r="Q108" s="31"/>
      <c r="R108" s="33"/>
      <c r="S108" s="31"/>
      <c r="T108" s="31"/>
      <c r="U108" s="31"/>
      <c r="V108" s="31"/>
      <c r="W108" s="31"/>
      <c r="X108" s="31"/>
      <c r="Y108" s="31"/>
      <c r="Z108" s="31"/>
    </row>
    <row r="109" spans="16:26" x14ac:dyDescent="0.25">
      <c r="P109" s="31"/>
      <c r="Q109" s="31"/>
      <c r="R109" s="33"/>
      <c r="S109" s="31"/>
      <c r="T109" s="31"/>
      <c r="U109" s="31"/>
      <c r="V109" s="31"/>
      <c r="W109" s="31"/>
      <c r="X109" s="31"/>
      <c r="Y109" s="31"/>
      <c r="Z109" s="31"/>
    </row>
    <row r="110" spans="16:26" x14ac:dyDescent="0.25">
      <c r="P110" s="31"/>
      <c r="Q110" s="31"/>
      <c r="R110" s="33"/>
      <c r="S110" s="31"/>
      <c r="T110" s="31"/>
      <c r="U110" s="31"/>
      <c r="V110" s="31"/>
      <c r="W110" s="31"/>
      <c r="X110" s="31"/>
      <c r="Y110" s="31"/>
      <c r="Z110" s="31"/>
    </row>
    <row r="111" spans="16:26" x14ac:dyDescent="0.25">
      <c r="P111" s="31"/>
      <c r="Q111" s="31"/>
      <c r="R111" s="33"/>
      <c r="S111" s="31"/>
      <c r="T111" s="31"/>
      <c r="U111" s="31"/>
      <c r="V111" s="31"/>
      <c r="W111" s="31"/>
      <c r="X111" s="31"/>
      <c r="Y111" s="31"/>
      <c r="Z111" s="31"/>
    </row>
    <row r="112" spans="16:26" x14ac:dyDescent="0.25">
      <c r="P112" s="31"/>
      <c r="Q112" s="31"/>
      <c r="R112" s="33"/>
      <c r="S112" s="31"/>
      <c r="T112" s="31"/>
      <c r="U112" s="31"/>
      <c r="V112" s="31"/>
      <c r="W112" s="31"/>
      <c r="X112" s="31"/>
      <c r="Y112" s="31"/>
      <c r="Z112" s="31"/>
    </row>
    <row r="113" spans="16:26" x14ac:dyDescent="0.25">
      <c r="P113" s="31"/>
      <c r="Q113" s="31"/>
      <c r="R113" s="33"/>
      <c r="S113" s="31"/>
      <c r="T113" s="31"/>
      <c r="U113" s="31"/>
      <c r="V113" s="31"/>
      <c r="W113" s="31"/>
      <c r="X113" s="31"/>
      <c r="Y113" s="31"/>
      <c r="Z113" s="31"/>
    </row>
  </sheetData>
  <mergeCells count="2">
    <mergeCell ref="C4:H4"/>
    <mergeCell ref="A20:N20"/>
  </mergeCells>
  <conditionalFormatting sqref="D5:F8 D10:F16 D9">
    <cfRule type="cellIs" dxfId="2" priority="5" operator="equal">
      <formula>TRUE</formula>
    </cfRule>
  </conditionalFormatting>
  <conditionalFormatting sqref="G7:H7">
    <cfRule type="cellIs" dxfId="1" priority="4" operator="equal">
      <formula>TRUE</formula>
    </cfRule>
  </conditionalFormatting>
  <conditionalFormatting sqref="D5">
    <cfRule type="iconSet" priority="3">
      <iconSet iconSet="3Symbols2">
        <cfvo type="percent" val="0"/>
        <cfvo type="percent" val="33"/>
        <cfvo type="percent" val="67"/>
      </iconSet>
    </cfRule>
  </conditionalFormatting>
  <conditionalFormatting sqref="D5:H16">
    <cfRule type="cellIs" dxfId="0" priority="1" operator="equal">
      <formula>TRUE</formula>
    </cfRule>
    <cfRule type="iconSet" priority="2">
      <iconSet iconSet="3Symbols2">
        <cfvo type="percent" val="0"/>
        <cfvo type="percent" val="33"/>
        <cfvo type="percent" val="67"/>
      </iconSet>
    </cfRule>
  </conditionalFormatting>
  <pageMargins left="0.7" right="0.7" top="0.75" bottom="0.75" header="0.3" footer="0.3"/>
  <ignoredErrors>
    <ignoredError sqref="D11:E11 D14:F14 D15:E15 R28:R33 P8 P11:P12" evalError="1"/>
  </ignoredErrors>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Home</vt:lpstr>
      <vt:lpstr>Log</vt:lpstr>
      <vt:lpstr>Lookup</vt:lpstr>
      <vt:lpstr>Diets_Data</vt:lpstr>
      <vt:lpstr>Pivot_Diets</vt:lpstr>
      <vt:lpstr>Dashboard</vt:lpstr>
      <vt:lpstr>Category</vt:lpstr>
      <vt:lpstr>Name</vt:lpstr>
      <vt:lpstr>Quantity_Number</vt:lpstr>
      <vt:lpstr>Quantity_Unit</vt:lpstr>
      <vt:lpstr>Servings</vt:lpstr>
      <vt:lpstr>Units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Bryant</dc:creator>
  <cp:lastModifiedBy>Michael Bryant</cp:lastModifiedBy>
  <dcterms:created xsi:type="dcterms:W3CDTF">2022-04-10T22:40:50Z</dcterms:created>
  <dcterms:modified xsi:type="dcterms:W3CDTF">2022-04-12T15:07:28Z</dcterms:modified>
</cp:coreProperties>
</file>