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et-Zero\"/>
    </mc:Choice>
  </mc:AlternateContent>
  <xr:revisionPtr revIDLastSave="0" documentId="13_ncr:1_{DA2070F1-CF5F-4256-A05B-AB6F27BAA673}" xr6:coauthVersionLast="36" xr6:coauthVersionMax="36" xr10:uidLastSave="{00000000-0000-0000-0000-000000000000}"/>
  <bookViews>
    <workbookView xWindow="0" yWindow="0" windowWidth="21570" windowHeight="7380" xr2:uid="{5C2B93B2-4B0B-4EBE-9D6D-9124913761C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F17" i="1"/>
  <c r="F16" i="1"/>
  <c r="F18" i="1" s="1"/>
  <c r="F19" i="1" s="1"/>
  <c r="F15" i="1"/>
  <c r="F14" i="1"/>
  <c r="F13" i="1"/>
  <c r="F11" i="1"/>
  <c r="F7" i="1"/>
  <c r="F8" i="1" s="1"/>
  <c r="F9" i="1" s="1"/>
  <c r="F10" i="1"/>
  <c r="F5" i="1"/>
  <c r="F6" i="1"/>
</calcChain>
</file>

<file path=xl/sharedStrings.xml><?xml version="1.0" encoding="utf-8"?>
<sst xmlns="http://schemas.openxmlformats.org/spreadsheetml/2006/main" count="30" uniqueCount="30">
  <si>
    <t>Input</t>
  </si>
  <si>
    <t>Annual O&amp;M $/kWh</t>
  </si>
  <si>
    <t>Capacity Factor %</t>
  </si>
  <si>
    <t>Financing-Equity %</t>
  </si>
  <si>
    <t>Financing-Equity Int. Rate %</t>
  </si>
  <si>
    <t>Financing-Debt %</t>
  </si>
  <si>
    <t>Financing-Debt Int. Rate %</t>
  </si>
  <si>
    <t>FCR %</t>
  </si>
  <si>
    <t>Output</t>
  </si>
  <si>
    <t>Efficiency %</t>
  </si>
  <si>
    <t>Capital Cost $</t>
  </si>
  <si>
    <r>
      <t>P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Rated Capacity MW</t>
    </r>
  </si>
  <si>
    <t>Avg. Cost of Capital %</t>
  </si>
  <si>
    <r>
      <t>P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Rated Capacity kW</t>
    </r>
  </si>
  <si>
    <t>CRF</t>
  </si>
  <si>
    <t>CRF %</t>
  </si>
  <si>
    <t>Insurance taxes etc. %</t>
  </si>
  <si>
    <t>Capital Cost $/kW</t>
  </si>
  <si>
    <t>LF Levelizing Factor</t>
  </si>
  <si>
    <t>Fuel Cost $/Million Btu</t>
  </si>
  <si>
    <t>Heat Rate Btu/kWh</t>
  </si>
  <si>
    <r>
      <t>Annual Energy kWh/yr per kW P</t>
    </r>
    <r>
      <rPr>
        <vertAlign val="subscript"/>
        <sz val="11"/>
        <color theme="1"/>
        <rFont val="Calibri"/>
        <family val="2"/>
        <scheme val="minor"/>
      </rPr>
      <t>R</t>
    </r>
  </si>
  <si>
    <r>
      <t>Annual Fuel Cost $ per kW P</t>
    </r>
    <r>
      <rPr>
        <vertAlign val="subscript"/>
        <sz val="11"/>
        <color theme="1"/>
        <rFont val="Calibri"/>
        <family val="2"/>
        <scheme val="minor"/>
      </rPr>
      <t>R</t>
    </r>
  </si>
  <si>
    <r>
      <t>Annual O&amp;M $ per kW P</t>
    </r>
    <r>
      <rPr>
        <vertAlign val="subscript"/>
        <sz val="11"/>
        <color theme="1"/>
        <rFont val="Calibri"/>
        <family val="2"/>
        <scheme val="minor"/>
      </rPr>
      <t>R</t>
    </r>
  </si>
  <si>
    <r>
      <t>Annual Fixed Costs $/yr-kW P</t>
    </r>
    <r>
      <rPr>
        <vertAlign val="subscript"/>
        <sz val="11"/>
        <color theme="1"/>
        <rFont val="Calibri"/>
        <family val="2"/>
        <scheme val="minor"/>
      </rPr>
      <t>R</t>
    </r>
  </si>
  <si>
    <t>LCOE $ per kWh</t>
  </si>
  <si>
    <t>Annual Fixed Cost $/yr</t>
  </si>
  <si>
    <t>Fuel Cost $/Btu</t>
  </si>
  <si>
    <t>Plant Life (financing) yr</t>
  </si>
  <si>
    <r>
      <t>Total Variable Costs $ per kW P</t>
    </r>
    <r>
      <rPr>
        <vertAlign val="subscript"/>
        <sz val="11"/>
        <color theme="1"/>
        <rFont val="Calibri"/>
        <family val="2"/>
        <scheme val="minor"/>
      </rPr>
      <t>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</si>
</sst>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 applyProtection="1">
      <protection locked="0"/>
    </xf>
    <xf numFmtId="0" fontId="1" fillId="2" borderId="0" xfId="0" applyFont="1" applyFill="1" applyProtection="1"/>
    <xf numFmtId="0" fontId="0" fillId="2" borderId="0" xfId="0" applyFill="1" applyProtection="1"/>
    <xf numFmtId="0" fontId="0" fillId="2" borderId="1" xfId="0" applyFill="1" applyBorder="1" applyProtection="1"/>
    <xf numFmtId="0" fontId="0" fillId="2" borderId="3" xfId="0" applyFill="1" applyBorder="1" applyProtection="1"/>
    <xf numFmtId="0" fontId="0" fillId="2" borderId="2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4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9552-1BAB-4933-8E3A-01C7D2B1A8AC}">
  <sheetPr>
    <pageSetUpPr fitToPage="1"/>
  </sheetPr>
  <dimension ref="B3:H20"/>
  <sheetViews>
    <sheetView tabSelected="1" workbookViewId="0">
      <selection activeCell="C5" sqref="C5:C17"/>
    </sheetView>
  </sheetViews>
  <sheetFormatPr defaultRowHeight="15" x14ac:dyDescent="0.25"/>
  <cols>
    <col min="2" max="2" width="26.140625" bestFit="1" customWidth="1"/>
    <col min="3" max="3" width="10" bestFit="1" customWidth="1"/>
    <col min="4" max="4" width="5" customWidth="1"/>
    <col min="5" max="5" width="30.42578125" bestFit="1" customWidth="1"/>
    <col min="6" max="6" width="12" bestFit="1" customWidth="1"/>
    <col min="8" max="8" width="31.42578125" customWidth="1"/>
    <col min="9" max="9" width="14.85546875" customWidth="1"/>
  </cols>
  <sheetData>
    <row r="3" spans="2:6" x14ac:dyDescent="0.25">
      <c r="B3" s="7" t="s">
        <v>0</v>
      </c>
      <c r="C3" s="7"/>
      <c r="D3" s="7"/>
      <c r="E3" s="7" t="s">
        <v>8</v>
      </c>
      <c r="F3" s="8"/>
    </row>
    <row r="4" spans="2:6" x14ac:dyDescent="0.25">
      <c r="B4" s="8"/>
      <c r="C4" s="8"/>
      <c r="D4" s="8"/>
      <c r="E4" s="8"/>
      <c r="F4" s="8"/>
    </row>
    <row r="5" spans="2:6" ht="18" x14ac:dyDescent="0.35">
      <c r="B5" s="9" t="s">
        <v>9</v>
      </c>
      <c r="C5" s="6">
        <v>57</v>
      </c>
      <c r="D5" s="9"/>
      <c r="E5" s="9" t="s">
        <v>13</v>
      </c>
      <c r="F5" s="9">
        <f>C6*1000</f>
        <v>100000</v>
      </c>
    </row>
    <row r="6" spans="2:6" ht="18" x14ac:dyDescent="0.35">
      <c r="B6" s="9" t="s">
        <v>11</v>
      </c>
      <c r="C6" s="6">
        <v>100</v>
      </c>
      <c r="D6" s="9"/>
      <c r="E6" s="9" t="s">
        <v>12</v>
      </c>
      <c r="F6" s="9">
        <f>(C12*0.01*C13) +(C14*0.01*C15)</f>
        <v>10</v>
      </c>
    </row>
    <row r="7" spans="2:6" x14ac:dyDescent="0.25">
      <c r="B7" s="9" t="s">
        <v>10</v>
      </c>
      <c r="C7" s="6">
        <v>150000000</v>
      </c>
      <c r="D7" s="9"/>
      <c r="E7" s="9" t="s">
        <v>14</v>
      </c>
      <c r="F7" s="9">
        <f>(F6*0.01*(1+F6*0.01)^C16)/(((1+F6*0.01)^C16)-1)</f>
        <v>0.1060792482526339</v>
      </c>
    </row>
    <row r="8" spans="2:6" x14ac:dyDescent="0.25">
      <c r="B8" s="9" t="s">
        <v>2</v>
      </c>
      <c r="C8" s="6">
        <v>55</v>
      </c>
      <c r="D8" s="9"/>
      <c r="E8" s="9" t="s">
        <v>15</v>
      </c>
      <c r="F8" s="9">
        <f>F7*100</f>
        <v>10.607924825263391</v>
      </c>
    </row>
    <row r="9" spans="2:6" x14ac:dyDescent="0.25">
      <c r="B9" s="9" t="s">
        <v>19</v>
      </c>
      <c r="C9" s="6">
        <v>3.5</v>
      </c>
      <c r="D9" s="9"/>
      <c r="E9" s="9" t="s">
        <v>7</v>
      </c>
      <c r="F9" s="9">
        <f>F8+C17</f>
        <v>16.607924825263389</v>
      </c>
    </row>
    <row r="10" spans="2:6" ht="15.75" thickBot="1" x14ac:dyDescent="0.3">
      <c r="B10" s="9" t="s">
        <v>1</v>
      </c>
      <c r="C10" s="6">
        <v>4.1999999999999997E-3</v>
      </c>
      <c r="D10" s="9"/>
      <c r="E10" s="10" t="s">
        <v>17</v>
      </c>
      <c r="F10" s="10">
        <f>C7/F5</f>
        <v>1500</v>
      </c>
    </row>
    <row r="11" spans="2:6" ht="19.5" thickTop="1" thickBot="1" x14ac:dyDescent="0.4">
      <c r="B11" s="9" t="s">
        <v>18</v>
      </c>
      <c r="C11" s="6">
        <v>1.44</v>
      </c>
      <c r="D11" s="11"/>
      <c r="E11" s="12" t="s">
        <v>24</v>
      </c>
      <c r="F11" s="13">
        <f>F10*F9*0.01</f>
        <v>249.11887237895084</v>
      </c>
    </row>
    <row r="12" spans="2:6" ht="15.75" thickTop="1" x14ac:dyDescent="0.25">
      <c r="B12" s="9" t="s">
        <v>3</v>
      </c>
      <c r="C12" s="6">
        <v>50</v>
      </c>
      <c r="D12" s="9"/>
      <c r="E12" s="14" t="s">
        <v>26</v>
      </c>
      <c r="F12" s="14">
        <f>F11*F5</f>
        <v>24911887.237895083</v>
      </c>
    </row>
    <row r="13" spans="2:6" x14ac:dyDescent="0.25">
      <c r="B13" s="9" t="s">
        <v>4</v>
      </c>
      <c r="C13" s="6">
        <v>14</v>
      </c>
      <c r="D13" s="9"/>
      <c r="E13" s="9" t="s">
        <v>27</v>
      </c>
      <c r="F13" s="9">
        <f>C9/1000000</f>
        <v>3.4999999999999999E-6</v>
      </c>
    </row>
    <row r="14" spans="2:6" x14ac:dyDescent="0.25">
      <c r="B14" s="9" t="s">
        <v>5</v>
      </c>
      <c r="C14" s="6">
        <v>50</v>
      </c>
      <c r="D14" s="9"/>
      <c r="E14" s="9" t="s">
        <v>20</v>
      </c>
      <c r="F14" s="9">
        <f>3412/(C5*0.01)</f>
        <v>5985.9649122807014</v>
      </c>
    </row>
    <row r="15" spans="2:6" ht="18" x14ac:dyDescent="0.35">
      <c r="B15" s="9" t="s">
        <v>6</v>
      </c>
      <c r="C15" s="6">
        <v>6</v>
      </c>
      <c r="D15" s="9"/>
      <c r="E15" s="9" t="s">
        <v>21</v>
      </c>
      <c r="F15" s="9">
        <f>8760*C8*0.01</f>
        <v>4818</v>
      </c>
    </row>
    <row r="16" spans="2:6" ht="18" x14ac:dyDescent="0.35">
      <c r="B16" s="9" t="s">
        <v>28</v>
      </c>
      <c r="C16" s="6">
        <v>30</v>
      </c>
      <c r="D16" s="9"/>
      <c r="E16" s="9" t="s">
        <v>22</v>
      </c>
      <c r="F16" s="9">
        <f>F15*F14*F13*C11</f>
        <v>145.35550989473683</v>
      </c>
    </row>
    <row r="17" spans="2:8" ht="18.75" thickBot="1" x14ac:dyDescent="0.4">
      <c r="B17" s="9" t="s">
        <v>16</v>
      </c>
      <c r="C17" s="6">
        <v>6</v>
      </c>
      <c r="D17" s="9"/>
      <c r="E17" s="10" t="s">
        <v>23</v>
      </c>
      <c r="F17" s="10">
        <f>C10*F15</f>
        <v>20.235599999999998</v>
      </c>
    </row>
    <row r="18" spans="2:8" ht="19.5" thickTop="1" thickBot="1" x14ac:dyDescent="0.4">
      <c r="B18" s="9"/>
      <c r="C18" s="9"/>
      <c r="D18" s="11"/>
      <c r="E18" s="12" t="s">
        <v>29</v>
      </c>
      <c r="F18" s="13">
        <f>F16+F17</f>
        <v>165.59110989473683</v>
      </c>
    </row>
    <row r="19" spans="2:8" ht="16.5" thickTop="1" thickBot="1" x14ac:dyDescent="0.3">
      <c r="B19" s="2"/>
      <c r="C19" s="2"/>
      <c r="D19" s="3"/>
      <c r="E19" s="4" t="s">
        <v>25</v>
      </c>
      <c r="F19" s="5">
        <f>(F11+F18)/8760*C8*0.01</f>
        <v>2.6037727197548884E-2</v>
      </c>
    </row>
    <row r="20" spans="2:8" ht="15.75" thickTop="1" x14ac:dyDescent="0.25">
      <c r="H20" s="1"/>
    </row>
  </sheetData>
  <sheetProtection sheet="1" objects="1" scenarios="1"/>
  <printOptions headings="1" gridLines="1"/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R. Caditz</dc:creator>
  <cp:lastModifiedBy>Michael R. Caditz</cp:lastModifiedBy>
  <cp:lastPrinted>2018-09-30T01:51:55Z</cp:lastPrinted>
  <dcterms:created xsi:type="dcterms:W3CDTF">2018-09-29T04:38:36Z</dcterms:created>
  <dcterms:modified xsi:type="dcterms:W3CDTF">2018-10-04T20:13:58Z</dcterms:modified>
</cp:coreProperties>
</file>