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365-my.sharepoint.com/personal/mgerits_tudelft_nl/Documents/Documenten/MATLAB Drive/Digi_DART/"/>
    </mc:Choice>
  </mc:AlternateContent>
  <xr:revisionPtr revIDLastSave="0" documentId="8_{4AB13914-3EC0-47EE-AA98-A3ACA4ED4DCE}" xr6:coauthVersionLast="47" xr6:coauthVersionMax="47" xr10:uidLastSave="{00000000-0000-0000-0000-000000000000}"/>
  <bookViews>
    <workbookView xWindow="-103" yWindow="-103" windowWidth="24892" windowHeight="14914" xr2:uid="{B7ABD699-4E1A-4F9D-8BC7-D7094DF5D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1" l="1"/>
  <c r="O13" i="1"/>
  <c r="O3" i="1"/>
  <c r="O4" i="1"/>
  <c r="O5" i="1"/>
  <c r="O6" i="1"/>
  <c r="O7" i="1"/>
  <c r="O8" i="1"/>
  <c r="O9" i="1"/>
  <c r="O10" i="1"/>
  <c r="O11" i="1"/>
  <c r="O12" i="1"/>
  <c r="O2" i="1"/>
  <c r="N2" i="1"/>
  <c r="N3" i="1"/>
  <c r="N4" i="1"/>
  <c r="N5" i="1"/>
  <c r="N6" i="1"/>
  <c r="N7" i="1"/>
  <c r="N8" i="1"/>
  <c r="N9" i="1"/>
  <c r="N10" i="1"/>
  <c r="N11" i="1"/>
  <c r="N12" i="1"/>
  <c r="J3" i="1"/>
  <c r="K4" i="1"/>
  <c r="K5" i="1"/>
  <c r="K13" i="1" s="1"/>
  <c r="K6" i="1"/>
  <c r="K7" i="1"/>
  <c r="K8" i="1"/>
  <c r="K9" i="1"/>
  <c r="K10" i="1"/>
  <c r="K11" i="1"/>
  <c r="K12" i="1"/>
  <c r="K3" i="1"/>
  <c r="J4" i="1"/>
  <c r="J5" i="1"/>
  <c r="J6" i="1"/>
  <c r="J13" i="1" s="1"/>
  <c r="J7" i="1"/>
  <c r="J8" i="1"/>
  <c r="J9" i="1"/>
  <c r="J10" i="1"/>
  <c r="J11" i="1"/>
  <c r="J12" i="1"/>
  <c r="M3" i="1"/>
  <c r="M4" i="1"/>
  <c r="M5" i="1"/>
  <c r="M6" i="1"/>
  <c r="M7" i="1"/>
  <c r="M8" i="1"/>
  <c r="M9" i="1"/>
  <c r="M10" i="1"/>
  <c r="M11" i="1"/>
  <c r="M12" i="1"/>
  <c r="M2" i="1"/>
  <c r="K2" i="1"/>
  <c r="J2" i="1"/>
  <c r="I3" i="1"/>
  <c r="I4" i="1"/>
  <c r="I5" i="1"/>
  <c r="I6" i="1"/>
  <c r="I7" i="1"/>
  <c r="I8" i="1"/>
  <c r="I9" i="1"/>
  <c r="I10" i="1"/>
  <c r="I11" i="1"/>
  <c r="I12" i="1"/>
  <c r="I2" i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<sst xmlns="http://schemas.openxmlformats.org/spreadsheetml/2006/main" count="18" uniqueCount="18">
  <si>
    <t>RPM</t>
  </si>
  <si>
    <t>V</t>
  </si>
  <si>
    <t>A</t>
  </si>
  <si>
    <t>Thrust (g)</t>
  </si>
  <si>
    <t>rho</t>
  </si>
  <si>
    <t>D</t>
  </si>
  <si>
    <t>T(N)</t>
  </si>
  <si>
    <t>K_f</t>
  </si>
  <si>
    <t>power(W)</t>
  </si>
  <si>
    <t>6000°/s</t>
  </si>
  <si>
    <t>measured</t>
  </si>
  <si>
    <t>5000°/s</t>
  </si>
  <si>
    <t>conservative</t>
  </si>
  <si>
    <t>PWM</t>
  </si>
  <si>
    <t>K_q</t>
  </si>
  <si>
    <t>halved rpm K_q</t>
  </si>
  <si>
    <t>halved rpm Kf</t>
  </si>
  <si>
    <t>https://m-selig.ae.illinois.edu/props/propDB.html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</si>
</sst>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Force(g)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1135</c:v>
                </c:pt>
                <c:pt idx="2">
                  <c:v>2422</c:v>
                </c:pt>
                <c:pt idx="3">
                  <c:v>3762</c:v>
                </c:pt>
                <c:pt idx="4">
                  <c:v>5087</c:v>
                </c:pt>
                <c:pt idx="5">
                  <c:v>6008</c:v>
                </c:pt>
                <c:pt idx="6">
                  <c:v>7042</c:v>
                </c:pt>
                <c:pt idx="7">
                  <c:v>7830</c:v>
                </c:pt>
                <c:pt idx="8">
                  <c:v>8200</c:v>
                </c:pt>
                <c:pt idx="9">
                  <c:v>8500</c:v>
                </c:pt>
                <c:pt idx="10">
                  <c:v>8900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74</c:v>
                </c:pt>
                <c:pt idx="3">
                  <c:v>194</c:v>
                </c:pt>
                <c:pt idx="4">
                  <c:v>385</c:v>
                </c:pt>
                <c:pt idx="5">
                  <c:v>574</c:v>
                </c:pt>
                <c:pt idx="6">
                  <c:v>800</c:v>
                </c:pt>
                <c:pt idx="7">
                  <c:v>1020</c:v>
                </c:pt>
                <c:pt idx="8">
                  <c:v>1236</c:v>
                </c:pt>
                <c:pt idx="9">
                  <c:v>1250</c:v>
                </c:pt>
                <c:pt idx="10">
                  <c:v>1373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1-46B9-9EA6-883ED973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572192"/>
        <c:axId val="1599572672"/>
      </c:scatterChart>
      <c:valAx>
        <c:axId val="15995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72672"/>
        <c:crosses val="autoZero"/>
        <c:crossBetween val="midCat"/>
      </c:valAx>
      <c:valAx>
        <c:axId val="15995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Thrust coefficient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1135</c:v>
                </c:pt>
                <c:pt idx="2">
                  <c:v>2422</c:v>
                </c:pt>
                <c:pt idx="3">
                  <c:v>3762</c:v>
                </c:pt>
                <c:pt idx="4">
                  <c:v>5087</c:v>
                </c:pt>
                <c:pt idx="5">
                  <c:v>6008</c:v>
                </c:pt>
                <c:pt idx="6">
                  <c:v>7042</c:v>
                </c:pt>
                <c:pt idx="7">
                  <c:v>7830</c:v>
                </c:pt>
                <c:pt idx="8">
                  <c:v>8200</c:v>
                </c:pt>
                <c:pt idx="9">
                  <c:v>8500</c:v>
                </c:pt>
                <c:pt idx="10">
                  <c:v>8900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9.1022330519130765E-6</c:v>
                </c:pt>
                <c:pt idx="2">
                  <c:v>3.6979677959958185E-5</c:v>
                </c:pt>
                <c:pt idx="3">
                  <c:v>4.0183136268041858E-5</c:v>
                </c:pt>
                <c:pt idx="4">
                  <c:v>4.3613097956774634E-5</c:v>
                </c:pt>
                <c:pt idx="5">
                  <c:v>4.6615648145699593E-5</c:v>
                </c:pt>
                <c:pt idx="6">
                  <c:v>4.7290905329981897E-5</c:v>
                </c:pt>
                <c:pt idx="7">
                  <c:v>4.8770401429346865E-5</c:v>
                </c:pt>
                <c:pt idx="8">
                  <c:v>5.3885317810082142E-5</c:v>
                </c:pt>
                <c:pt idx="9">
                  <c:v>5.0716800057529077E-5</c:v>
                </c:pt>
                <c:pt idx="10">
                  <c:v>5.0812458306848541E-5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9-4FD3-99E2-CB982529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613952"/>
        <c:axId val="1599614912"/>
      </c:scatterChart>
      <c:valAx>
        <c:axId val="159961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14912"/>
        <c:crosses val="autoZero"/>
        <c:crossBetween val="midCat"/>
      </c:valAx>
      <c:valAx>
        <c:axId val="15996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1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to rmp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74278215223097E-3"/>
                  <c:y val="0.40951771653543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28575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748272090988627"/>
                  <c:y val="0.4410761154855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-100</c:v>
                </c:pt>
                <c:pt idx="1">
                  <c:v>-80</c:v>
                </c:pt>
                <c:pt idx="2">
                  <c:v>-60</c:v>
                </c:pt>
                <c:pt idx="3">
                  <c:v>-40</c:v>
                </c:pt>
                <c:pt idx="4">
                  <c:v>-20</c:v>
                </c:pt>
                <c:pt idx="5">
                  <c:v>0</c:v>
                </c:pt>
                <c:pt idx="6">
                  <c:v>20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1135</c:v>
                </c:pt>
                <c:pt idx="2">
                  <c:v>2422</c:v>
                </c:pt>
                <c:pt idx="3">
                  <c:v>3762</c:v>
                </c:pt>
                <c:pt idx="4">
                  <c:v>5087</c:v>
                </c:pt>
                <c:pt idx="5">
                  <c:v>6008</c:v>
                </c:pt>
                <c:pt idx="6">
                  <c:v>7042</c:v>
                </c:pt>
                <c:pt idx="7">
                  <c:v>7830</c:v>
                </c:pt>
                <c:pt idx="8">
                  <c:v>8200</c:v>
                </c:pt>
                <c:pt idx="9">
                  <c:v>8500</c:v>
                </c:pt>
                <c:pt idx="10">
                  <c:v>8900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2-4D03-B0D1-F470FFF9B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387055"/>
        <c:axId val="1203382735"/>
      </c:scatterChart>
      <c:valAx>
        <c:axId val="120338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82735"/>
        <c:crosses val="autoZero"/>
        <c:crossBetween val="midCat"/>
      </c:valAx>
      <c:valAx>
        <c:axId val="12033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8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367392</xdr:colOff>
      <xdr:row>20</xdr:row>
      <xdr:rowOff>38099</xdr:rowOff>
    </xdr:from>
    <xdr:to>
      <xdr:col>5</xdr:col>
      <xdr:colOff>465363</xdr:colOff>
      <xdr:row>35</xdr:row>
      <xdr:rowOff>5442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22E1F3-6FCA-48FC-EBEF-F159A0759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318407</xdr:colOff>
      <xdr:row>19</xdr:row>
      <xdr:rowOff>125185</xdr:rowOff>
    </xdr:from>
    <xdr:to>
      <xdr:col>13</xdr:col>
      <xdr:colOff>318407</xdr:colOff>
      <xdr:row>34</xdr:row>
      <xdr:rowOff>92528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2796B-76FC-3F99-2516-70626488F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585106</xdr:colOff>
      <xdr:row>19</xdr:row>
      <xdr:rowOff>130628</xdr:rowOff>
    </xdr:from>
    <xdr:to>
      <xdr:col>20</xdr:col>
      <xdr:colOff>585106</xdr:colOff>
      <xdr:row>34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6AB26-22AE-2CCF-906F-A4ABDE625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58BE-9982-46A1-B8DA-A949D006F8AA}">
  <dimension ref="B1:O20"/>
  <sheetViews>
    <sheetView tabSelected="1" workbookViewId="0">
      <selection activeCell="R19" sqref="R19"/>
    </sheetView>
  </sheetViews>
  <sheetFormatPr defaultRowHeight="14.6" x14ac:dyDescent="0.4"/>
  <cols>
    <col min="2" max="2" width="12.84375" customWidth="1"/>
    <col min="3" max="3" width="12.61328125" customWidth="1"/>
    <col min="4" max="4" width="19.3046875" customWidth="1"/>
    <col min="10" max="11" width="11.84375" bestFit="1" customWidth="1"/>
    <col min="15" max="15" width="14" customWidth="1"/>
  </cols>
  <sheetData>
    <row r="1" spans="2:15" x14ac:dyDescent="0.4">
      <c r="B1" t="s">
        <v>3</v>
      </c>
      <c r="C1" t="s">
        <v>0</v>
      </c>
      <c r="D1" t="s">
        <v>13</v>
      </c>
      <c r="E1" t="s">
        <v>1</v>
      </c>
      <c r="F1" t="s">
        <v>2</v>
      </c>
      <c r="I1" t="s">
        <v>6</v>
      </c>
      <c r="J1" t="s">
        <v>7</v>
      </c>
      <c r="K1" t="s">
        <v>16</v>
      </c>
      <c r="M1" t="s">
        <v>8</v>
      </c>
      <c r="N1" t="s">
        <v>14</v>
      </c>
      <c r="O1" t="s">
        <v>15</v>
      </c>
    </row>
    <row r="2" spans="2:15" x14ac:dyDescent="0.4">
      <c r="B2">
        <v>0</v>
      </c>
      <c r="C2">
        <v>0</v>
      </c>
      <c r="D2">
        <v>-100</v>
      </c>
      <c r="E2">
        <v>12.52</v>
      </c>
      <c r="F2">
        <v>0</v>
      </c>
      <c r="I2">
        <f>B2*9.80665/1000</f>
        <v>0</v>
      </c>
      <c r="J2" t="e">
        <f>I2/(C2^2*$B$20*$C$20)</f>
        <v>#DIV/0!</v>
      </c>
      <c r="K2" t="e">
        <f>I2*4/(C2^2*$B$20*$C$20)</f>
        <v>#DIV/0!</v>
      </c>
      <c r="M2">
        <f>E2*F2</f>
        <v>0</v>
      </c>
      <c r="N2" t="e">
        <f t="shared" ref="N2:N12" si="0">M2/(C2^2*$B$20*$C$20^5) * 1/(2*PI())</f>
        <v>#DIV/0!</v>
      </c>
      <c r="O2" t="e">
        <f>M2*4/(C2^2*$B$20*$C$20^5) * 1/(2*PI())</f>
        <v>#DIV/0!</v>
      </c>
    </row>
    <row r="3" spans="2:15" x14ac:dyDescent="0.4">
      <c r="B3">
        <v>4</v>
      </c>
      <c r="C3">
        <v>1135</v>
      </c>
      <c r="D3">
        <f>D2+20</f>
        <v>-80</v>
      </c>
      <c r="E3">
        <v>12.52</v>
      </c>
      <c r="F3">
        <v>0.13</v>
      </c>
      <c r="G3">
        <v>-78</v>
      </c>
      <c r="I3">
        <f t="shared" ref="I3:I12" si="1">B3*9.80665/1000</f>
        <v>3.92266E-2</v>
      </c>
      <c r="J3">
        <f>I3/(C3^2*$B$20*$C$20^4)</f>
        <v>9.1022330519130765E-6</v>
      </c>
      <c r="K3">
        <f>I3*4/(C3^2*$B$20*$C$20^4)</f>
        <v>3.6408932207652306E-5</v>
      </c>
      <c r="M3">
        <f t="shared" ref="M3:M12" si="2">E3*F3</f>
        <v>1.6275999999999999</v>
      </c>
      <c r="N3">
        <f t="shared" si="0"/>
        <v>2.6294133934386181E-4</v>
      </c>
      <c r="O3">
        <f t="shared" ref="O3:O12" si="3">M3*4/(C3^2*$B$20*$C$20^5) * 1/(2*PI())</f>
        <v>1.0517653573754472E-3</v>
      </c>
    </row>
    <row r="4" spans="2:15" x14ac:dyDescent="0.4">
      <c r="B4">
        <v>74</v>
      </c>
      <c r="C4">
        <v>2422</v>
      </c>
      <c r="D4">
        <f t="shared" ref="D4:D12" si="4">D3+20</f>
        <v>-60</v>
      </c>
      <c r="E4">
        <v>12.5</v>
      </c>
      <c r="F4">
        <v>0.59</v>
      </c>
      <c r="I4">
        <f t="shared" si="1"/>
        <v>0.72569209999999995</v>
      </c>
      <c r="J4">
        <f t="shared" ref="J4:J12" si="5">I4/(C4^2*$B$20*$C$20^4)</f>
        <v>3.6979677959958185E-5</v>
      </c>
      <c r="K4">
        <f t="shared" ref="K4:K12" si="6">I4*4/(C4^2*$B$20*$C$20^4)</f>
        <v>1.4791871183983274E-4</v>
      </c>
      <c r="M4">
        <f t="shared" si="2"/>
        <v>7.375</v>
      </c>
      <c r="N4">
        <f t="shared" si="0"/>
        <v>2.616475422930509E-4</v>
      </c>
      <c r="O4">
        <f t="shared" si="3"/>
        <v>1.0465901691722036E-3</v>
      </c>
    </row>
    <row r="5" spans="2:15" x14ac:dyDescent="0.4">
      <c r="B5">
        <v>194</v>
      </c>
      <c r="C5">
        <v>3762</v>
      </c>
      <c r="D5">
        <f t="shared" si="4"/>
        <v>-40</v>
      </c>
      <c r="E5">
        <v>12.45</v>
      </c>
      <c r="F5">
        <v>1.52</v>
      </c>
      <c r="I5">
        <f t="shared" si="1"/>
        <v>1.9024901000000001</v>
      </c>
      <c r="J5">
        <f t="shared" si="5"/>
        <v>4.0183136268041858E-5</v>
      </c>
      <c r="K5">
        <f t="shared" si="6"/>
        <v>1.6073254507216743E-4</v>
      </c>
      <c r="M5">
        <f t="shared" si="2"/>
        <v>18.923999999999999</v>
      </c>
      <c r="N5">
        <f t="shared" si="0"/>
        <v>2.7827761310719371E-4</v>
      </c>
      <c r="O5">
        <f t="shared" si="3"/>
        <v>1.1131104524287748E-3</v>
      </c>
    </row>
    <row r="6" spans="2:15" x14ac:dyDescent="0.4">
      <c r="B6">
        <v>385</v>
      </c>
      <c r="C6">
        <v>5087</v>
      </c>
      <c r="D6">
        <f t="shared" si="4"/>
        <v>-20</v>
      </c>
      <c r="E6">
        <v>12.36</v>
      </c>
      <c r="F6">
        <v>4.58</v>
      </c>
      <c r="I6">
        <f t="shared" si="1"/>
        <v>3.7755602499999998</v>
      </c>
      <c r="J6">
        <f t="shared" si="5"/>
        <v>4.3613097956774634E-5</v>
      </c>
      <c r="K6">
        <f t="shared" si="6"/>
        <v>1.7445239182709853E-4</v>
      </c>
      <c r="M6">
        <f t="shared" si="2"/>
        <v>56.608799999999995</v>
      </c>
      <c r="N6">
        <f t="shared" si="0"/>
        <v>4.55264079992953E-4</v>
      </c>
      <c r="O6">
        <f t="shared" si="3"/>
        <v>1.821056319971812E-3</v>
      </c>
    </row>
    <row r="7" spans="2:15" x14ac:dyDescent="0.4">
      <c r="B7" s="1">
        <v>574</v>
      </c>
      <c r="C7" s="1">
        <v>6008</v>
      </c>
      <c r="D7" s="1">
        <f t="shared" si="4"/>
        <v>0</v>
      </c>
      <c r="E7" s="1">
        <v>12.22</v>
      </c>
      <c r="F7" s="1">
        <v>7</v>
      </c>
      <c r="G7" s="1"/>
      <c r="H7" s="1"/>
      <c r="I7" s="1">
        <f t="shared" si="1"/>
        <v>5.6290171000000004</v>
      </c>
      <c r="J7">
        <f t="shared" si="5"/>
        <v>4.6615648145699593E-5</v>
      </c>
      <c r="K7">
        <f t="shared" si="6"/>
        <v>1.8646259258279837E-4</v>
      </c>
      <c r="M7">
        <f t="shared" si="2"/>
        <v>85.54</v>
      </c>
      <c r="N7">
        <f t="shared" si="0"/>
        <v>4.9318778372835464E-4</v>
      </c>
      <c r="O7">
        <f t="shared" si="3"/>
        <v>1.9727511349134186E-3</v>
      </c>
    </row>
    <row r="8" spans="2:15" x14ac:dyDescent="0.4">
      <c r="B8">
        <v>800</v>
      </c>
      <c r="C8">
        <v>7042</v>
      </c>
      <c r="D8">
        <f t="shared" si="4"/>
        <v>20</v>
      </c>
      <c r="E8">
        <v>11.93</v>
      </c>
      <c r="F8">
        <v>12.2</v>
      </c>
      <c r="I8">
        <f t="shared" si="1"/>
        <v>7.8453200000000001</v>
      </c>
      <c r="J8">
        <f t="shared" si="5"/>
        <v>4.7290905329981897E-5</v>
      </c>
      <c r="K8">
        <f t="shared" si="6"/>
        <v>1.8916362131992759E-4</v>
      </c>
      <c r="M8">
        <f t="shared" si="2"/>
        <v>145.54599999999999</v>
      </c>
      <c r="N8">
        <f t="shared" si="0"/>
        <v>6.108170420096934E-4</v>
      </c>
      <c r="O8">
        <f t="shared" si="3"/>
        <v>2.4432681680387736E-3</v>
      </c>
    </row>
    <row r="9" spans="2:15" x14ac:dyDescent="0.4">
      <c r="B9">
        <v>1020</v>
      </c>
      <c r="C9">
        <v>7830</v>
      </c>
      <c r="D9">
        <f t="shared" si="4"/>
        <v>40</v>
      </c>
      <c r="E9">
        <v>11.65</v>
      </c>
      <c r="F9">
        <v>18.510000000000002</v>
      </c>
      <c r="I9">
        <f t="shared" si="1"/>
        <v>10.002782999999999</v>
      </c>
      <c r="J9">
        <f t="shared" si="5"/>
        <v>4.8770401429346865E-5</v>
      </c>
      <c r="K9">
        <f t="shared" si="6"/>
        <v>1.9508160571738746E-4</v>
      </c>
      <c r="M9">
        <f t="shared" si="2"/>
        <v>215.64150000000004</v>
      </c>
      <c r="N9">
        <f t="shared" si="0"/>
        <v>7.3200109824346656E-4</v>
      </c>
      <c r="O9">
        <f t="shared" si="3"/>
        <v>2.9280043929738662E-3</v>
      </c>
    </row>
    <row r="10" spans="2:15" x14ac:dyDescent="0.4">
      <c r="B10">
        <v>1236</v>
      </c>
      <c r="C10">
        <v>8200</v>
      </c>
      <c r="D10">
        <f t="shared" si="4"/>
        <v>60</v>
      </c>
      <c r="E10">
        <v>11.38</v>
      </c>
      <c r="F10">
        <v>25.5</v>
      </c>
      <c r="I10">
        <f t="shared" si="1"/>
        <v>12.1210194</v>
      </c>
      <c r="J10">
        <f t="shared" si="5"/>
        <v>5.3885317810082142E-5</v>
      </c>
      <c r="K10">
        <f t="shared" si="6"/>
        <v>2.1554127124032857E-4</v>
      </c>
      <c r="M10">
        <f t="shared" si="2"/>
        <v>290.19</v>
      </c>
      <c r="N10">
        <f t="shared" si="0"/>
        <v>8.9816814982650144E-4</v>
      </c>
      <c r="O10">
        <f t="shared" si="3"/>
        <v>3.5926725993060057E-3</v>
      </c>
    </row>
    <row r="11" spans="2:15" x14ac:dyDescent="0.4">
      <c r="B11">
        <v>1250</v>
      </c>
      <c r="C11">
        <v>8500</v>
      </c>
      <c r="D11">
        <f t="shared" si="4"/>
        <v>80</v>
      </c>
      <c r="E11">
        <v>11.24</v>
      </c>
      <c r="F11">
        <v>28.6</v>
      </c>
      <c r="I11">
        <f t="shared" si="1"/>
        <v>12.258312500000001</v>
      </c>
      <c r="J11">
        <f t="shared" si="5"/>
        <v>5.0716800057529077E-5</v>
      </c>
      <c r="K11">
        <f t="shared" si="6"/>
        <v>2.0286720023011631E-4</v>
      </c>
      <c r="M11">
        <f t="shared" si="2"/>
        <v>321.464</v>
      </c>
      <c r="N11">
        <f t="shared" si="0"/>
        <v>9.2597104290832353E-4</v>
      </c>
      <c r="O11">
        <f t="shared" si="3"/>
        <v>3.7038841716332941E-3</v>
      </c>
    </row>
    <row r="12" spans="2:15" x14ac:dyDescent="0.4">
      <c r="B12">
        <v>1373</v>
      </c>
      <c r="C12">
        <v>8900</v>
      </c>
      <c r="D12">
        <f t="shared" si="4"/>
        <v>100</v>
      </c>
      <c r="E12">
        <v>11.1</v>
      </c>
      <c r="F12">
        <v>30</v>
      </c>
      <c r="I12">
        <f t="shared" si="1"/>
        <v>13.464530449999998</v>
      </c>
      <c r="J12">
        <f t="shared" si="5"/>
        <v>5.0812458306848541E-5</v>
      </c>
      <c r="K12">
        <f t="shared" si="6"/>
        <v>2.0324983322739416E-4</v>
      </c>
      <c r="M12">
        <f t="shared" si="2"/>
        <v>333</v>
      </c>
      <c r="N12">
        <f t="shared" si="0"/>
        <v>8.749175595006934E-4</v>
      </c>
      <c r="O12">
        <f t="shared" si="3"/>
        <v>3.4996702380027736E-3</v>
      </c>
    </row>
    <row r="13" spans="2:15" x14ac:dyDescent="0.4">
      <c r="J13" s="2">
        <f>AVERAGE(J4:J12)</f>
        <v>4.6540827029362526E-5</v>
      </c>
      <c r="K13" s="2">
        <f>AVERAGE(K4:K12)</f>
        <v>1.8616330811745011E-4</v>
      </c>
      <c r="L13" s="2"/>
      <c r="M13" s="2"/>
      <c r="N13" s="2">
        <f t="shared" ref="L13:O13" si="7">AVERAGE(N4:N12)</f>
        <v>6.1447243462335903E-4</v>
      </c>
      <c r="O13" s="2">
        <f t="shared" si="7"/>
        <v>2.4578897384934361E-3</v>
      </c>
    </row>
    <row r="15" spans="2:15" x14ac:dyDescent="0.4">
      <c r="B15" t="s">
        <v>9</v>
      </c>
      <c r="C15" t="s">
        <v>10</v>
      </c>
    </row>
    <row r="16" spans="2:15" x14ac:dyDescent="0.4">
      <c r="B16" t="s">
        <v>11</v>
      </c>
      <c r="C16" t="s">
        <v>12</v>
      </c>
      <c r="E16" t="s">
        <v>17</v>
      </c>
    </row>
    <row r="19" spans="2:3" x14ac:dyDescent="0.4">
      <c r="B19" t="s">
        <v>4</v>
      </c>
      <c r="C19" t="s">
        <v>5</v>
      </c>
    </row>
    <row r="20" spans="2:3" x14ac:dyDescent="0.4">
      <c r="B20">
        <v>1.2250000000000001</v>
      </c>
      <c r="C20">
        <v>0.2286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Gerits</dc:creator>
  <cp:lastModifiedBy>Michael Gerits</cp:lastModifiedBy>
  <dcterms:created xsi:type="dcterms:W3CDTF">2025-05-27T16:18:18Z</dcterms:created>
  <dcterms:modified xsi:type="dcterms:W3CDTF">2025-06-05T18:36:03Z</dcterms:modified>
</cp:coreProperties>
</file>