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GOFF\OneDrive\Desktop\Bootcamp Work\01 - Excel Unit\Module 01 Challenge - 01-30-2023\"/>
    </mc:Choice>
  </mc:AlternateContent>
  <xr:revisionPtr revIDLastSave="0" documentId="13_ncr:1_{A8728273-0AD8-49DA-ADEF-E1C5AB64C41A}" xr6:coauthVersionLast="47" xr6:coauthVersionMax="47" xr10:uidLastSave="{00000000-0000-0000-0000-000000000000}"/>
  <bookViews>
    <workbookView xWindow="40650" yWindow="1305" windowWidth="32100" windowHeight="1941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Outcomes Based on Goal" sheetId="5" r:id="rId5"/>
    <sheet name="Statistical Analysis" sheetId="6" r:id="rId6"/>
  </sheets>
  <definedNames>
    <definedName name="_xlnm._FilterDatabase" localSheetId="0" hidden="1">Crowdfunding!$A$1:$T$1001</definedName>
    <definedName name="_xlcn.WorksheetConnection_CrowdfundingAT" hidden="1">Crowdfunding!$A:$T</definedName>
    <definedName name="Goal">Crowdfunding!$D:$D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J15" i="6"/>
  <c r="J14" i="6"/>
  <c r="J12" i="6"/>
  <c r="J11" i="6"/>
  <c r="J10" i="6"/>
  <c r="J8" i="6"/>
  <c r="J7" i="6"/>
  <c r="J3" i="6" l="1"/>
  <c r="J6" i="6"/>
  <c r="J5" i="6"/>
  <c r="J4" i="6"/>
  <c r="D13" i="5"/>
  <c r="C13" i="5"/>
  <c r="D12" i="5"/>
  <c r="D11" i="5"/>
  <c r="D10" i="5"/>
  <c r="D9" i="5"/>
  <c r="D8" i="5"/>
  <c r="D7" i="5"/>
  <c r="D6" i="5"/>
  <c r="D5" i="5"/>
  <c r="D4" i="5"/>
  <c r="D3" i="5"/>
  <c r="D2" i="5"/>
  <c r="C2" i="5"/>
  <c r="C3" i="5"/>
  <c r="C4" i="5"/>
  <c r="C5" i="5"/>
  <c r="C6" i="5"/>
  <c r="C7" i="5"/>
  <c r="C8" i="5"/>
  <c r="C9" i="5"/>
  <c r="C10" i="5"/>
  <c r="C11" i="5"/>
  <c r="B7" i="5"/>
  <c r="B13" i="5"/>
  <c r="B11" i="5"/>
  <c r="B10" i="5"/>
  <c r="B9" i="5"/>
  <c r="B8" i="5"/>
  <c r="B6" i="5"/>
  <c r="B5" i="5"/>
  <c r="B4" i="5"/>
  <c r="B3" i="5"/>
  <c r="E3" i="5" s="1"/>
  <c r="B2" i="5"/>
  <c r="C12" i="5"/>
  <c r="B1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E9" i="5" l="1"/>
  <c r="E10" i="5"/>
  <c r="E12" i="5"/>
  <c r="F12" i="5" s="1"/>
  <c r="E4" i="5"/>
  <c r="G4" i="5" s="1"/>
  <c r="E5" i="5"/>
  <c r="G3" i="5"/>
  <c r="E6" i="5"/>
  <c r="G6" i="5" s="1"/>
  <c r="E8" i="5"/>
  <c r="G8" i="5" s="1"/>
  <c r="H3" i="5"/>
  <c r="E7" i="5"/>
  <c r="G7" i="5" s="1"/>
  <c r="H5" i="5"/>
  <c r="H4" i="5"/>
  <c r="H6" i="5"/>
  <c r="H8" i="5"/>
  <c r="G10" i="5"/>
  <c r="H9" i="5"/>
  <c r="G9" i="5"/>
  <c r="H10" i="5"/>
  <c r="G5" i="5"/>
  <c r="F10" i="5"/>
  <c r="F9" i="5"/>
  <c r="E2" i="5"/>
  <c r="H2" i="5" s="1"/>
  <c r="F8" i="5"/>
  <c r="E11" i="5"/>
  <c r="F11" i="5" s="1"/>
  <c r="F6" i="5"/>
  <c r="F5" i="5"/>
  <c r="F4" i="5"/>
  <c r="F3" i="5"/>
  <c r="E13" i="5"/>
  <c r="F13" i="5" s="1"/>
  <c r="G12" i="5" l="1"/>
  <c r="H12" i="5"/>
  <c r="G2" i="5"/>
  <c r="F7" i="5"/>
  <c r="H11" i="5"/>
  <c r="H7" i="5"/>
  <c r="G11" i="5"/>
  <c r="F2" i="5"/>
  <c r="H13" i="5"/>
  <c r="G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CC3471-D421-4A93-BE57-939A271E685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F22215-85DF-4D69-814B-93DEF1261649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<sst xmlns="http://schemas.openxmlformats.org/spreadsheetml/2006/main" count="7066" uniqueCount="2120">
  <si>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</si>
  <si>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</si>
  <si>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</si>
  <si>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</si>
  <si>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</si>
  <si>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</si>
  <si>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</si>
  <si>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</si>
  <si>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</si>
  <si>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</si>
  <si>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</si>
  <si>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</si>
  <si>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</si>
  <si>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</si>
  <si>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</si>
  <si>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</si>
  <si>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</si>
  <si>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</si>
  <si>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</si>
  <si>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</si>
  <si>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</si>
  <si>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</si>
  <si>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</si>
  <si>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</si>
  <si>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</si>
  <si>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</si>
  <si>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</si>
  <si>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</si>
  <si>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</si>
  <si>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</si>
  <si>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</si>
  <si>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</si>
  <si>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</si>
  <si>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</si>
  <si>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</si>
  <si>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</si>
  <si>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</si>
  <si>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</si>
  <si>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</si>
  <si>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</si>
  <si>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</si>
  <si>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</si>
  <si>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</si>
  <si>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</si>
  <si>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</si>
  <si>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</si>
  <si>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</si>
  <si>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</si>
  <si>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</si>
  <si>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</si>
  <si>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</si>
  <si>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</si>
  <si>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</si>
  <si>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</si>
  <si>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</si>
  <si>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</si>
  <si>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</si>
  <si>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</si>
  <si>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</si>
  <si>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</si>
  <si>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</si>
  <si>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</si>
  <si>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</si>
  <si>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</si>
  <si>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</si>
  <si>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</si>
  <si>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</si>
  <si>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</si>
  <si>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</si>
  <si>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</si>
  <si>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</si>
  <si>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</si>
  <si>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</si>
  <si>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</si>
  <si>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</si>
  <si>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</si>
  <si>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</si>
  <si>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</si>
  <si>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</si>
  <si>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</si>
  <si>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</si>
  <si>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</si>
  <si>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</si>
  <si>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</si>
  <si>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</si>
  <si>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</si>
  <si>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</si>
  <si>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</si>
  <si>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</si>
  <si>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</si>
  <si>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</si>
  <si>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</si>
  <si>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</si>
  <si>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</si>
  <si>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</si>
  <si>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</si>
  <si>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</si>
  <si>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</si>
  <si>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</si>
  <si>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</si>
  <si>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</si>
  <si>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</si>
  <si>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</si>
  <si>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</si>
  <si>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</si>
  <si>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</si>
  <si>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</si>
  <si>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</si>
  <si>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</si>
  <si>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</si>
  <si>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</si>
  <si>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</si>
  <si>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</si>
  <si>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</si>
  <si>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</si>
  <si>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</si>
  <si>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</si>
  <si>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</si>
  <si>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</si>
  <si>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</si>
  <si>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</si>
  <si>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</si>
  <si>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</si>
  <si>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</si>
  <si>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</si>
  <si>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</si>
  <si>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</si>
  <si>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</si>
  <si>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</si>
  <si>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</si>
  <si>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</si>
  <si>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</si>
  <si>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</si>
  <si>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</si>
  <si>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</si>
  <si>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</si>
  <si>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</si>
  <si>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</si>
  <si>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</si>
  <si>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</si>
  <si>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</si>
  <si>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</si>
  <si>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</si>
  <si>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</si>
  <si>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</si>
  <si>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</si>
  <si>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</si>
  <si>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</si>
  <si>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</si>
  <si>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</si>
  <si>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</si>
  <si>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</si>
  <si>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</si>
  <si>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</si>
  <si>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</si>
  <si>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</si>
  <si>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</si>
  <si>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</si>
  <si>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</si>
  <si>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</si>
  <si>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</si>
  <si>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</si>
  <si>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</si>
  <si>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</si>
  <si>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</si>
  <si>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</si>
  <si>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</si>
  <si>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</si>
  <si>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</si>
  <si>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</si>
  <si>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</si>
  <si>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</si>
  <si>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</si>
  <si>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</si>
  <si>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</si>
  <si>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</si>
  <si>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</si>
  <si>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</si>
  <si>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</si>
  <si>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</si>
  <si>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</si>
  <si>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</si>
  <si>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</si>
  <si>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</si>
  <si>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</si>
  <si>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</si>
  <si>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</si>
  <si>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</si>
  <si>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</si>
  <si>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</si>
  <si>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</si>
  <si>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</si>
  <si>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</si>
  <si>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</si>
  <si>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</si>
  <si>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</si>
  <si>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</si>
  <si>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</si>
  <si>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</si>
  <si>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</si>
  <si>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</si>
  <si>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</si>
  <si>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</si>
  <si>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</si>
  <si>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</si>
  <si>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</si>
  <si>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</si>
  <si>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</si>
  <si>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</si>
  <si>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</si>
  <si>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</si>
  <si>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</si>
  <si>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</si>
  <si>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</si>
  <si>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</si>
  <si>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</si>
  <si>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</si>
  <si>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</si>
  <si>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</si>
  <si>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</si>
  <si>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</si>
  <si>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</si>
  <si>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</si>
  <si>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</si>
  <si>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</si>
  <si>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</si>
  <si>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</si>
  <si>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</si>
  <si>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</si>
  <si>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</si>
  <si>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</si>
  <si>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</si>
  <si>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</si>
  <si>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</si>
  <si>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</si>
  <si>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</si>
  <si>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</si>
  <si>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</si>
  <si>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</si>
  <si>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</si>
  <si>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</si>
  <si>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</si>
  <si>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</si>
  <si>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</si>
  <si>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</si>
  <si>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</si>
  <si>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</si>
  <si>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</si>
  <si>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</si>
  <si>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</si>
  <si>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</si>
  <si>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</si>
  <si>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</si>
  <si>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</si>
  <si>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</si>
  <si>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</si>
  <si>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</si>
  <si>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</si>
  <si>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</si>
  <si>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</si>
  <si>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</si>
  <si>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</si>
  <si>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</si>
  <si>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</si>
  <si>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</si>
  <si>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</si>
  <si>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</si>
  <si>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</si>
  <si>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</si>
  <si>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</si>
  <si>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</si>
  <si>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</si>
  <si>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</si>
  <si>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</si>
  <si>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</si>
  <si>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</si>
  <si>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</si>
  <si>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</si>
  <si>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</si>
  <si>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</si>
  <si>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</si>
  <si>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</si>
  <si>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</si>
  <si>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</si>
  <si>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</si>
  <si>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</si>
  <si>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</si>
  <si>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</si>
  <si>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</si>
  <si>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</si>
  <si>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</si>
  <si>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</si>
  <si>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</si>
  <si>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</si>
  <si>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</si>
  <si>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</si>
  <si>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</si>
  <si>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</si>
  <si>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</si>
  <si>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</si>
  <si>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</si>
  <si>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</si>
  <si>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</si>
  <si>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</si>
  <si>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</si>
  <si>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</si>
  <si>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</si>
  <si>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</si>
  <si>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</si>
  <si>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</si>
  <si>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</si>
  <si>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</si>
  <si>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</si>
  <si>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</si>
  <si>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</si>
  <si>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</si>
  <si>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</si>
  <si>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</si>
  <si>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</si>
  <si>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</si>
  <si>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</si>
  <si>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</si>
  <si>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</si>
  <si>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</si>
  <si>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</si>
  <si>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</si>
  <si>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</si>
  <si>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</si>
  <si>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</si>
  <si>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</si>
  <si>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</si>
  <si>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</si>
  <si>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</si>
  <si>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</si>
  <si>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</si>
  <si>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</si>
  <si>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</si>
  <si>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</si>
  <si>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</si>
  <si>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</si>
  <si>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</si>
  <si>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</si>
  <si>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</si>
  <si>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</si>
  <si>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</si>
  <si>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</si>
  <si>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</si>
  <si>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</si>
  <si>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</si>
  <si>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</si>
  <si>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</si>
  <si>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</si>
  <si>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</si>
  <si>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</si>
  <si>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</si>
  <si>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</si>
  <si>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</si>
  <si>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</si>
  <si>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</si>
  <si>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</si>
  <si>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</si>
  <si>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</si>
  <si>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</si>
  <si>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</si>
  <si>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</si>
  <si>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</si>
  <si>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</si>
  <si>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</si>
  <si>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</si>
  <si>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</si>
  <si>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</si>
  <si>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</si>
  <si>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</si>
  <si>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</si>
  <si>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</si>
  <si>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</si>
  <si>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</si>
  <si>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</si>
  <si>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</si>
  <si>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</si>
  <si>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</si>
  <si>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</si>
  <si>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</si>
  <si>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</si>
  <si>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</si>
  <si>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</si>
  <si>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</si>
  <si>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</si>
  <si>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</si>
  <si>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</si>
  <si>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</si>
  <si>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</si>
  <si>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</si>
  <si>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</si>
  <si>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</si>
  <si>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</si>
  <si>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</si>
  <si>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</si>
  <si>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</si>
  <si>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</si>
  <si>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</si>
  <si>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</si>
  <si>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</si>
  <si>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</si>
  <si>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</si>
  <si>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</si>
  <si>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</si>
  <si>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</si>
  <si>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</si>
  <si>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</si>
  <si>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</si>
  <si>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</si>
  <si>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</si>
  <si>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</si>
  <si>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</si>
  <si>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</si>
  <si>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</si>
  <si>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</si>
  <si>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</si>
  <si>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</si>
  <si>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</si>
  <si>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</si>
  <si>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</si>
  <si>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</si>
  <si>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</si>
  <si>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</si>
  <si>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</si>
  <si>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</si>
  <si>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</si>
  <si>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</si>
  <si>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</si>
  <si>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</si>
  <si>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</si>
  <si>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</si>
  <si>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</si>
  <si>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</si>
  <si>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</si>
  <si>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</si>
  <si>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</si>
  <si>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</si>
  <si>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</si>
  <si>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</si>
  <si>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</si>
  <si>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</si>
  <si>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</si>
  <si>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</si>
  <si>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</si>
  <si>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</si>
  <si>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</si>
  <si>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</si>
  <si>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</si>
  <si>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</si>
  <si>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</si>
  <si>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</si>
  <si>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</si>
  <si>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</si>
  <si>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</si>
  <si>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</si>
  <si>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</si>
  <si>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</si>
  <si>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</si>
  <si>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</si>
  <si>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</si>
  <si>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</si>
  <si>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</si>
  <si>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</si>
  <si>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</si>
  <si>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</si>
  <si>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</si>
  <si>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</si>
  <si>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</si>
  <si>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</si>
  <si>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</si>
  <si>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</si>
  <si>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</si>
  <si>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</si>
  <si>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</si>
  <si>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</si>
  <si>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</si>
  <si>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</si>
  <si>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</si>
  <si>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</si>
  <si>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</si>
  <si>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</si>
  <si>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</si>
  <si>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</si>
  <si>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</si>
  <si>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</si>
  <si>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</si>
  <si>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</si>
  <si>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</si>
  <si>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</si>
  <si>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</si>
  <si>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</si>
  <si>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</si>
  <si>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</si>
  <si>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</si>
  <si>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</si>
  <si>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</si>
  <si>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</si>
  <si>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</si>
  <si>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</si>
  <si>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</si>
  <si>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</si>
  <si>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</si>
  <si>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</si>
  <si>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</si>
  <si>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</si>
  <si>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</si>
  <si>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</si>
  <si>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</si>
  <si>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</si>
  <si>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</si>
  <si>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</si>
  <si>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</si>
  <si>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</si>
  <si>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</si>
  <si>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</si>
  <si>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</si>
  <si>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</si>
  <si>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</si>
  <si>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</si>
  <si>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</si>
  <si>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</si>
  <si>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</si>
  <si>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</si>
  <si>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</si>
  <si>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</si>
  <si>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</si>
  <si>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</si>
  <si>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</si>
  <si>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</si>
  <si>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</si>
  <si>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</si>
  <si>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</si>
  <si>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</si>
  <si>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</si>
  <si>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</si>
  <si>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</si>
  <si>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</si>
  <si>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</si>
  <si>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</si>
  <si>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</si>
  <si>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</si>
  <si>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</si>
  <si>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</si>
  <si>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</si>
  <si>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</si>
  <si>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</si>
  <si>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</si>
  <si>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</si>
  <si>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</si>
  <si>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</si>
  <si>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</si>
  <si>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</si>
  <si>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</si>
  <si>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</si>
  <si>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</si>
  <si>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</si>
  <si>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</si>
  <si>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</si>
  <si>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</si>
  <si>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</si>
  <si>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</si>
  <si>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</si>
  <si>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</si>
  <si>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</si>
  <si>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</si>
  <si>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</si>
  <si>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</si>
  <si>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</si>
  <si>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</si>
  <si>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</si>
  <si>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</si>
  <si>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</si>
  <si>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</si>
  <si>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</si>
  <si>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</si>
  <si>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</si>
  <si>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</si>
  <si>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</si>
  <si>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</si>
  <si>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</si>
  <si>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</si>
  <si>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</si>
  <si>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</si>
  <si>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</si>
  <si>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</si>
  <si>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</si>
  <si>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</si>
  <si>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</si>
  <si>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</si>
  <si>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</si>
  <si>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</si>
  <si>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</si>
  <si>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</si>
  <si>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</si>
  <si>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</si>
  <si>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</si>
  <si>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</si>
  <si>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</si>
  <si>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</si>
  <si>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</si>
  <si>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</si>
  <si>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</si>
  <si>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</si>
  <si>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</si>
  <si>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</si>
  <si>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</si>
  <si>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</si>
  <si>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</si>
  <si>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</si>
  <si>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</si>
  <si>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</si>
  <si>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</si>
  <si>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</si>
  <si>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</si>
  <si>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</si>
  <si>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</si>
  <si>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</si>
  <si>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</si>
  <si>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</si>
  <si>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</si>
  <si>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</si>
  <si>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</si>
  <si>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</si>
  <si>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</si>
  <si>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</si>
  <si>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</si>
  <si>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</si>
  <si>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</si>
  <si>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</si>
  <si>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</si>
  <si>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</si>
  <si>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</si>
  <si>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</si>
  <si>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</si>
  <si>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</si>
  <si>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</si>
  <si>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</si>
  <si>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</si>
  <si>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</si>
  <si>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</si>
  <si>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</si>
  <si>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</si>
  <si>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</si>
  <si>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</si>
  <si>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</si>
  <si>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</si>
  <si>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</si>
  <si>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</si>
  <si>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</si>
  <si>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</si>
  <si>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</si>
  <si>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</si>
  <si>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</si>
  <si>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</si>
  <si>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</si>
  <si>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</si>
  <si>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</si>
  <si>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</si>
  <si>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</si>
  <si>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</si>
  <si>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</si>
  <si>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</si>
  <si>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</si>
  <si>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</si>
  <si>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</si>
  <si>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</si>
  <si>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</si>
  <si>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</si>
  <si>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</si>
  <si>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</si>
  <si>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</si>
  <si>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</si>
  <si>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</si>
  <si>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</si>
  <si>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</si>
  <si>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</si>
  <si>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</si>
  <si>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</si>
  <si>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</si>
  <si>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</si>
  <si>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</si>
  <si>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</si>
  <si>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</si>
  <si>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</si>
  <si>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</si>
  <si>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</si>
  <si>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</si>
  <si>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</si>
  <si>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</si>
  <si>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</si>
  <si>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</si>
  <si>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</si>
  <si>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</si>
  <si>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</si>
  <si>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</si>
  <si>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</si>
  <si>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</si>
  <si>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</si>
  <si>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</si>
  <si>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</si>
  <si>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</si>
  <si>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</si>
  <si>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</si>
  <si>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</si>
  <si>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</si>
  <si>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</si>
  <si>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</si>
  <si>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</si>
  <si>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</si>
  <si>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</si>
  <si>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</si>
  <si>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</si>
  <si>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</si>
  <si>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</si>
  <si>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</si>
  <si>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</si>
  <si>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</si>
  <si>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</si>
  <si>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</si>
  <si>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</si>
  <si>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</si>
  <si>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</si>
  <si>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</si>
  <si>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</si>
  <si>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</si>
  <si>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</si>
  <si>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</si>
  <si>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</si>
  <si>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</si>
  <si>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</si>
  <si>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</si>
  <si>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</si>
  <si>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</si>
  <si>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</si>
  <si>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</si>
  <si>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</si>
  <si>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</si>
  <si>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</si>
  <si>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</si>
  <si>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</si>
  <si>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</si>
  <si>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</si>
  <si>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</si>
  <si>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</si>
  <si>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</si>
  <si>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</si>
  <si>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</si>
  <si>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</si>
  <si>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</si>
  <si>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</si>
  <si>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</si>
  <si>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</si>
  <si>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</si>
  <si>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</si>
  <si>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</si>
  <si>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</si>
  <si>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</si>
  <si>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</si>
  <si>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</si>
  <si>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</si>
  <si>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</si>
  <si>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</si>
  <si>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</si>
  <si>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</si>
  <si>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</si>
  <si>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</si>
  <si>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</si>
  <si>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</si>
  <si>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</si>
  <si>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</si>
  <si>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</si>
  <si>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</si>
  <si>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</si>
  <si>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</si>
  <si>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</si>
  <si>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</si>
  <si>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</si>
  <si>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</si>
  <si>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</si>
  <si>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</si>
  <si>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</si>
  <si>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</si>
  <si>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</si>
  <si>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</si>
  <si>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</si>
  <si>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</si>
  <si>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</si>
  <si>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</si>
  <si>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</si>
  <si>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</si>
  <si>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</si>
  <si>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</si>
  <si>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</si>
  <si>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</si>
  <si>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</si>
  <si>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</si>
  <si>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</si>
  <si>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</si>
  <si>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</si>
  <si>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</si>
  <si>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</si>
  <si>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</si>
  <si>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</si>
  <si>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</si>
  <si>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</si>
  <si>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</si>
  <si>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</si>
  <si>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</si>
  <si>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</si>
  <si>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</si>
  <si>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</si>
  <si>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</si>
  <si>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</si>
  <si>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</si>
  <si>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</si>
  <si>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</si>
  <si>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</si>
  <si>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</si>
  <si>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</si>
  <si>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</si>
  <si>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</si>
  <si>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</si>
  <si>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</si>
  <si>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</si>
  <si>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</si>
  <si>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</si>
  <si>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</si>
  <si>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</si>
  <si>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</si>
  <si>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</si>
  <si>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</si>
  <si>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</si>
  <si>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</si>
  <si>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</si>
  <si>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</si>
  <si>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</si>
  <si>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</si>
  <si>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</si>
  <si>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</si>
  <si>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</si>
  <si>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</si>
  <si>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</si>
  <si>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</si>
  <si>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</si>
  <si>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</si>
  <si>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</si>
  <si>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</si>
  <si>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</si>
  <si>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</si>
  <si>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</si>
  <si>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</si>
  <si>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</si>
  <si>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</si>
  <si>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</si>
  <si>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</si>
  <si>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</si>
  <si>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</si>
  <si>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</si>
  <si>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</si>
  <si>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</si>
  <si>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</si>
  <si>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</si>
  <si>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</si>
  <si>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</si>
  <si>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</si>
  <si>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</si>
  <si>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</si>
  <si>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</si>
  <si>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</si>
  <si>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</si>
  <si>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</si>
  <si>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</si>
  <si>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</si>
  <si>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</si>
  <si>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</si>
  <si>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</si>
  <si>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</si>
  <si>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</si>
  <si>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</si>
  <si>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</si>
  <si>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</si>
  <si>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</si>
  <si>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</si>
  <si>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</si>
  <si>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</si>
  <si>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</si>
  <si>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</si>
  <si>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</si>
  <si>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</si>
  <si>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</si>
  <si>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</si>
  <si>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</si>
  <si>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</si>
  <si>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</si>
  <si>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</si>
  <si>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</si>
  <si>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</si>
  <si>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</si>
  <si>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</si>
  <si>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</si>
  <si>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</si>
  <si>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</si>
  <si>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</si>
  <si>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</si>
  <si>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</si>
  <si>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</si>
  <si>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</si>
  <si>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</si>
  <si>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</si>
  <si>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</si>
  <si>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</si>
  <si>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</si>
  <si>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</si>
  <si>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</si>
  <si>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</si>
  <si>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</si>
  <si>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</si>
  <si>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</si>
  <si>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</si>
  <si>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</si>
  <si>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</si>
  <si>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</si>
  <si>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</si>
  <si>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</si>
  <si>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</si>
  <si>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</si>
  <si>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</si>
  <si>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</si>
  <si>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</si>
  <si>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</si>
  <si>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</si>
  <si>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</si>
  <si>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</si>
  <si>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</si>
  <si>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</si>
  <si>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</si>
  <si>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</si>
  <si>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</si>
  <si>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</si>
  <si>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</si>
  <si>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</si>
  <si>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</si>
  <si>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</si>
  <si>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</si>
  <si>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</si>
  <si>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</si>
  <si>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</si>
  <si>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</si>
  <si>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</si>
  <si>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</si>
  <si>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</si>
  <si>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</si>
  <si>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</si>
  <si>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</si>
  <si>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</si>
  <si>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</si>
  <si>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</si>
  <si>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</si>
  <si>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</si>
  <si>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</si>
  <si>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</si>
  <si>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</si>
  <si>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</si>
  <si>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</si>
  <si>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</si>
  <si>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</si>
  <si>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</si>
  <si>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</si>
  <si>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</si>
  <si>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</si>
  <si>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</si>
  <si>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</si>
  <si>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</si>
  <si>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</si>
  <si>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</si>
  <si>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</si>
  <si>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</si>
  <si>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</si>
  <si>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</si>
  <si>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</si>
  <si>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</si>
  <si>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</si>
  <si>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</si>
  <si>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</si>
  <si>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</si>
  <si>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</si>
  <si>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</si>
  <si>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</si>
  <si>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</si>
  <si>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</si>
  <si>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</si>
  <si>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</si>
  <si>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</si>
  <si>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</si>
  <si>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</si>
  <si>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</si>
  <si>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</si>
  <si>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</si>
  <si>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</si>
  <si>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</si>
  <si>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</si>
  <si>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</si>
  <si>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</si>
  <si>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</si>
  <si>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</si>
  <si>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</si>
  <si>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</si>
  <si>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</si>
  <si>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</si>
  <si>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</si>
  <si>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</si>
  <si>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</si>
  <si>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</si>
  <si>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</si>
  <si>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</si>
  <si>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</si>
  <si>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</si>
  <si>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</si>
  <si>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</si>
  <si>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</si>
  <si>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</si>
  <si>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</si>
  <si>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</si>
  <si>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</si>
  <si>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</si>
  <si>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</si>
  <si>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</si>
  <si>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</si>
  <si>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</si>
  <si>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</si>
  <si>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</si>
  <si>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</si>
  <si>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</si>
  <si>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</si>
  <si>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</si>
  <si>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</si>
  <si>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</si>
  <si>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</si>
  <si>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</si>
  <si>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</si>
  <si>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</si>
  <si>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</si>
  <si>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</si>
  <si>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</si>
  <si>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</si>
  <si>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</si>
  <si>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</si>
  <si>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</si>
  <si>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</si>
  <si>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</si>
  <si>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</si>
  <si>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</si>
  <si>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</si>
  <si>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</si>
  <si>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</si>
  <si>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</si>
  <si>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</si>
  <si>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</si>
  <si>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</si>
  <si>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</si>
  <si>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</si>
  <si>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</si>
  <si>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</si>
  <si>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</si>
  <si>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</si>
  <si>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</si>
  <si>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</si>
  <si>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</si>
  <si>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</si>
  <si>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</si>
  <si>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</si>
  <si>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</si>
  <si>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</si>
  <si>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</si>
  <si>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</si>
  <si>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</si>
  <si>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</si>
  <si>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</si>
  <si>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</si>
  <si>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</si>
  <si>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</si>
  <si>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</si>
  <si>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</si>
  <si>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</si>
  <si>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</si>
  <si>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</si>
  <si>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</si>
  <si>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</si>
  <si>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</si>
  <si>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</si>
  <si>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</si>
  <si>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</si>
  <si>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</si>
  <si>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</si>
  <si>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</si>
  <si>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</si>
  <si>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</si>
  <si>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</si>
  <si>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</si>
  <si>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</si>
  <si>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</si>
  <si>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</si>
  <si>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</si>
  <si>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</si>
  <si>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</si>
  <si>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</si>
  <si>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</si>
  <si>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</si>
  <si>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</si>
  <si>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</si>
  <si>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</si>
  <si>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</si>
  <si>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</si>
  <si>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</si>
  <si>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</si>
  <si>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</si>
  <si>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</si>
  <si>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</si>
  <si>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</si>
  <si>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</si>
  <si>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</si>
  <si>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</si>
  <si>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</si>
  <si>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</si>
  <si>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</si>
  <si>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</si>
  <si>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</si>
  <si>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</si>
  <si>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</si>
  <si>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</si>
  <si>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</si>
  <si>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</si>
  <si>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</si>
  <si>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</si>
  <si>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</si>
  <si>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</si>
  <si>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</si>
  <si>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</si>
  <si>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</si>
  <si>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</si>
  <si>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</si>
  <si>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</si>
  <si>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</si>
  <si>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</si>
  <si>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</si>
  <si>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</si>
  <si>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</si>
  <si>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</si>
  <si>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</si>
  <si>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</si>
  <si>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</si>
  <si>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</si>
  <si>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</si>
  <si>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</si>
  <si>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</si>
  <si>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</si>
  <si>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</si>
  <si>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</si>
  <si>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</si>
  <si>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</si>
  <si>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</si>
  <si>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</si>
  <si>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</si>
  <si>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</si>
  <si>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</si>
  <si>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</si>
  <si>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</si>
  <si>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</si>
  <si>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</si>
  <si>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</si>
  <si>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</si>
  <si>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</si>
  <si>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</si>
  <si>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</si>
  <si>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</si>
  <si>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</si>
  <si>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</si>
  <si>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</si>
  <si>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</si>
  <si>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</si>
  <si>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</si>
  <si>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</si>
  <si>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</si>
  <si>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</si>
  <si>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</si>
  <si>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</si>
  <si>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</si>
  <si>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</si>
  <si>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</si>
  <si>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</si>
  <si>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</si>
  <si>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</si>
  <si>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</si>
  <si>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</si>
  <si>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</si>
  <si>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</si>
  <si>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</si>
  <si>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</si>
  <si>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</si>
  <si>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</si>
  <si>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</si>
  <si>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</si>
  <si>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</si>
  <si>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</si>
  <si>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</si>
  <si>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</si>
  <si>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</si>
  <si>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</si>
  <si>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</si>
  <si>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</si>
  <si>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</si>
  <si>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</si>
  <si>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</si>
  <si>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</si>
  <si>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</si>
  <si>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</si>
  <si>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</si>
  <si>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</si>
  <si>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</si>
  <si>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</si>
  <si>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</si>
  <si>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</si>
  <si>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</si>
  <si>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</si>
  <si>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</si>
  <si>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</si>
  <si>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</si>
  <si>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</si>
  <si>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</si>
  <si>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</si>
  <si>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</si>
  <si>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</si>
  <si>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</si>
  <si>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</si>
  <si>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</si>
  <si>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</si>
  <si>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</si>
  <si>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</si>
  <si>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</si>
  <si>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</si>
  <si>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</si>
  <si>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</si>
  <si>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</si>
  <si>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</si>
  <si>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</si>
  <si>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</si>
  <si>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</si>
  <si>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</si>
  <si>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</si>
  <si>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</si>
  <si>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</si>
  <si>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</si>
  <si>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</si>
  <si>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</si>
  <si>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</si>
  <si>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</si>
  <si>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</si>
  <si>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</si>
  <si>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</si>
  <si>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</si>
  <si>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</si>
  <si>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</si>
  <si>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</si>
  <si>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</si>
  <si>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</si>
  <si>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</si>
  <si>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</si>
  <si>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</si>
  <si>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</si>
  <si>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</si>
  <si>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</si>
  <si>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</si>
  <si>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</si>
  <si>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</si>
  <si>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</si>
  <si>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</si>
  <si>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</si>
  <si>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</si>
  <si>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</si>
  <si>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</si>
  <si>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</si>
  <si>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</si>
  <si>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</si>
  <si>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</si>
  <si>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</si>
  <si>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</si>
  <si>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</si>
  <si>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</si>
  <si>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</si>
  <si>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</si>
  <si>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</si>
  <si>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</si>
  <si>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</si>
  <si>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</si>
  <si>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</si>
  <si>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</si>
  <si>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</si>
  <si>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</si>
  <si>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</si>
  <si>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</si>
  <si>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</si>
  <si>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</si>
  <si>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</si>
  <si>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</si>
  <si>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</si>
  <si>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</si>
  <si>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</si>
  <si>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</si>
  <si>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</si>
  <si>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</si>
  <si>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</si>
  <si>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</si>
  <si>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</si>
  <si>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</si>
  <si>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</si>
  <si>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</si>
  <si>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</si>
  <si>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</si>
  <si>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</si>
  <si>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</si>
  <si>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</si>
  <si>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</si>
  <si>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</si>
  <si>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</si>
  <si>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</si>
  <si>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</si>
  <si>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</si>
  <si>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</si>
  <si>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</si>
  <si>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</si>
  <si>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</si>
  <si>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</si>
  <si>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</si>
  <si>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</si>
  <si>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</si>
  <si>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</si>
  <si>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</si>
  <si>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</si>
  <si>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</si>
  <si>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</si>
  <si>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</si>
  <si>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</si>
  <si>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</si>
  <si>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</si>
  <si>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</si>
  <si>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</si>
  <si>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</si>
  <si>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</si>
  <si>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</si>
  <si>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</si>
  <si>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</si>
  <si>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</si>
  <si>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</si>
  <si>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</si>
  <si>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</si>
  <si>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</si>
  <si>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</si>
  <si>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</si>
  <si>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</si>
  <si>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</si>
  <si>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</si>
  <si>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</si>
  <si>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</si>
  <si>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</si>
  <si>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</si>
  <si>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</si>
  <si>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</si>
  <si>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</si>
  <si>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</si>
  <si>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</si>
  <si>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</si>
  <si>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</si>
  <si>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</si>
  <si>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</si>
  <si>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</si>
  <si>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</si>
  <si>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</si>
  <si>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</si>
  <si>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</si>
  <si>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</si>
  <si>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</si>
  <si>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</si>
  <si>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</si>
  <si>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</si>
  <si>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</si>
  <si>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</si>
  <si>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</si>
  <si>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</si>
  <si>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</si>
  <si>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</si>
  <si>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</si>
  <si>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</si>
  <si>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</si>
  <si>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</si>
  <si>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</si>
  <si>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</si>
  <si>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</si>
  <si>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</si>
  <si>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</si>
  <si>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</si>
  <si>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</si>
  <si>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</si>
  <si>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</si>
  <si>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</si>
  <si>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</si>
  <si>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</si>
  <si>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</si>
  <si>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</si>
  <si>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</si>
  <si>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</si>
  <si>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</si>
  <si>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</si>
  <si>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</si>
  <si>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</si>
  <si>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</si>
  <si>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</si>
  <si>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</si>
  <si>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</si>
  <si>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</si>
  <si>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</si>
  <si>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</si>
  <si>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</si>
  <si>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</si>
  <si>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</si>
  <si>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</si>
  <si>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</si>
  <si>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</si>
  <si>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</si>
  <si>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</si>
  <si>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</si>
  <si>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</si>
  <si>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</si>
  <si>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</si>
  <si>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</si>
  <si>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</si>
  <si>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</si>
  <si>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</si>
  <si>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</si>
  <si>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</si>
  <si>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</si>
  <si>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</si>
  <si>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</si>
  <si>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</si>
  <si>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</si>
  <si>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</si>
  <si>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</si>
  <si>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</si>
  <si>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</si>
  <si>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</si>
  <si>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</si>
  <si>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</si>
  <si>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</si>
  <si>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</si>
  <si>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</si>
  <si>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</si>
  <si>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</si>
  <si>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</si>
  <si>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</si>
  <si>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</si>
  <si>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</si>
  <si>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</si>
  <si>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</si>
  <si>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</si>
  <si>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</si>
  <si>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</si>
  <si>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</si>
  <si>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</si>
  <si>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</si>
  <si>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</si>
  <si>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</si>
  <si>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</si>
  <si>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</si>
  <si>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</si>
  <si>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</si>
  <si>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</si>
  <si>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</si>
  <si>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</si>
  <si>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</si>
  <si>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</si>
  <si>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</si>
  <si>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</si>
  <si>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</si>
  <si>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</si>
  <si>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</si>
  <si>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</si>
  <si>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</si>
  <si>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</si>
  <si>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</si>
  <si>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</si>
  <si>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</si>
  <si>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</si>
  <si>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</si>
  <si>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</si>
  <si>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</si>
  <si>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</si>
  <si>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</si>
  <si>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</si>
  <si>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</si>
  <si>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</si>
  <si>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</si>
  <si>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</si>
  <si>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</si>
  <si>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</si>
  <si>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</si>
  <si>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</si>
  <si>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</si>
  <si>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</si>
  <si>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</si>
  <si>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</si>
  <si>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</si>
  <si>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</si>
  <si>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</si>
  <si>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</si>
  <si>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</si>
  <si>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</si>
  <si>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</si>
  <si>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</si>
  <si>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</si>
  <si>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</si>
  <si>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</si>
  <si>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</si>
  <si>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</si>
  <si>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</si>
  <si>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</si>
  <si>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</si>
  <si>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</si>
  <si>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</si>
  <si>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</si>
  <si>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</si>
  <si>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</si>
  <si>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</si>
  <si>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</si>
  <si>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</si>
  <si>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</si>
  <si>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</si>
  <si>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</si>
  <si>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</si>
  <si>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</si>
  <si>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</si>
  <si>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</si>
  <si>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</si>
  <si>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</si>
  <si>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</si>
  <si>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</si>
  <si>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</si>
  <si>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</si>
  <si>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</si>
  <si>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</si>
  <si>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</si>
  <si>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</si>
  <si>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</si>
  <si>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</si>
  <si>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</si>
  <si>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</si>
  <si>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</si>
  <si>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</si>
  <si>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</si>
  <si>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</si>
  <si>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</si>
  <si>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</si>
  <si>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</si>
  <si>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</si>
  <si>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</si>
  <si>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</si>
  <si>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</si>
  <si>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</si>
  <si>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</si>
  <si>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</si>
  <si>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</si>
  <si>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</si>
  <si>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</si>
  <si>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</si>
  <si>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</si>
  <si>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</si>
  <si>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</si>
  <si>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</si>
  <si>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</si>
  <si>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</si>
  <si>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</si>
  <si>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</si>
  <si>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</si>
  <si>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</si>
  <si>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</si>
  <si>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</si>
  <si>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</si>
  <si>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</si>
  <si>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</si>
  <si>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</si>
  <si>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</si>
  <si>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</si>
  <si>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</si>
  <si>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</si>
  <si>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</si>
  <si>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</si>
  <si>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</si>
  <si>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</si>
  <si>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</si>
  <si>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</si>
  <si>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</si>
  <si>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</si>
  <si>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</si>
  <si>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</si>
  <si>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</si>
  <si>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</si>
  <si>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</si>
  <si>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</si>
  <si>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</si>
  <si>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</si>
  <si>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</si>
  <si>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</si>
  <si>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</si>
  <si>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</si>
  <si>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</si>
  <si>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</si>
  <si>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</si>
  <si>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</si>
  <si>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</si>
  <si>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</si>
  <si>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</si>
  <si>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</si>
  <si>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</si>
  <si>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</si>
  <si>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</si>
  <si>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</si>
  <si>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</si>
  <si>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</si>
  <si>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</si>
  <si>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</si>
  <si>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</si>
  <si>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</si>
  <si>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</si>
  <si>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</si>
  <si>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</si>
  <si>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</si>
  <si>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</si>
  <si>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</si>
  <si>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</si>
  <si>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</si>
  <si>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</si>
  <si>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</si>
  <si>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</si>
  <si>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</si>
  <si>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</si>
  <si>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</si>
  <si>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</si>
  <si>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</si>
  <si>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</si>
  <si>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</si>
  <si>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</si>
  <si>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</si>
  <si>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</si>
  <si>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</si>
  <si>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</si>
  <si>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</si>
  <si>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</si>
  <si>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</si>
  <si>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</si>
  <si>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</si>
  <si>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</si>
  <si>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</si>
  <si>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</si>
  <si>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</si>
  <si>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</si>
  <si>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</si>
  <si>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</si>
  <si>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</si>
  <si>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</si>
  <si>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</si>
  <si>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</si>
  <si>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</si>
  <si>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</si>
  <si>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</si>
  <si>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</si>
  <si>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</si>
  <si>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</si>
  <si>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</si>
  <si>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</si>
  <si>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</si>
  <si>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</si>
  <si>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</si>
  <si>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</si>
  <si>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</si>
  <si>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</si>
  <si>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</si>
  <si>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</si>
  <si>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</si>
  <si>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</si>
  <si>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</si>
  <si>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</si>
  <si>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</si>
  <si>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</si>
  <si>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</si>
  <si>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</si>
  <si>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</si>
  <si>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</si>
  <si>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</si>
  <si>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</si>
  <si>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</si>
  <si>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</si>
  <si>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</si>
  <si>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</si>
  <si>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</si>
  <si>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</si>
  <si>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</si>
  <si>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</si>
  <si>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</si>
  <si>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</si>
  <si>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</si>
  <si>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</si>
  <si>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</si>
  <si>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</si>
  <si>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</si>
  <si>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</si>
  <si>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</si>
  <si>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</si>
  <si>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</si>
  <si>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</si>
  <si>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</si>
  <si>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</si>
  <si>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</si>
  <si>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</si>
  <si>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</si>
  <si>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</si>
  <si>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</si>
  <si>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</si>
  <si>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</si>
  <si>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</si>
  <si>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</si>
  <si>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</si>
  <si>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</si>
  <si>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</si>
  <si>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</si>
  <si>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</si>
  <si>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</si>
  <si>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</si>
  <si>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</si>
  <si>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</si>
  <si>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</si>
  <si>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</si>
  <si>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</si>
  <si>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</si>
  <si>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</si>
  <si>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</si>
  <si>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</si>
  <si>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</si>
  <si>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</si>
  <si>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</si>
  <si>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</si>
  <si>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</si>
  <si>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</si>
  <si>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</si>
  <si>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</si>
  <si>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</si>
  <si>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</si>
  <si>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</si>
  <si>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</si>
  <si>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</si>
  <si>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</si>
  <si>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</si>
  <si>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</si>
  <si>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</si>
  <si>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</si>
  <si>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</si>
  <si>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</si>
  <si>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</si>
  <si>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</si>
  <si>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</si>
  <si>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</si>
  <si>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</si>
  <si>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</si>
  <si>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</si>
  <si>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</si>
  <si>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</si>
  <si>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</si>
  <si>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</si>
  <si>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</si>
  <si>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</si>
  <si>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</si>
  <si>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</si>
  <si>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</si>
  <si>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</si>
  <si>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</si>
  <si>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</si>
  <si>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</si>
  <si>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</si>
  <si>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</si>
  <si>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</si>
  <si>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</si>
  <si>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</si>
  <si>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</si>
  <si>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</si>
  <si>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</si>
  <si>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</si>
  <si>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</si>
  <si>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</si>
  <si>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</si>
  <si>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</si>
  <si>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</si>
  <si>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</si>
  <si>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</si>
  <si>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</si>
  <si>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</si>
  <si>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</si>
  <si>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</si>
  <si>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</si>
  <si>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</si>
  <si>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</si>
  <si>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</si>
  <si>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</si>
  <si>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</si>
  <si>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</si>
  <si>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</si>
  <si>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</si>
  <si>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</si>
  <si>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</si>
  <si>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</si>
  <si>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</si>
  <si>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</si>
  <si>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</si>
  <si>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</si>
  <si>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</si>
  <si>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</si>
  <si>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</si>
  <si>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</si>
  <si>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</si>
  <si>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</si>
  <si>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</si>
  <si>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</si>
  <si>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</si>
  <si>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</si>
  <si>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</si>
  <si>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</si>
  <si>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</si>
  <si>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</si>
  <si>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</si>
  <si>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</si>
  <si>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</si>
  <si>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</si>
  <si>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</si>
  <si>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</si>
  <si>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</si>
  <si>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</si>
  <si>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</si>
  <si>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</si>
  <si>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</si>
  <si>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</si>
  <si>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</si>
  <si>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</si>
  <si>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</si>
  <si>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</si>
  <si>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</si>
  <si>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</si>
  <si>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</si>
  <si>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</si>
  <si>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</si>
  <si>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</si>
  <si>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</si>
  <si>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</si>
  <si>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</si>
  <si>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</si>
  <si>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</si>
  <si>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</si>
  <si>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</si>
  <si>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</si>
  <si>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</si>
  <si>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</si>
  <si>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</si>
  <si>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</si>
  <si>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</si>
  <si>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</si>
  <si>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</si>
  <si>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</si>
  <si>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</si>
  <si>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</si>
  <si>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</si>
  <si>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</si>
  <si>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</si>
  <si>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</si>
  <si>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</si>
  <si>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</si>
  <si>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</si>
  <si>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</si>
  <si>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</si>
  <si>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</si>
  <si>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</si>
  <si>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</si>
  <si>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</si>
  <si>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</si>
  <si>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</si>
  <si>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</si>
  <si>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</si>
  <si>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</si>
  <si>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</si>
  <si>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</si>
  <si>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</si>
  <si>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</si>
  <si>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</si>
  <si>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</si>
  <si>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</si>
  <si>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</si>
  <si>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</si>
  <si>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</si>
  <si>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</si>
  <si>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</si>
  <si>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</si>
  <si>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</si>
  <si>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</si>
  <si>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</si>
  <si>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</si>
  <si>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</si>
  <si>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</si>
  <si>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</si>
  <si>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</si>
  <si>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</si>
  <si>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</si>
  <si>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</si>
  <si>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</si>
  <si>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</si>
  <si>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</si>
  <si>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</si>
  <si>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</si>
  <si>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</si>
  <si>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</si>
  <si>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</si>
  <si>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</si>
  <si>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</si>
  <si>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</si>
  <si>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</si>
  <si>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</si>
  <si>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</si>
  <si>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</si>
  <si>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</si>
  <si>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</si>
  <si>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</si>
  <si>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</si>
  <si>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</si>
  <si>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</si>
  <si>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</si>
  <si>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</si>
  <si>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</si>
  <si>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</si>
  <si>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</si>
  <si>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</si>
  <si>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</si>
  <si>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</si>
  <si>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</si>
  <si>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</si>
  <si>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</si>
  <si>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</si>
  <si>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</si>
  <si>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</si>
  <si>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</si>
  <si>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</si>
  <si>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</si>
  <si>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</si>
  <si>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</si>
  <si>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</si>
  <si>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</si>
  <si>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</si>
  <si>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</si>
  <si>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</si>
  <si>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</si>
  <si>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</si>
  <si>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</si>
  <si>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</si>
  <si>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</si>
  <si>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</si>
  <si>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</si>
  <si>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</si>
  <si>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</si>
  <si>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</si>
  <si>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</si>
  <si>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</si>
  <si>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</si>
  <si>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</si>
  <si>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</si>
  <si>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</si>
  <si>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</si>
  <si>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</si>
  <si>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</si>
  <si>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</si>
  <si>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</si>
  <si>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</si>
  <si>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</si>
  <si>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</si>
  <si>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</si>
  <si>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</si>
  <si>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</si>
  <si>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</si>
  <si>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</si>
  <si>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</si>
  <si>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</si>
  <si>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</si>
  <si>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</si>
  <si>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</si>
  <si>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</si>
  <si>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</si>
  <si>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</si>
  <si>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</si>
  <si>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</si>
  <si>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</si>
  <si>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</si>
  <si>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</si>
  <si>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</si>
  <si>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</si>
  <si>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</si>
  <si>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</si>
  <si>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</si>
  <si>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</si>
  <si>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</si>
  <si>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</si>
  <si>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</si>
  <si>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</si>
  <si>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</si>
  <si>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</si>
  <si>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</si>
  <si>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</si>
  <si>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</si>
  <si>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</si>
  <si>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</si>
  <si>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</si>
  <si>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</si>
  <si>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</si>
  <si>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</si>
  <si>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</si>
  <si>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</si>
  <si>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</si>
  <si>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</si>
  <si>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</si>
  <si>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</si>
  <si>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</si>
  <si>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</si>
  <si>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</si>
  <si>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</si>
  <si>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</si>
  <si>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</si>
  <si>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</si>
  <si>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</si>
  <si>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</si>
  <si>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</si>
  <si>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</si>
  <si>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</si>
  <si>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</si>
  <si>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</si>
  <si>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</si>
  <si>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</si>
  <si>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</si>
  <si>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</si>
  <si>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</si>
  <si>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</si>
  <si>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</si>
  <si>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</si>
  <si>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</si>
  <si>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</si>
  <si>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</si>
  <si>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</si>
  <si>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</si>
  <si>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</si>
  <si>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</si>
  <si>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</si>
  <si>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</si>
  <si>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</si>
  <si>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</si>
  <si>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</si>
  <si>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</si>
  <si>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</si>
  <si>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</si>
  <si>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</si>
  <si>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</si>
  <si>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</si>
  <si>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</si>
  <si>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</si>
  <si>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</si>
  <si>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</si>
  <si>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</si>
  <si>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</si>
  <si>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</si>
  <si>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</si>
  <si>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</si>
  <si>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</si>
  <si>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</si>
  <si>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</si>
  <si>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</si>
  <si>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</si>
  <si>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</si>
  <si>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</si>
  <si>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</si>
  <si>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</si>
  <si>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Perfectage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</si>
  <si>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</si>
  <si>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</si>
  <si>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</si>
  <si>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</si>
  <si>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</si>
  <si>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</si>
  <si>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</si>
  <si>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</si>
  <si>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</si>
  <si>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</si>
  <si>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</si>
  <si>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</si>
  <si>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</si>
  <si>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</si>
  <si>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</si>
  <si>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backer_count</t>
  </si>
  <si>
    <t>Successful Mean Number of Backers</t>
  </si>
  <si>
    <t>Successful Median Number of Backers</t>
  </si>
  <si>
    <t>Successful Maximim Number of Backers</t>
  </si>
  <si>
    <t>Successful Variance Number of Backers</t>
  </si>
  <si>
    <t>Successful Standard Deviation of Backers</t>
  </si>
  <si>
    <t>Failed Mean Number of Backers</t>
  </si>
  <si>
    <t>Failed Median Number of Backers</t>
  </si>
  <si>
    <t>Failed Minimum Number of Backers</t>
  </si>
  <si>
    <t>Successful Minimum Number of Backers</t>
  </si>
  <si>
    <t>Failed Variance Number of Backers</t>
  </si>
  <si>
    <t>Failed Standard Deviation of Backers</t>
  </si>
  <si>
    <t>Failed Maximum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</si>
</sst>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277-9CEE-1D85D4E6585D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8-4277-9CEE-1D85D4E6585D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8-4277-9CEE-1D85D4E6585D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8-4277-9CEE-1D85D4E6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83296"/>
        <c:axId val="1831484960"/>
      </c:barChart>
      <c:catAx>
        <c:axId val="18314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84960"/>
        <c:crosses val="autoZero"/>
        <c:auto val="1"/>
        <c:lblAlgn val="ctr"/>
        <c:lblOffset val="100"/>
        <c:noMultiLvlLbl val="0"/>
      </c:catAx>
      <c:valAx>
        <c:axId val="1831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2-4FFB-A87C-AC45C0497297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2-4FFB-A87C-AC45C0497297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2-4FFB-A87C-AC45C0497297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2-4FFB-A87C-AC45C049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81216"/>
        <c:axId val="1831483712"/>
      </c:barChart>
      <c:catAx>
        <c:axId val="18314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83712"/>
        <c:crosses val="autoZero"/>
        <c:auto val="1"/>
        <c:lblAlgn val="ctr"/>
        <c:lblOffset val="100"/>
        <c:noMultiLvlLbl val="0"/>
      </c:catAx>
      <c:valAx>
        <c:axId val="18314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8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5-4913-870A-6C7BA54D9D4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5-4913-870A-6C7BA54D9D4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5-4913-870A-6C7BA54D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2800"/>
        <c:axId val="58612384"/>
      </c:lineChart>
      <c:catAx>
        <c:axId val="586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384"/>
        <c:crosses val="autoZero"/>
        <c:auto val="1"/>
        <c:lblAlgn val="ctr"/>
        <c:lblOffset val="100"/>
        <c:noMultiLvlLbl val="0"/>
      </c:catAx>
      <c:valAx>
        <c:axId val="586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Perfectage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03E-AB8E-3EF66C7C0C1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03E-AB8E-3EF66C7C0C1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7-403E-AB8E-3EF66C7C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07120"/>
        <c:axId val="255904208"/>
      </c:lineChart>
      <c:catAx>
        <c:axId val="2559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04208"/>
        <c:crosses val="autoZero"/>
        <c:auto val="1"/>
        <c:lblAlgn val="ctr"/>
        <c:lblOffset val="100"/>
        <c:noMultiLvlLbl val="0"/>
      </c:catAx>
      <c:valAx>
        <c:axId val="2559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2</xdr:row>
      <xdr:rowOff>57150</xdr:rowOff>
    </xdr:from>
    <xdr:to>
      <xdr:col>18</xdr:col>
      <xdr:colOff>314324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9DFBB-61F5-448E-81E9-CC3B7EAD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190500</xdr:rowOff>
    </xdr:from>
    <xdr:to>
      <xdr:col>19</xdr:col>
      <xdr:colOff>495300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B18D5-3658-25DA-296E-8D273AD9D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814387</xdr:colOff>
      <xdr:row>1</xdr:row>
      <xdr:rowOff>28574</xdr:rowOff>
    </xdr:from>
    <xdr:to>
      <xdr:col>14</xdr:col>
      <xdr:colOff>676275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F5788-2F54-2615-5BD7-C60B7B1D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14</xdr:row>
      <xdr:rowOff>47625</xdr:rowOff>
    </xdr:from>
    <xdr:to>
      <xdr:col>7</xdr:col>
      <xdr:colOff>1400176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5D2B6-18FB-EE5B-FA13-0FCA1FA8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ff" refreshedDate="44950.390305787034" createdVersion="8" refreshedVersion="8" minRefreshableVersion="3" recordCount="1001" xr:uid="{96DF872C-4D5E-4BEF-BD6A-892B7E57CF8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Goff" refreshedDate="44950.68100960648" backgroundQuery="1" createdVersion="8" refreshedVersion="8" minRefreshableVersion="3" recordCount="0" supportSubquery="1" supportAdvancedDrill="1" xr:uid="{BC3FB52C-62D0-4A10-A79D-5ED5429748DB}">
  <cacheSource type="external" connectionId="1"/>
  <cacheFields count="6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Range].[Date Created Conversion].[Date Created Conversion]" caption="Date Created Conversion" numFmtId="0" hierarchy="13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3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x v="0"/>
    <b v="0"/>
    <s v="food/food trucks"/>
    <x v="0"/>
    <x v="0"/>
  </r>
  <r>
    <m/>
    <m/>
    <m/>
    <m/>
    <m/>
    <m/>
    <x v="4"/>
    <m/>
    <m/>
    <x v="7"/>
    <m/>
    <x v="879"/>
    <m/>
    <x v="2"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5E096-FBE1-444E-91D3-BB651BF67E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B3E8F-6E6B-42E8-BD1F-647BAF87A1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6E38B-F236-4538-B315-3E20A1E93E75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4:E18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s="1" x="0" e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3" hier="13" name="[Range].[Date Created Conversion].[All]" cap="All"/>
  </pageFields>
  <dataFields count="1">
    <dataField name="Count of outcome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D6" sqref="D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18.5" bestFit="1" customWidth="1"/>
    <col min="8" max="8" width="17.5" bestFit="1" customWidth="1"/>
    <col min="9" max="9" width="20.5" bestFit="1" customWidth="1"/>
    <col min="12" max="12" width="11.125" bestFit="1" customWidth="1"/>
    <col min="13" max="13" width="12.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SUM(E2/D2)*100</f>
        <v>0</v>
      </c>
      <c r="G2" t="s">
        <v>14</v>
      </c>
      <c r="H2">
        <v>0</v>
      </c>
      <c r="I2" s="5">
        <f>IF(E2=0,0,IF(H2=0,0,AVERAGE(E2/H2)))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(((L2/60)/60)/24+DATE(1970,1,1))</f>
        <v>42336.25</v>
      </c>
      <c r="O2" s="9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LEFT(R2,FIND("/",R2) -1)</f>
        <v>food</v>
      </c>
      <c r="T2" t="str">
        <f>RIGHT(R2, LEN(R2)- 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SUM(E3/D3)*100</f>
        <v>1040</v>
      </c>
      <c r="G3" t="s">
        <v>20</v>
      </c>
      <c r="H3">
        <v>158</v>
      </c>
      <c r="I3" s="5">
        <f t="shared" ref="I3:I66" si="1">IF(E3=0,0,IF(H3=0,0,AVERAGE(E3/H3)))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(((L3/60)/60)/24+DATE(1970,1,1))</f>
        <v>41870.208333333336</v>
      </c>
      <c r="O3" s="9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-1)</f>
        <v>music</v>
      </c>
      <c r="T3" t="str">
        <f t="shared" ref="T3:T66" si="5">RIGHT(R3, LEN(R3)- 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SUM(E67/D67)*100</f>
        <v>236.14754098360655</v>
      </c>
      <c r="G67" t="s">
        <v>20</v>
      </c>
      <c r="H67">
        <v>236</v>
      </c>
      <c r="I67" s="5">
        <f t="shared" ref="I67:I130" si="7">IF(E67=0,0,IF(H67=0,0,AVERAGE(E67/H67)))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(((L67/60)/60)/24+DATE(1970,1,1))</f>
        <v>40570.25</v>
      </c>
      <c r="O67" s="9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-1)</f>
        <v>theater</v>
      </c>
      <c r="T67" t="str">
        <f t="shared" ref="T67:T130" si="11">RIGHT(R67, LEN(R67)- 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SUM(E131/D131)*100</f>
        <v>3.202693602693603</v>
      </c>
      <c r="G131" t="s">
        <v>74</v>
      </c>
      <c r="H131">
        <v>55</v>
      </c>
      <c r="I131" s="5">
        <f t="shared" ref="I131:I194" si="13">IF(E131=0,0,IF(H131=0,0,AVERAGE(E131/H131)))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(((L131/60)/60)/24+DATE(1970,1,1))</f>
        <v>42038.25</v>
      </c>
      <c r="O131" s="9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-1)</f>
        <v>food</v>
      </c>
      <c r="T131" t="str">
        <f t="shared" ref="T131:T194" si="17">RIGHT(R131, LEN(R131)- 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SUM(E195/D195)*100</f>
        <v>45.636363636363633</v>
      </c>
      <c r="G195" t="s">
        <v>14</v>
      </c>
      <c r="H195">
        <v>65</v>
      </c>
      <c r="I195" s="5">
        <f t="shared" ref="I195:I258" si="19">IF(E195=0,0,IF(H195=0,0,AVERAGE(E195/H195)))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(((L195/60)/60)/24+DATE(1970,1,1))</f>
        <v>43198.208333333328</v>
      </c>
      <c r="O195" s="9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-1)</f>
        <v>music</v>
      </c>
      <c r="T195" t="str">
        <f t="shared" ref="T195:T258" si="23">RIGHT(R195, LEN(R195)- 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SUM(E259/D259)*100</f>
        <v>146</v>
      </c>
      <c r="G259" t="s">
        <v>20</v>
      </c>
      <c r="H259">
        <v>92</v>
      </c>
      <c r="I259" s="5">
        <f t="shared" ref="I259:I322" si="25">IF(E259=0,0,IF(H259=0,0,AVERAGE(E259/H259)))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(((L259/60)/60)/24+DATE(1970,1,1))</f>
        <v>41338.25</v>
      </c>
      <c r="O259" s="9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-1)</f>
        <v>theater</v>
      </c>
      <c r="T259" t="str">
        <f t="shared" ref="T259:T322" si="29">RIGHT(R259, LEN(R259)- 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SUM(E323/D323)*100</f>
        <v>94.144366197183089</v>
      </c>
      <c r="G323" t="s">
        <v>14</v>
      </c>
      <c r="H323">
        <v>2468</v>
      </c>
      <c r="I323" s="5">
        <f t="shared" ref="I323:I386" si="31">IF(E323=0,0,IF(H323=0,0,AVERAGE(E323/H323)))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(((L323/60)/60)/24+DATE(1970,1,1))</f>
        <v>40634.208333333336</v>
      </c>
      <c r="O323" s="9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-1)</f>
        <v>film &amp; video</v>
      </c>
      <c r="T323" t="str">
        <f t="shared" ref="T323:T386" si="35">RIGHT(R323, LEN(R323)- 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SUM(E387/D387)*100</f>
        <v>146.16709511568124</v>
      </c>
      <c r="G387" t="s">
        <v>20</v>
      </c>
      <c r="H387">
        <v>1137</v>
      </c>
      <c r="I387" s="5">
        <f t="shared" ref="I387:I450" si="37">IF(E387=0,0,IF(H387=0,0,AVERAGE(E387/H387)))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(((L387/60)/60)/24+DATE(1970,1,1))</f>
        <v>43553.208333333328</v>
      </c>
      <c r="O387" s="9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-1)</f>
        <v>publishing</v>
      </c>
      <c r="T387" t="str">
        <f t="shared" ref="T387:T450" si="41">RIGHT(R387, LEN(R387)- 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SUM(E451/D451)*100</f>
        <v>967</v>
      </c>
      <c r="G451" t="s">
        <v>20</v>
      </c>
      <c r="H451">
        <v>86</v>
      </c>
      <c r="I451" s="5">
        <f t="shared" ref="I451:I514" si="43">IF(E451=0,0,IF(H451=0,0,AVERAGE(E451/H451)))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(((L451/60)/60)/24+DATE(1970,1,1))</f>
        <v>43530.25</v>
      </c>
      <c r="O451" s="9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-1)</f>
        <v>games</v>
      </c>
      <c r="T451" t="str">
        <f t="shared" ref="T451:T514" si="47">RIGHT(R451, LEN(R451)- 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SUM(E515/D515)*100</f>
        <v>39.277108433734945</v>
      </c>
      <c r="G515" t="s">
        <v>74</v>
      </c>
      <c r="H515">
        <v>35</v>
      </c>
      <c r="I515" s="5">
        <f t="shared" ref="I515:I578" si="49">IF(E515=0,0,IF(H515=0,0,AVERAGE(E515/H515)))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(((L515/60)/60)/24+DATE(1970,1,1))</f>
        <v>40430.208333333336</v>
      </c>
      <c r="O515" s="9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-1)</f>
        <v>film &amp; video</v>
      </c>
      <c r="T515" t="str">
        <f t="shared" ref="T515:T578" si="53">RIGHT(R515, LEN(R515)- 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SUM(E579/D579)*100</f>
        <v>18.853658536585368</v>
      </c>
      <c r="G579" t="s">
        <v>74</v>
      </c>
      <c r="H579">
        <v>37</v>
      </c>
      <c r="I579" s="5">
        <f t="shared" ref="I579:I642" si="55">IF(E579=0,0,IF(H579=0,0,AVERAGE(E579/H579)))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(((L579/60)/60)/24+DATE(1970,1,1))</f>
        <v>40613.25</v>
      </c>
      <c r="O579" s="9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-1)</f>
        <v>music</v>
      </c>
      <c r="T579" t="str">
        <f t="shared" ref="T579:T642" si="59">RIGHT(R579, LEN(R579)- 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SUM(E643/D643)*100</f>
        <v>119.96808510638297</v>
      </c>
      <c r="G643" t="s">
        <v>20</v>
      </c>
      <c r="H643">
        <v>194</v>
      </c>
      <c r="I643" s="5">
        <f t="shared" ref="I643:I706" si="61">IF(E643=0,0,IF(H643=0,0,AVERAGE(E643/H643)))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(((L643/60)/60)/24+DATE(1970,1,1))</f>
        <v>42786.25</v>
      </c>
      <c r="O643" s="9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-1)</f>
        <v>theater</v>
      </c>
      <c r="T643" t="str">
        <f t="shared" ref="T643:T706" si="65">RIGHT(R643, LEN(R643)- 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SUM(E707/D707)*100</f>
        <v>99.026517383618156</v>
      </c>
      <c r="G707" t="s">
        <v>14</v>
      </c>
      <c r="H707">
        <v>2025</v>
      </c>
      <c r="I707" s="5">
        <f t="shared" ref="I707:I770" si="67">IF(E707=0,0,IF(H707=0,0,AVERAGE(E707/H707)))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(((L707/60)/60)/24+DATE(1970,1,1))</f>
        <v>41619.25</v>
      </c>
      <c r="O707" s="9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-1)</f>
        <v>publishing</v>
      </c>
      <c r="T707" t="str">
        <f t="shared" ref="T707:T770" si="71">RIGHT(R707, LEN(R707)- 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SUM(E771/D771)*100</f>
        <v>86.867834394904463</v>
      </c>
      <c r="G771" t="s">
        <v>14</v>
      </c>
      <c r="H771">
        <v>3410</v>
      </c>
      <c r="I771" s="5">
        <f t="shared" ref="I771:I834" si="73">IF(E771=0,0,IF(H771=0,0,AVERAGE(E771/H771)))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(((L771/60)/60)/24+DATE(1970,1,1))</f>
        <v>41501.208333333336</v>
      </c>
      <c r="O771" s="9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-1)</f>
        <v>games</v>
      </c>
      <c r="T771" t="str">
        <f t="shared" ref="T771:T834" si="77">RIGHT(R771, LEN(R771)- 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SUM(E835/D835)*100</f>
        <v>157.69117647058823</v>
      </c>
      <c r="G835" t="s">
        <v>20</v>
      </c>
      <c r="H835">
        <v>165</v>
      </c>
      <c r="I835" s="5">
        <f t="shared" ref="I835:I898" si="79">IF(E835=0,0,IF(H835=0,0,AVERAGE(E835/H835)))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(((L835/60)/60)/24+DATE(1970,1,1))</f>
        <v>40588.25</v>
      </c>
      <c r="O835" s="9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-1)</f>
        <v>publishing</v>
      </c>
      <c r="T835" t="str">
        <f t="shared" ref="T835:T898" si="83">RIGHT(R835, LEN(R835)- 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SUM(E899/D899)*100</f>
        <v>27.693181818181817</v>
      </c>
      <c r="G899" t="s">
        <v>14</v>
      </c>
      <c r="H899">
        <v>27</v>
      </c>
      <c r="I899" s="5">
        <f t="shared" ref="I899:I962" si="85">IF(E899=0,0,IF(H899=0,0,AVERAGE(E899/H899)))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(((L899/60)/60)/24+DATE(1970,1,1))</f>
        <v>43583.208333333328</v>
      </c>
      <c r="O899" s="9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-1)</f>
        <v>theater</v>
      </c>
      <c r="T899" t="str">
        <f t="shared" ref="T899:T962" si="89">RIGHT(R899, LEN(R899)- 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SUM(E963/D963)*100</f>
        <v>119.29824561403508</v>
      </c>
      <c r="G963" t="s">
        <v>20</v>
      </c>
      <c r="H963">
        <v>155</v>
      </c>
      <c r="I963" s="5">
        <f t="shared" ref="I963:I1001" si="91">IF(E963=0,0,IF(H963=0,0,AVERAGE(E963/H963)))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(((L963/60)/60)/24+DATE(1970,1,1))</f>
        <v>40591.25</v>
      </c>
      <c r="O963" s="9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-1)</f>
        <v>publishing</v>
      </c>
      <c r="T963" t="str">
        <f t="shared" ref="T963:T1001" si="95">RIGHT(R963, LEN(R963)- 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A8AF-68E1-4B52-807C-6779F8D47F81}">
  <sheetPr codeName="Sheet3"/>
  <dimension ref="A1:F14"/>
  <sheetViews>
    <sheetView workbookViewId="0">
      <selection activeCell="C3" sqref="C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2033</v>
      </c>
      <c r="B3" s="6" t="s">
        <v>2034</v>
      </c>
    </row>
    <row r="4" spans="1:6" x14ac:dyDescent="0.25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1AA9-44B7-4BB6-A500-5A314FE05B54}">
  <sheetPr codeName="Sheet4"/>
  <dimension ref="A1:F30"/>
  <sheetViews>
    <sheetView workbookViewId="0">
      <selection activeCell="G40" sqref="G40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2047</v>
      </c>
      <c r="B4" s="6" t="s">
        <v>2034</v>
      </c>
    </row>
    <row r="5" spans="1:6" x14ac:dyDescent="0.2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2049</v>
      </c>
      <c r="E7">
        <v>4</v>
      </c>
      <c r="F7">
        <v>4</v>
      </c>
    </row>
    <row r="8" spans="1:6" x14ac:dyDescent="0.2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2052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2062</v>
      </c>
      <c r="C20">
        <v>4</v>
      </c>
      <c r="E20">
        <v>4</v>
      </c>
      <c r="F20">
        <v>8</v>
      </c>
    </row>
    <row r="21" spans="1:6" x14ac:dyDescent="0.25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2064</v>
      </c>
      <c r="C22">
        <v>9</v>
      </c>
      <c r="E22">
        <v>5</v>
      </c>
      <c r="F22">
        <v>14</v>
      </c>
    </row>
    <row r="23" spans="1:6" x14ac:dyDescent="0.2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2067</v>
      </c>
      <c r="C25">
        <v>7</v>
      </c>
      <c r="E25">
        <v>14</v>
      </c>
      <c r="F25">
        <v>21</v>
      </c>
    </row>
    <row r="26" spans="1:6" x14ac:dyDescent="0.2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2071</v>
      </c>
      <c r="E29">
        <v>3</v>
      </c>
      <c r="F29">
        <v>3</v>
      </c>
    </row>
    <row r="30" spans="1:6" x14ac:dyDescent="0.2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A52B-A05B-4617-864C-77304240BA16}">
  <dimension ref="A1:E18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 vm="1">
        <v>2074</v>
      </c>
    </row>
    <row r="2" spans="1:5" x14ac:dyDescent="0.25">
      <c r="A2" s="6" t="s">
        <v>2072</v>
      </c>
      <c r="B2" t="s" vm="2">
        <v>2074</v>
      </c>
    </row>
    <row r="4" spans="1:5" x14ac:dyDescent="0.25">
      <c r="A4" s="6" t="s">
        <v>2033</v>
      </c>
      <c r="B4" s="6" t="s">
        <v>2034</v>
      </c>
    </row>
    <row r="5" spans="1:5" x14ac:dyDescent="0.25">
      <c r="A5" s="6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7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65-9600-420D-9366-C36E7554A8A0}">
  <dimension ref="A1:H13"/>
  <sheetViews>
    <sheetView workbookViewId="0">
      <selection activeCell="D14" sqref="D14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8.875" style="10" bestFit="1" customWidth="1"/>
    <col min="7" max="7" width="15.5" style="10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2106</v>
      </c>
      <c r="E1" t="s">
        <v>2090</v>
      </c>
      <c r="F1" s="10" t="s">
        <v>2091</v>
      </c>
      <c r="G1" s="10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x14ac:dyDescent="0.25">
      <c r="A3" t="s">
        <v>2095</v>
      </c>
      <c r="B3">
        <f>COUNTIFS(Crowdfunding!$D:$D,"&gt;=1000", Crowdfunding!$D:$D,"&lt;4999",Crowdfunding!$G:$G,"Successful")</f>
        <v>191</v>
      </c>
      <c r="C3">
        <f>COUNTIFS(Crowdfunding!$D:$D,"&gt;=1000", Crowdfunding!$D:$D,"&lt;4999",Crowdfunding!$G:$G,"Failed")</f>
        <v>38</v>
      </c>
      <c r="D3">
        <f>COUNTIFS(Crowdfunding!$D:$D,"&gt;=1000", Crowdfunding!$D:$D,"&lt;4999",Crowdfunding!$G:$G,"Canceled")</f>
        <v>2</v>
      </c>
      <c r="E3">
        <f t="shared" ref="E3:E13" si="0">SUM(B3:D3)</f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5">
      <c r="A4" t="s">
        <v>2096</v>
      </c>
      <c r="B4">
        <f>COUNTIFS(Crowdfunding!$D:$D,"&gt;=5000", Crowdfunding!$D:$D,"&lt;9999",Crowdfunding!$G:$G,"Successful")</f>
        <v>164</v>
      </c>
      <c r="C4">
        <f>COUNTIFS(Crowdfunding!$D:$D,"&gt;=5000", Crowdfunding!$D:$D,"&lt;9999",Crowdfunding!$G:$G,"Failed")</f>
        <v>126</v>
      </c>
      <c r="D4">
        <f>COUNTIFS(Crowdfunding!$D:$D,"&gt;=5000", Crowdfunding!$D:$D,"&lt;9999",Crowdfunding!$G:$G,"Canceled")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COUNTIFS(Crowdfunding!$D:$D,"&gt;=10000", Crowdfunding!$D:$D,"&lt;14999",Crowdfunding!$G:$G,"Successful")</f>
        <v>4</v>
      </c>
      <c r="C5">
        <f>COUNTIFS(Crowdfunding!$D:$D,"&gt;=10000", Crowdfunding!$D:$D,"&lt;14999",Crowdfunding!$G:$G,"Failed")</f>
        <v>5</v>
      </c>
      <c r="D5">
        <f>COUNTIFS(Crowdfunding!$D:$D,"&gt;=10000", Crowdfunding!$D:$D,"&lt;14999",Crowdfunding!$G:$G,"Canceled")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COUNTIFS(Crowdfunding!$D:$D,"&gt;=15000", Crowdfunding!$D:$D,"&lt;19999",Crowdfunding!$G:$G,"Successful")</f>
        <v>10</v>
      </c>
      <c r="C6">
        <f>COUNTIFS(Crowdfunding!$D:$D,"&gt;=15000", Crowdfunding!$D:$D,"&lt;19999",Crowdfunding!$G:$G,"Failed")</f>
        <v>0</v>
      </c>
      <c r="D6">
        <f>COUNTIFS(Crowdfunding!$D:$D,"&gt;=15000", Crowdfunding!$D:$D,"&lt;19999",Crowdfunding!$G:$G,"Canceled")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COUNTIFS(Crowdfunding!$D:$D,"&gt;=20000", Crowdfunding!$D:$D,"&lt;24999",Crowdfunding!$G:$G,"Successful")</f>
        <v>7</v>
      </c>
      <c r="C7">
        <f>COUNTIFS(Crowdfunding!$D:$D,"&gt;=20000", Crowdfunding!$D:$D,"&lt;24999",Crowdfunding!$G:$G,"Failed")</f>
        <v>0</v>
      </c>
      <c r="D7">
        <f>COUNTIFS(Crowdfunding!$D:$D,"&gt;=20000", Crowdfunding!$D:$D,"&lt;24999",Crowdfunding!$G:$G,"Canceled")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COUNTIFS(Crowdfunding!$D:$D,"&gt;=25000", Crowdfunding!$D:$D,"&lt;29999",Crowdfunding!$G:$G,"Successful")</f>
        <v>11</v>
      </c>
      <c r="C8">
        <f>COUNTIFS(Crowdfunding!$D:$D,"&gt;=25000", Crowdfunding!$D:$D,"&lt;29999",Crowdfunding!$G:$G,"Failed")</f>
        <v>3</v>
      </c>
      <c r="D8">
        <f>COUNTIFS(Crowdfunding!$D:$D,"&gt;=25000", Crowdfunding!$D:$D,"&lt;29999",Crowdfunding!$G:$G,"Canceled")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COUNTIFS(Crowdfunding!$D:$D,"&gt;=30000", Crowdfunding!$D:$D,"&lt;34999",Crowdfunding!$G:$G,"Successful")</f>
        <v>7</v>
      </c>
      <c r="C9">
        <f>COUNTIFS(Crowdfunding!$D:$D,"&gt;=30000", Crowdfunding!$D:$D,"&lt;34999",Crowdfunding!$G:$G,"Failedl")</f>
        <v>0</v>
      </c>
      <c r="D9">
        <f>COUNTIFS(Crowdfunding!$D:$D,"&gt;=30000", Crowdfunding!$D:$D,"&lt;34999",Crowdfunding!$G:$G,"Canceled")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COUNTIFS(Crowdfunding!$D:$D,"&gt;=35000", Crowdfunding!$D:$D,"&lt;39999",Crowdfunding!$G:$G,"Successful")</f>
        <v>8</v>
      </c>
      <c r="C10">
        <f>COUNTIFS(Crowdfunding!$D:$D,"&gt;=35000", Crowdfunding!$D:$D,"&lt;39999",Crowdfunding!$G:$G,"Failed")</f>
        <v>3</v>
      </c>
      <c r="D10">
        <f>COUNTIFS(Crowdfunding!$D:$D,"&gt;=35000", Crowdfunding!$D:$D,"&lt;39999",Crowdfunding!$G:$G,"Canceled")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COUNTIFS(Crowdfunding!$D:$D,"&gt;=40000", Crowdfunding!$D:$D,"&lt;44999",Crowdfunding!$G:$G,"Successful")</f>
        <v>11</v>
      </c>
      <c r="C11">
        <f>COUNTIFS(Crowdfunding!$D:$D,"&gt;=40000", Crowdfunding!$D:$D,"&lt;44999",Crowdfunding!$G:$G,"Failed")</f>
        <v>3</v>
      </c>
      <c r="D11">
        <f>COUNTIFS(Crowdfunding!$D:$D,"&gt;=40000", Crowdfunding!$D:$D,"&lt;44999",Crowdfunding!$G:$G,"Canceled")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COUNTIFS(Crowdfunding!$D:$D,"&gt;=45000", Crowdfunding!$D:$D,"&lt;49999",Crowdfunding!$G:$G,"Successful")</f>
        <v>8</v>
      </c>
      <c r="C12">
        <f>COUNTIFS(Crowdfunding!$D:$D,"&gt;=45000", Crowdfunding!$D:$D,"&lt;49999",Crowdfunding!$G:$G,"Failed")</f>
        <v>3</v>
      </c>
      <c r="D12">
        <f>COUNTIFS(Crowdfunding!$D:$D,"&gt;=45000", Crowdfunding!$D:$D,"&lt;49999",Crowdfunding!$G:$G,"Canceled")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32C0-7690-4233-BC55-D756F3FD3267}">
  <dimension ref="A1:J566"/>
  <sheetViews>
    <sheetView workbookViewId="0">
      <selection activeCell="I14" sqref="I14"/>
    </sheetView>
  </sheetViews>
  <sheetFormatPr defaultRowHeight="15.75" x14ac:dyDescent="0.25"/>
  <cols>
    <col min="1" max="1" width="9.375" bestFit="1" customWidth="1"/>
    <col min="2" max="2" width="11.75" bestFit="1" customWidth="1"/>
    <col min="3" max="3" width="11.75" customWidth="1"/>
    <col min="5" max="5" width="12.625" bestFit="1" customWidth="1"/>
    <col min="9" max="9" width="35" bestFit="1" customWidth="1"/>
    <col min="10" max="10" width="9.375" bestFit="1" customWidth="1"/>
  </cols>
  <sheetData>
    <row r="1" spans="1:10" x14ac:dyDescent="0.25">
      <c r="A1" t="s">
        <v>4</v>
      </c>
      <c r="B1" t="s">
        <v>2107</v>
      </c>
      <c r="D1" t="s">
        <v>4</v>
      </c>
      <c r="E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I3" t="s">
        <v>2108</v>
      </c>
      <c r="J3" s="5">
        <f>AVERAGE(B2:B566)</f>
        <v>851.14690265486729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I4" t="s">
        <v>2109</v>
      </c>
      <c r="J4">
        <f>MEDIAN(B2:B566)</f>
        <v>201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I5" t="s">
        <v>2116</v>
      </c>
      <c r="J5">
        <f>MIN(B2:B566)</f>
        <v>16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I6" t="s">
        <v>2110</v>
      </c>
      <c r="J6">
        <f>MAX(B2:B566)</f>
        <v>7295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I7" t="s">
        <v>2111</v>
      </c>
      <c r="J7">
        <f>_xlfn.VAR.P(B2:B566)</f>
        <v>1603373.7324019109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I8" t="s">
        <v>2112</v>
      </c>
      <c r="J8">
        <f>_xlfn.STDEV.P(B2:B566)</f>
        <v>1266.2439466397898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I10" t="s">
        <v>2113</v>
      </c>
      <c r="J10" s="5">
        <f>AVERAGE(E2:E365)</f>
        <v>585.61538461538464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I11" t="s">
        <v>2114</v>
      </c>
      <c r="J11">
        <f>MEDIAN(E2:E365)</f>
        <v>114.5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I12" t="s">
        <v>2115</v>
      </c>
      <c r="J12">
        <f>MIN(E2:E365)</f>
        <v>0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I13" t="s">
        <v>2119</v>
      </c>
      <c r="J13">
        <f>MAX(E2:E365)</f>
        <v>6080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I14" t="s">
        <v>2117</v>
      </c>
      <c r="J14">
        <f>_xlfn.VAR.P(E2:E365)</f>
        <v>921574.68174133555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  <c r="I15" t="s">
        <v>2118</v>
      </c>
      <c r="J15">
        <f>_xlfn.STDEV.P(E2:E365)</f>
        <v>959.98681331637863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Outcomes Based on Goal</vt:lpstr>
      <vt:lpstr>Statistical Analysis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Goff</cp:lastModifiedBy>
  <dcterms:created xsi:type="dcterms:W3CDTF">2021-09-29T18:52:28Z</dcterms:created>
  <dcterms:modified xsi:type="dcterms:W3CDTF">2023-01-26T23:28:52Z</dcterms:modified>
</cp:coreProperties>
</file>