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OLS Calculation" sheetId="1" r:id="rId1"/>
    <sheet name="BTC-Household Table" sheetId="2" r:id="rId2"/>
    <sheet name="Лист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D23" i="1"/>
  <c r="D22"/>
  <c r="I17"/>
  <c r="I13"/>
  <c r="I12"/>
  <c r="I11"/>
  <c r="I10"/>
  <c r="I9"/>
  <c r="I8"/>
  <c r="I7"/>
  <c r="I6"/>
  <c r="I5"/>
  <c r="I4"/>
  <c r="I3"/>
  <c r="I2"/>
  <c r="D20"/>
  <c r="D21"/>
  <c r="B22" i="2"/>
  <c r="H17" i="1"/>
  <c r="H13"/>
  <c r="H12"/>
  <c r="H11"/>
  <c r="H10"/>
  <c r="H9"/>
  <c r="H8"/>
  <c r="H7"/>
  <c r="H6"/>
  <c r="H5"/>
  <c r="H4"/>
  <c r="H3"/>
  <c r="C2"/>
  <c r="H2"/>
  <c r="F13"/>
  <c r="F12"/>
  <c r="F11"/>
  <c r="F10"/>
  <c r="F9"/>
  <c r="F8"/>
  <c r="F7"/>
  <c r="F6"/>
  <c r="F5"/>
  <c r="F4"/>
  <c r="F3"/>
  <c r="F2"/>
  <c r="C13"/>
  <c r="C12"/>
  <c r="G12" s="1"/>
  <c r="C11"/>
  <c r="G11" s="1"/>
  <c r="C10"/>
  <c r="G10" s="1"/>
  <c r="C9"/>
  <c r="G9" s="1"/>
  <c r="C8"/>
  <c r="C7"/>
  <c r="C6"/>
  <c r="C5"/>
  <c r="G5" s="1"/>
  <c r="C4"/>
  <c r="G4" s="1"/>
  <c r="C3"/>
  <c r="G3" s="1"/>
  <c r="G2"/>
  <c r="E17"/>
  <c r="B17"/>
  <c r="A17"/>
  <c r="G8" l="1"/>
  <c r="G7"/>
  <c r="G6"/>
  <c r="G13"/>
  <c r="G17"/>
</calcChain>
</file>

<file path=xl/sharedStrings.xml><?xml version="1.0" encoding="utf-8"?>
<sst xmlns="http://schemas.openxmlformats.org/spreadsheetml/2006/main" count="37" uniqueCount="33">
  <si>
    <t>X</t>
  </si>
  <si>
    <t>Y</t>
  </si>
  <si>
    <t>Pearson's Correlation Coefficient:</t>
  </si>
  <si>
    <r>
      <t>X</t>
    </r>
    <r>
      <rPr>
        <b/>
        <vertAlign val="superscript"/>
        <sz val="12"/>
        <color theme="1"/>
        <rFont val="Calibri"/>
        <family val="2"/>
        <charset val="204"/>
        <scheme val="minor"/>
      </rPr>
      <t>-</t>
    </r>
  </si>
  <si>
    <r>
      <t>X</t>
    </r>
    <r>
      <rPr>
        <b/>
        <vertAlign val="subscript"/>
        <sz val="12"/>
        <color theme="1"/>
        <rFont val="Calibri"/>
        <family val="2"/>
        <charset val="204"/>
        <scheme val="minor"/>
      </rPr>
      <t>t</t>
    </r>
    <r>
      <rPr>
        <b/>
        <sz val="12"/>
        <color theme="1"/>
        <rFont val="Calibri"/>
        <family val="2"/>
        <charset val="204"/>
        <scheme val="minor"/>
      </rPr>
      <t xml:space="preserve"> - X</t>
    </r>
    <r>
      <rPr>
        <b/>
        <vertAlign val="superscript"/>
        <sz val="12"/>
        <color theme="1"/>
        <rFont val="Calibri"/>
        <family val="2"/>
        <charset val="204"/>
        <scheme val="minor"/>
      </rPr>
      <t>-</t>
    </r>
  </si>
  <si>
    <r>
      <t>Y</t>
    </r>
    <r>
      <rPr>
        <b/>
        <vertAlign val="subscript"/>
        <sz val="12"/>
        <color theme="1"/>
        <rFont val="Calibri"/>
        <family val="2"/>
        <charset val="204"/>
        <scheme val="minor"/>
      </rPr>
      <t>t</t>
    </r>
    <r>
      <rPr>
        <b/>
        <sz val="12"/>
        <color theme="1"/>
        <rFont val="Calibri"/>
        <family val="2"/>
        <charset val="204"/>
        <scheme val="minor"/>
      </rPr>
      <t xml:space="preserve"> - Y</t>
    </r>
    <r>
      <rPr>
        <b/>
        <vertAlign val="superscript"/>
        <sz val="12"/>
        <color theme="1"/>
        <rFont val="Calibri"/>
        <family val="2"/>
        <charset val="204"/>
        <scheme val="minor"/>
      </rPr>
      <t>-</t>
    </r>
  </si>
  <si>
    <r>
      <t>(X</t>
    </r>
    <r>
      <rPr>
        <b/>
        <vertAlign val="subscript"/>
        <sz val="12"/>
        <color theme="1"/>
        <rFont val="Calibri"/>
        <family val="2"/>
        <charset val="204"/>
        <scheme val="minor"/>
      </rPr>
      <t>t</t>
    </r>
    <r>
      <rPr>
        <b/>
        <sz val="12"/>
        <color theme="1"/>
        <rFont val="Calibri"/>
        <family val="2"/>
        <charset val="204"/>
        <scheme val="minor"/>
      </rPr>
      <t xml:space="preserve"> - X</t>
    </r>
    <r>
      <rPr>
        <b/>
        <vertAlign val="superscript"/>
        <sz val="12"/>
        <color theme="1"/>
        <rFont val="Calibri"/>
        <family val="2"/>
        <charset val="204"/>
        <scheme val="minor"/>
      </rPr>
      <t>-</t>
    </r>
    <r>
      <rPr>
        <b/>
        <sz val="12"/>
        <color theme="1"/>
        <rFont val="Calibri"/>
        <family val="2"/>
        <charset val="204"/>
        <scheme val="minor"/>
      </rPr>
      <t>)( Y</t>
    </r>
    <r>
      <rPr>
        <b/>
        <vertAlign val="subscript"/>
        <sz val="12"/>
        <color theme="1"/>
        <rFont val="Calibri"/>
        <family val="2"/>
        <charset val="204"/>
        <scheme val="minor"/>
      </rPr>
      <t>t</t>
    </r>
    <r>
      <rPr>
        <b/>
        <sz val="12"/>
        <color theme="1"/>
        <rFont val="Calibri"/>
        <family val="2"/>
        <charset val="204"/>
        <scheme val="minor"/>
      </rPr>
      <t xml:space="preserve"> - Y</t>
    </r>
    <r>
      <rPr>
        <b/>
        <vertAlign val="superscript"/>
        <sz val="12"/>
        <color theme="1"/>
        <rFont val="Calibri"/>
        <family val="2"/>
        <charset val="204"/>
        <scheme val="minor"/>
      </rPr>
      <t>-</t>
    </r>
    <r>
      <rPr>
        <b/>
        <sz val="12"/>
        <color theme="1"/>
        <rFont val="Calibri"/>
        <family val="2"/>
        <charset val="204"/>
        <scheme val="minor"/>
      </rPr>
      <t>)</t>
    </r>
  </si>
  <si>
    <r>
      <t>Y</t>
    </r>
    <r>
      <rPr>
        <b/>
        <vertAlign val="superscript"/>
        <sz val="12"/>
        <color theme="1"/>
        <rFont val="Calibri"/>
        <family val="2"/>
        <charset val="204"/>
        <scheme val="minor"/>
      </rPr>
      <t>-</t>
    </r>
  </si>
  <si>
    <t>(Xt - X-)2</t>
  </si>
  <si>
    <t>Time Period</t>
  </si>
  <si>
    <t>Bitcoin’s Price, USD</t>
  </si>
  <si>
    <t>Household Spending, billions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</si>
  <si>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</si>
  <si>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</si>
  <si>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</si>
  <si>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</si>
  <si>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</si>
  <si>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</si>
  <si>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</si>
  <si>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</si>
  <si>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</si>
  <si>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</si>
  <si>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</si>
  <si>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</si>
  <si>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Avg.:</t>
  </si>
  <si>
    <t>Sum:</t>
  </si>
  <si>
    <t>RSS:</t>
  </si>
  <si>
    <t>α:</t>
  </si>
  <si>
    <t>β:</t>
  </si>
  <si>
    <t>s:</t>
  </si>
  <si>
    <t>X^2</t>
  </si>
  <si>
    <t>SE(α):</t>
  </si>
  <si>
    <t>SE(β):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</si>
</sst>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vertAlign val="superscript"/>
      <sz val="12"/>
      <color theme="1"/>
      <name val="Calibri"/>
      <family val="2"/>
      <charset val="204"/>
      <scheme val="minor"/>
    </font>
    <font>
      <b/>
      <vertAlign val="subscript"/>
      <sz val="12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3">
    <xf numFmtId="0" fontId="0" fillId="0" borderId="0" xfId="0"/>
    <xf numFmtId="2" fontId="1" fillId="0" borderId="2" xfId="0" applyNumberFormat="1" applyFont="1" applyBorder="1" applyAlignment="1">
      <alignment horizontal="justify" vertical="top" wrapText="1"/>
    </xf>
    <xf numFmtId="0" fontId="2" fillId="2" borderId="0" xfId="1"/>
    <xf numFmtId="2" fontId="0" fillId="0" borderId="1" xfId="0" applyNumberFormat="1" applyBorder="1"/>
    <xf numFmtId="2" fontId="1" fillId="0" borderId="3" xfId="0" applyNumberFormat="1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0" fillId="0" borderId="1" xfId="0" applyNumberFormat="1" applyBorder="1"/>
    <xf numFmtId="0" fontId="0" fillId="0" borderId="1" xfId="0" applyBorder="1"/>
    <xf numFmtId="0" fontId="1" fillId="0" borderId="4" xfId="0" applyFont="1" applyBorder="1" applyAlignment="1">
      <alignment horizontal="justify" vertical="top" wrapText="1"/>
    </xf>
    <xf numFmtId="0" fontId="1" fillId="0" borderId="2" xfId="0" applyNumberFormat="1" applyFont="1" applyBorder="1" applyAlignment="1">
      <alignment horizontal="justify" vertical="top" wrapText="1"/>
    </xf>
    <xf numFmtId="0" fontId="1" fillId="0" borderId="0" xfId="0" applyFont="1" applyFill="1" applyBorder="1" applyAlignment="1">
      <alignment horizontal="justify" vertical="top" wrapText="1"/>
    </xf>
    <xf numFmtId="0" fontId="3" fillId="0" borderId="1" xfId="0" applyFont="1" applyBorder="1"/>
    <xf numFmtId="2" fontId="2" fillId="2" borderId="0" xfId="1" applyNumberFormat="1"/>
    <xf numFmtId="0" fontId="7" fillId="4" borderId="0" xfId="3"/>
    <xf numFmtId="0" fontId="6" fillId="3" borderId="0" xfId="2"/>
    <xf numFmtId="0" fontId="1" fillId="0" borderId="0" xfId="0" applyFont="1"/>
    <xf numFmtId="2" fontId="1" fillId="0" borderId="0" xfId="0" applyNumberFormat="1" applyFont="1"/>
    <xf numFmtId="2" fontId="7" fillId="4" borderId="0" xfId="3" applyNumberFormat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8" fillId="0" borderId="5" xfId="0" applyFont="1" applyBorder="1"/>
    <xf numFmtId="2" fontId="0" fillId="0" borderId="5" xfId="0" applyNumberFormat="1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[1]Лист1!$B$5</c:f>
              <c:strCache>
                <c:ptCount val="1"/>
                <c:pt idx="0">
                  <c:v>Bitcoin’s Price, USD</c:v>
                </c:pt>
              </c:strCache>
            </c:strRef>
          </c:tx>
          <c:cat>
            <c:strRef>
              <c:f>[1]Лист1!$A$6:$A$17</c:f>
              <c:strCache>
                <c:ptCount val="12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</c:strCache>
            </c:strRef>
          </c:cat>
          <c:val>
            <c:numRef>
              <c:f>[1]Лист1!$B$6:$B$17</c:f>
              <c:numCache>
                <c:formatCode>General</c:formatCode>
                <c:ptCount val="12"/>
                <c:pt idx="0">
                  <c:v>1039.1099999999999</c:v>
                </c:pt>
                <c:pt idx="1">
                  <c:v>2526.65</c:v>
                </c:pt>
                <c:pt idx="2">
                  <c:v>4199.46</c:v>
                </c:pt>
                <c:pt idx="3">
                  <c:v>13534.62</c:v>
                </c:pt>
                <c:pt idx="4">
                  <c:v>7062.54</c:v>
                </c:pt>
                <c:pt idx="5">
                  <c:v>6397.75</c:v>
                </c:pt>
                <c:pt idx="6">
                  <c:v>6580.67</c:v>
                </c:pt>
                <c:pt idx="7">
                  <c:v>3805.25</c:v>
                </c:pt>
                <c:pt idx="8">
                  <c:v>4098.71</c:v>
                </c:pt>
                <c:pt idx="9">
                  <c:v>12115.31</c:v>
                </c:pt>
                <c:pt idx="10">
                  <c:v>8021.64</c:v>
                </c:pt>
                <c:pt idx="11">
                  <c:v>7290.04</c:v>
                </c:pt>
              </c:numCache>
            </c:numRef>
          </c:val>
        </c:ser>
        <c:marker val="1"/>
        <c:axId val="101560704"/>
        <c:axId val="101562240"/>
      </c:lineChart>
      <c:catAx>
        <c:axId val="101560704"/>
        <c:scaling>
          <c:orientation val="minMax"/>
        </c:scaling>
        <c:axPos val="b"/>
        <c:tickLblPos val="nextTo"/>
        <c:crossAx val="101562240"/>
        <c:crosses val="autoZero"/>
        <c:auto val="1"/>
        <c:lblAlgn val="ctr"/>
        <c:lblOffset val="100"/>
      </c:catAx>
      <c:valAx>
        <c:axId val="101562240"/>
        <c:scaling>
          <c:orientation val="minMax"/>
        </c:scaling>
        <c:axPos val="l"/>
        <c:majorGridlines/>
        <c:numFmt formatCode="General" sourceLinked="1"/>
        <c:tickLblPos val="nextTo"/>
        <c:crossAx val="10156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Household Spending, billions</a:t>
            </a:r>
            <a:r>
              <a:rPr lang="ru-RU"/>
              <a:t> </a:t>
            </a:r>
            <a:r>
              <a:rPr lang="en-US"/>
              <a:t>USD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[1]Лист1!$C$5</c:f>
              <c:strCache>
                <c:ptCount val="1"/>
                <c:pt idx="0">
                  <c:v>Household Spending, billions</c:v>
                </c:pt>
              </c:strCache>
            </c:strRef>
          </c:tx>
          <c:cat>
            <c:strRef>
              <c:f>[1]Лист1!$A$6:$A$17</c:f>
              <c:strCache>
                <c:ptCount val="12"/>
                <c:pt idx="0">
                  <c:v>2017 Q1</c:v>
                </c:pt>
                <c:pt idx="1">
                  <c:v>2017 Q2</c:v>
                </c:pt>
                <c:pt idx="2">
                  <c:v>2017 Q3</c:v>
                </c:pt>
                <c:pt idx="3">
                  <c:v>2017 Q4</c:v>
                </c:pt>
                <c:pt idx="4">
                  <c:v>2018 Q1</c:v>
                </c:pt>
                <c:pt idx="5">
                  <c:v>2018 Q2</c:v>
                </c:pt>
                <c:pt idx="6">
                  <c:v>2018 Q3</c:v>
                </c:pt>
                <c:pt idx="7">
                  <c:v>2018 Q4</c:v>
                </c:pt>
                <c:pt idx="8">
                  <c:v>2019 Q1</c:v>
                </c:pt>
                <c:pt idx="9">
                  <c:v>2019 Q2</c:v>
                </c:pt>
                <c:pt idx="10">
                  <c:v>2019 Q3</c:v>
                </c:pt>
                <c:pt idx="11">
                  <c:v>2019 Q4</c:v>
                </c:pt>
              </c:strCache>
            </c:strRef>
          </c:cat>
          <c:val>
            <c:numRef>
              <c:f>[1]Лист1!$C$6:$C$17</c:f>
              <c:numCache>
                <c:formatCode>General</c:formatCode>
                <c:ptCount val="12"/>
                <c:pt idx="0">
                  <c:v>222.584</c:v>
                </c:pt>
                <c:pt idx="1">
                  <c:v>230.55199999999999</c:v>
                </c:pt>
                <c:pt idx="2">
                  <c:v>243.82</c:v>
                </c:pt>
                <c:pt idx="3">
                  <c:v>244.83500000000001</c:v>
                </c:pt>
                <c:pt idx="4">
                  <c:v>240.614</c:v>
                </c:pt>
                <c:pt idx="5">
                  <c:v>237.631</c:v>
                </c:pt>
                <c:pt idx="6">
                  <c:v>244.74</c:v>
                </c:pt>
                <c:pt idx="7">
                  <c:v>232.595</c:v>
                </c:pt>
                <c:pt idx="8">
                  <c:v>239.78700000000001</c:v>
                </c:pt>
                <c:pt idx="9">
                  <c:v>246.55199999999999</c:v>
                </c:pt>
                <c:pt idx="10">
                  <c:v>245.751</c:v>
                </c:pt>
                <c:pt idx="11">
                  <c:v>251.37899999999999</c:v>
                </c:pt>
              </c:numCache>
            </c:numRef>
          </c:val>
        </c:ser>
        <c:marker val="1"/>
        <c:axId val="99975936"/>
        <c:axId val="101086336"/>
      </c:lineChart>
      <c:catAx>
        <c:axId val="99975936"/>
        <c:scaling>
          <c:orientation val="minMax"/>
        </c:scaling>
        <c:axPos val="b"/>
        <c:tickLblPos val="nextTo"/>
        <c:crossAx val="101086336"/>
        <c:crosses val="autoZero"/>
        <c:auto val="1"/>
        <c:lblAlgn val="ctr"/>
        <c:lblOffset val="100"/>
      </c:catAx>
      <c:valAx>
        <c:axId val="101086336"/>
        <c:scaling>
          <c:orientation val="minMax"/>
        </c:scaling>
        <c:axPos val="l"/>
        <c:majorGridlines/>
        <c:numFmt formatCode="General" sourceLinked="1"/>
        <c:tickLblPos val="nextTo"/>
        <c:crossAx val="9997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17</xdr:row>
      <xdr:rowOff>0</xdr:rowOff>
    </xdr:from>
    <xdr:to>
      <xdr:col>22</xdr:col>
      <xdr:colOff>161925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Annex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5">
          <cell r="B5" t="str">
            <v>Bitcoin’s Price, USD</v>
          </cell>
          <cell r="C5" t="str">
            <v>Household Spending, billions</v>
          </cell>
        </row>
        <row r="6">
          <cell r="A6" t="str">
            <v>2017 Q1</v>
          </cell>
          <cell r="B6">
            <v>1039.1099999999999</v>
          </cell>
          <cell r="C6">
            <v>222.584</v>
          </cell>
        </row>
        <row r="7">
          <cell r="A7" t="str">
            <v>2017 Q2</v>
          </cell>
          <cell r="B7">
            <v>2526.65</v>
          </cell>
          <cell r="C7">
            <v>230.55199999999999</v>
          </cell>
        </row>
        <row r="8">
          <cell r="A8" t="str">
            <v>2017 Q3</v>
          </cell>
          <cell r="B8">
            <v>4199.46</v>
          </cell>
          <cell r="C8">
            <v>243.82</v>
          </cell>
        </row>
        <row r="9">
          <cell r="A9" t="str">
            <v>2017 Q4</v>
          </cell>
          <cell r="B9">
            <v>13534.62</v>
          </cell>
          <cell r="C9">
            <v>244.83500000000001</v>
          </cell>
        </row>
        <row r="10">
          <cell r="A10" t="str">
            <v>2018 Q1</v>
          </cell>
          <cell r="B10">
            <v>7062.54</v>
          </cell>
          <cell r="C10">
            <v>240.614</v>
          </cell>
        </row>
        <row r="11">
          <cell r="A11" t="str">
            <v>2018 Q2</v>
          </cell>
          <cell r="B11">
            <v>6397.75</v>
          </cell>
          <cell r="C11">
            <v>237.631</v>
          </cell>
        </row>
        <row r="12">
          <cell r="A12" t="str">
            <v>2018 Q3</v>
          </cell>
          <cell r="B12">
            <v>6580.67</v>
          </cell>
          <cell r="C12">
            <v>244.74</v>
          </cell>
        </row>
        <row r="13">
          <cell r="A13" t="str">
            <v>2018 Q4</v>
          </cell>
          <cell r="B13">
            <v>3805.25</v>
          </cell>
          <cell r="C13">
            <v>232.595</v>
          </cell>
        </row>
        <row r="14">
          <cell r="A14" t="str">
            <v>2019 Q1</v>
          </cell>
          <cell r="B14">
            <v>4098.71</v>
          </cell>
          <cell r="C14">
            <v>239.78700000000001</v>
          </cell>
        </row>
        <row r="15">
          <cell r="A15" t="str">
            <v>2019 Q2</v>
          </cell>
          <cell r="B15">
            <v>12115.31</v>
          </cell>
          <cell r="C15">
            <v>246.55199999999999</v>
          </cell>
        </row>
        <row r="16">
          <cell r="A16" t="str">
            <v>2019 Q3</v>
          </cell>
          <cell r="B16">
            <v>8021.64</v>
          </cell>
          <cell r="C16">
            <v>245.751</v>
          </cell>
        </row>
        <row r="17">
          <cell r="A17" t="str">
            <v>2019 Q4</v>
          </cell>
          <cell r="B17">
            <v>7290.04</v>
          </cell>
          <cell r="C17">
            <v>251.37899999999999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F27" sqref="F27"/>
    </sheetView>
  </sheetViews>
  <sheetFormatPr defaultRowHeight="15"/>
  <cols>
    <col min="1" max="1" width="12.42578125" customWidth="1"/>
    <col min="2" max="2" width="21.28515625" customWidth="1"/>
    <col min="3" max="3" width="34.42578125" customWidth="1"/>
    <col min="4" max="4" width="41.42578125" customWidth="1"/>
    <col min="5" max="5" width="19.28515625" customWidth="1"/>
    <col min="6" max="6" width="18.7109375" customWidth="1"/>
    <col min="7" max="7" width="24.85546875" customWidth="1"/>
    <col min="8" max="8" width="17.85546875" customWidth="1"/>
    <col min="9" max="9" width="17.42578125" customWidth="1"/>
  </cols>
  <sheetData>
    <row r="1" spans="1:9" ht="20.25" thickBot="1">
      <c r="A1" s="3" t="s">
        <v>0</v>
      </c>
      <c r="B1" s="11" t="s">
        <v>3</v>
      </c>
      <c r="C1" s="11" t="s">
        <v>4</v>
      </c>
      <c r="D1" s="3" t="s">
        <v>1</v>
      </c>
      <c r="E1" s="11" t="s">
        <v>7</v>
      </c>
      <c r="F1" s="11" t="s">
        <v>5</v>
      </c>
      <c r="G1" s="11" t="s">
        <v>6</v>
      </c>
      <c r="H1" s="18" t="s">
        <v>8</v>
      </c>
      <c r="I1" s="21" t="s">
        <v>30</v>
      </c>
    </row>
    <row r="2" spans="1:9" ht="16.5" thickBot="1">
      <c r="A2" s="1">
        <v>1039</v>
      </c>
      <c r="B2" s="1">
        <v>6389.42</v>
      </c>
      <c r="C2" s="1">
        <f>(A2-B2)</f>
        <v>-5350.42</v>
      </c>
      <c r="D2" s="1">
        <v>222584000000</v>
      </c>
      <c r="E2" s="1">
        <v>240070000000</v>
      </c>
      <c r="F2" s="1">
        <f>(D2-E2)</f>
        <v>-17486000000</v>
      </c>
      <c r="G2" s="4">
        <f>(C2*F2)</f>
        <v>93557444120000</v>
      </c>
      <c r="H2" s="19">
        <f>POWER(C2,2)</f>
        <v>28626994.176400002</v>
      </c>
      <c r="I2" s="22">
        <f>A2^2</f>
        <v>1079521</v>
      </c>
    </row>
    <row r="3" spans="1:9" ht="16.5" thickBot="1">
      <c r="A3" s="1">
        <v>2527</v>
      </c>
      <c r="B3" s="1">
        <v>6389.42</v>
      </c>
      <c r="C3" s="1">
        <f t="shared" ref="C3:C13" si="0">(A3-B3)</f>
        <v>-3862.42</v>
      </c>
      <c r="D3" s="1">
        <v>230552000000</v>
      </c>
      <c r="E3" s="1">
        <v>240070000000</v>
      </c>
      <c r="F3" s="1">
        <f t="shared" ref="F3:F13" si="1">(D3-E3)</f>
        <v>-9518000000</v>
      </c>
      <c r="G3" s="4">
        <f t="shared" ref="G3:G13" si="2">(C3*F3)</f>
        <v>36762513560000</v>
      </c>
      <c r="H3" s="20">
        <f t="shared" ref="H3:H13" si="3">POWER(C3,2)</f>
        <v>14918288.2564</v>
      </c>
      <c r="I3" s="22">
        <f t="shared" ref="I3:I13" si="4">A3^2</f>
        <v>6385729</v>
      </c>
    </row>
    <row r="4" spans="1:9" ht="16.5" thickBot="1">
      <c r="A4" s="1">
        <v>4199</v>
      </c>
      <c r="B4" s="1">
        <v>6389.42</v>
      </c>
      <c r="C4" s="1">
        <f t="shared" si="0"/>
        <v>-2190.42</v>
      </c>
      <c r="D4" s="1">
        <v>243820000000</v>
      </c>
      <c r="E4" s="1">
        <v>240070000000</v>
      </c>
      <c r="F4" s="1">
        <f t="shared" si="1"/>
        <v>3750000000</v>
      </c>
      <c r="G4" s="4">
        <f t="shared" si="2"/>
        <v>-8214075000000</v>
      </c>
      <c r="H4" s="20">
        <f t="shared" si="3"/>
        <v>4797939.7763999999</v>
      </c>
      <c r="I4" s="22">
        <f t="shared" si="4"/>
        <v>17631601</v>
      </c>
    </row>
    <row r="5" spans="1:9" ht="14.25" customHeight="1" thickBot="1">
      <c r="A5" s="1">
        <v>13535</v>
      </c>
      <c r="B5" s="1">
        <v>6389.42</v>
      </c>
      <c r="C5" s="1">
        <f t="shared" si="0"/>
        <v>7145.58</v>
      </c>
      <c r="D5" s="1">
        <v>244835000000</v>
      </c>
      <c r="E5" s="1">
        <v>240070000000</v>
      </c>
      <c r="F5" s="1">
        <f t="shared" si="1"/>
        <v>4765000000</v>
      </c>
      <c r="G5" s="4">
        <f t="shared" si="2"/>
        <v>34048688700000</v>
      </c>
      <c r="H5" s="20">
        <f t="shared" si="3"/>
        <v>51059313.536399998</v>
      </c>
      <c r="I5" s="22">
        <f t="shared" si="4"/>
        <v>183196225</v>
      </c>
    </row>
    <row r="6" spans="1:9" ht="16.5" thickBot="1">
      <c r="A6" s="1">
        <v>7063</v>
      </c>
      <c r="B6" s="1">
        <v>6389.42</v>
      </c>
      <c r="C6" s="1">
        <f t="shared" si="0"/>
        <v>673.57999999999993</v>
      </c>
      <c r="D6" s="1">
        <v>240614000000</v>
      </c>
      <c r="E6" s="1">
        <v>240070000000</v>
      </c>
      <c r="F6" s="1">
        <f t="shared" si="1"/>
        <v>544000000</v>
      </c>
      <c r="G6" s="4">
        <f t="shared" si="2"/>
        <v>366427519999.99994</v>
      </c>
      <c r="H6" s="20">
        <f t="shared" si="3"/>
        <v>453710.01639999991</v>
      </c>
      <c r="I6" s="22">
        <f t="shared" si="4"/>
        <v>49885969</v>
      </c>
    </row>
    <row r="7" spans="1:9" ht="16.5" thickBot="1">
      <c r="A7" s="1">
        <v>6398</v>
      </c>
      <c r="B7" s="1">
        <v>6389.42</v>
      </c>
      <c r="C7" s="1">
        <f t="shared" si="0"/>
        <v>8.5799999999999272</v>
      </c>
      <c r="D7" s="1">
        <v>237631000000</v>
      </c>
      <c r="E7" s="1">
        <v>240070000000</v>
      </c>
      <c r="F7" s="1">
        <f t="shared" si="1"/>
        <v>-2439000000</v>
      </c>
      <c r="G7" s="4">
        <f t="shared" si="2"/>
        <v>-20926619999.999821</v>
      </c>
      <c r="H7" s="20">
        <f t="shared" si="3"/>
        <v>73.616399999998748</v>
      </c>
      <c r="I7" s="22">
        <f t="shared" si="4"/>
        <v>40934404</v>
      </c>
    </row>
    <row r="8" spans="1:9" ht="16.5" thickBot="1">
      <c r="A8" s="1">
        <v>6581</v>
      </c>
      <c r="B8" s="1">
        <v>6389.42</v>
      </c>
      <c r="C8" s="1">
        <f t="shared" si="0"/>
        <v>191.57999999999993</v>
      </c>
      <c r="D8" s="1">
        <v>244740000000</v>
      </c>
      <c r="E8" s="1">
        <v>240070000000</v>
      </c>
      <c r="F8" s="1">
        <f t="shared" si="1"/>
        <v>4670000000</v>
      </c>
      <c r="G8" s="4">
        <f t="shared" si="2"/>
        <v>894678599999.99963</v>
      </c>
      <c r="H8" s="20">
        <f t="shared" si="3"/>
        <v>36702.896399999969</v>
      </c>
      <c r="I8" s="22">
        <f t="shared" si="4"/>
        <v>43309561</v>
      </c>
    </row>
    <row r="9" spans="1:9" ht="16.5" thickBot="1">
      <c r="A9" s="1">
        <v>3805</v>
      </c>
      <c r="B9" s="1">
        <v>6389.42</v>
      </c>
      <c r="C9" s="1">
        <f t="shared" si="0"/>
        <v>-2584.42</v>
      </c>
      <c r="D9" s="1">
        <v>232595000000</v>
      </c>
      <c r="E9" s="1">
        <v>240070000000</v>
      </c>
      <c r="F9" s="1">
        <f t="shared" si="1"/>
        <v>-7475000000</v>
      </c>
      <c r="G9" s="4">
        <f t="shared" si="2"/>
        <v>19318539500000</v>
      </c>
      <c r="H9" s="20">
        <f t="shared" si="3"/>
        <v>6679226.7364000008</v>
      </c>
      <c r="I9" s="22">
        <f t="shared" si="4"/>
        <v>14478025</v>
      </c>
    </row>
    <row r="10" spans="1:9" ht="16.5" thickBot="1">
      <c r="A10" s="1">
        <v>4099</v>
      </c>
      <c r="B10" s="1">
        <v>6389.42</v>
      </c>
      <c r="C10" s="1">
        <f t="shared" si="0"/>
        <v>-2290.42</v>
      </c>
      <c r="D10" s="1">
        <v>239787000000</v>
      </c>
      <c r="E10" s="1">
        <v>240070000000</v>
      </c>
      <c r="F10" s="1">
        <f t="shared" si="1"/>
        <v>-283000000</v>
      </c>
      <c r="G10" s="4">
        <f t="shared" si="2"/>
        <v>648188860000</v>
      </c>
      <c r="H10" s="20">
        <f t="shared" si="3"/>
        <v>5246023.7764000008</v>
      </c>
      <c r="I10" s="22">
        <f t="shared" si="4"/>
        <v>16801801</v>
      </c>
    </row>
    <row r="11" spans="1:9" ht="16.5" thickBot="1">
      <c r="A11" s="1">
        <v>12115</v>
      </c>
      <c r="B11" s="1">
        <v>6389.42</v>
      </c>
      <c r="C11" s="1">
        <f t="shared" si="0"/>
        <v>5725.58</v>
      </c>
      <c r="D11" s="1">
        <v>246552000000</v>
      </c>
      <c r="E11" s="1">
        <v>240070000000</v>
      </c>
      <c r="F11" s="1">
        <f t="shared" si="1"/>
        <v>6482000000</v>
      </c>
      <c r="G11" s="4">
        <f t="shared" si="2"/>
        <v>37113209560000</v>
      </c>
      <c r="H11" s="20">
        <f t="shared" si="3"/>
        <v>32782266.336399999</v>
      </c>
      <c r="I11" s="22">
        <f t="shared" si="4"/>
        <v>146773225</v>
      </c>
    </row>
    <row r="12" spans="1:9" ht="16.5" thickBot="1">
      <c r="A12" s="1">
        <v>8022</v>
      </c>
      <c r="B12" s="1">
        <v>6389.42</v>
      </c>
      <c r="C12" s="1">
        <f t="shared" si="0"/>
        <v>1632.58</v>
      </c>
      <c r="D12" s="1">
        <v>245751000000</v>
      </c>
      <c r="E12" s="1">
        <v>240070000000</v>
      </c>
      <c r="F12" s="1">
        <f t="shared" si="1"/>
        <v>5681000000</v>
      </c>
      <c r="G12" s="4">
        <f t="shared" si="2"/>
        <v>9274686980000</v>
      </c>
      <c r="H12" s="20">
        <f t="shared" si="3"/>
        <v>2665317.4563999996</v>
      </c>
      <c r="I12" s="22">
        <f t="shared" si="4"/>
        <v>64352484</v>
      </c>
    </row>
    <row r="13" spans="1:9" ht="16.5" thickBot="1">
      <c r="A13" s="1">
        <v>7290</v>
      </c>
      <c r="B13" s="1">
        <v>6389.42</v>
      </c>
      <c r="C13" s="1">
        <f t="shared" si="0"/>
        <v>900.57999999999993</v>
      </c>
      <c r="D13" s="1">
        <v>251379000000</v>
      </c>
      <c r="E13" s="1">
        <v>240070000000</v>
      </c>
      <c r="F13" s="1">
        <f t="shared" si="1"/>
        <v>11309000000</v>
      </c>
      <c r="G13" s="4">
        <f t="shared" si="2"/>
        <v>10184659220000</v>
      </c>
      <c r="H13" s="20">
        <f t="shared" si="3"/>
        <v>811044.33639999991</v>
      </c>
      <c r="I13" s="22">
        <f t="shared" si="4"/>
        <v>53144100</v>
      </c>
    </row>
    <row r="15" spans="1:9" ht="15.75">
      <c r="C15" s="14" t="s">
        <v>27</v>
      </c>
      <c r="D15" s="16">
        <v>229975901637.41</v>
      </c>
      <c r="E15" s="14" t="s">
        <v>28</v>
      </c>
      <c r="F15" s="15">
        <v>1579814.5</v>
      </c>
    </row>
    <row r="16" spans="1:9">
      <c r="A16" t="s">
        <v>24</v>
      </c>
      <c r="B16" t="s">
        <v>24</v>
      </c>
      <c r="G16" t="s">
        <v>25</v>
      </c>
      <c r="H16" t="s">
        <v>25</v>
      </c>
      <c r="I16" t="s">
        <v>25</v>
      </c>
    </row>
    <row r="17" spans="1:9">
      <c r="A17" s="12">
        <f>AVERAGE(A2:A13)</f>
        <v>6389.416666666667</v>
      </c>
      <c r="B17" s="12">
        <f>AVERAGE(D2:D13)</f>
        <v>240070000000</v>
      </c>
      <c r="D17" t="s">
        <v>2</v>
      </c>
      <c r="E17" s="2">
        <f>CORREL(A2:A13,D2:D13)</f>
        <v>0.71678807936208622</v>
      </c>
      <c r="G17" s="12">
        <f>SUM(G2:G13)</f>
        <v>233934035000000</v>
      </c>
      <c r="H17" s="2">
        <f>SUM(H2:H13)</f>
        <v>148076900.91680002</v>
      </c>
      <c r="I17" s="12">
        <f>SUM(I2:I13)</f>
        <v>637972645</v>
      </c>
    </row>
    <row r="20" spans="1:9">
      <c r="C20" s="13" t="s">
        <v>26</v>
      </c>
      <c r="D20" s="17">
        <f>(D2-(D15+F15*A2))+(D3-(D15+F15*A3))+(D4-(D15+F15*A4))+(D5-(D15+F15*A5))+(D6-(D15+F15*A6))+(D7-(D15+F15*A7))+(D8-(D15+F15*A8))+(D9-(D15+F15*A9))+(D10-(D15+F15*A10))+(D11-(D15+F15*A11))+(D12-(D15+F15*A12))+(D13-(D15+F15*A13))^2</f>
        <v>9.7737952054812443E+19</v>
      </c>
    </row>
    <row r="21" spans="1:9">
      <c r="C21" s="13" t="s">
        <v>29</v>
      </c>
      <c r="D21" s="13">
        <f>SQRT(D20/(12-2))</f>
        <v>3126306959.5740666</v>
      </c>
    </row>
    <row r="22" spans="1:9">
      <c r="C22" s="13" t="s">
        <v>31</v>
      </c>
      <c r="D22" s="13">
        <f>D21*(SQRT(I17/(12*(I17-12*(B10^2)))))</f>
        <v>1873264549.5159917</v>
      </c>
    </row>
    <row r="23" spans="1:9">
      <c r="C23" s="13" t="s">
        <v>32</v>
      </c>
      <c r="D23" s="17">
        <f>D21*(SQRT(1/(I17-12*(B10^2))))</f>
        <v>256914.55478852629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C22"/>
  <sheetViews>
    <sheetView workbookViewId="0">
      <selection activeCell="Q11" sqref="Q11"/>
    </sheetView>
  </sheetViews>
  <sheetFormatPr defaultRowHeight="15"/>
  <cols>
    <col min="2" max="2" width="20.28515625" customWidth="1"/>
    <col min="3" max="3" width="27" customWidth="1"/>
  </cols>
  <sheetData>
    <row r="6" spans="1:3" ht="15.75" thickBot="1"/>
    <row r="7" spans="1:3" ht="32.25" thickBot="1">
      <c r="A7" s="5" t="s">
        <v>9</v>
      </c>
      <c r="B7" s="6" t="s">
        <v>10</v>
      </c>
      <c r="C7" s="7" t="s">
        <v>11</v>
      </c>
    </row>
    <row r="8" spans="1:3" ht="16.5" thickBot="1">
      <c r="A8" s="8" t="s">
        <v>12</v>
      </c>
      <c r="B8" s="9">
        <v>1039.1099999999999</v>
      </c>
      <c r="C8" s="9">
        <v>222.584</v>
      </c>
    </row>
    <row r="9" spans="1:3" ht="16.5" thickBot="1">
      <c r="A9" s="8" t="s">
        <v>13</v>
      </c>
      <c r="B9" s="9">
        <v>2526.65</v>
      </c>
      <c r="C9" s="9">
        <v>230.55199999999999</v>
      </c>
    </row>
    <row r="10" spans="1:3" ht="16.5" thickBot="1">
      <c r="A10" s="8" t="s">
        <v>14</v>
      </c>
      <c r="B10" s="9">
        <v>4199.46</v>
      </c>
      <c r="C10" s="9">
        <v>243.82</v>
      </c>
    </row>
    <row r="11" spans="1:3" ht="16.5" thickBot="1">
      <c r="A11" s="8" t="s">
        <v>15</v>
      </c>
      <c r="B11" s="9">
        <v>13534.62</v>
      </c>
      <c r="C11" s="9">
        <v>244.83500000000001</v>
      </c>
    </row>
    <row r="12" spans="1:3" ht="16.5" thickBot="1">
      <c r="A12" s="8" t="s">
        <v>16</v>
      </c>
      <c r="B12" s="9">
        <v>7062.54</v>
      </c>
      <c r="C12" s="9">
        <v>240.614</v>
      </c>
    </row>
    <row r="13" spans="1:3" ht="16.5" thickBot="1">
      <c r="A13" s="8" t="s">
        <v>17</v>
      </c>
      <c r="B13" s="9">
        <v>6397.75</v>
      </c>
      <c r="C13" s="9">
        <v>237.631</v>
      </c>
    </row>
    <row r="14" spans="1:3" ht="16.5" thickBot="1">
      <c r="A14" s="8" t="s">
        <v>18</v>
      </c>
      <c r="B14" s="9">
        <v>6580.67</v>
      </c>
      <c r="C14" s="9">
        <v>244.74</v>
      </c>
    </row>
    <row r="15" spans="1:3" ht="16.5" thickBot="1">
      <c r="A15" s="8" t="s">
        <v>19</v>
      </c>
      <c r="B15" s="9">
        <v>3805.25</v>
      </c>
      <c r="C15" s="9">
        <v>232.595</v>
      </c>
    </row>
    <row r="16" spans="1:3" ht="16.5" thickBot="1">
      <c r="A16" s="8" t="s">
        <v>20</v>
      </c>
      <c r="B16" s="9">
        <v>4098.71</v>
      </c>
      <c r="C16" s="9">
        <v>239.78700000000001</v>
      </c>
    </row>
    <row r="17" spans="1:3" ht="16.5" thickBot="1">
      <c r="A17" s="8" t="s">
        <v>21</v>
      </c>
      <c r="B17" s="9">
        <v>12115.31</v>
      </c>
      <c r="C17" s="9">
        <v>246.55199999999999</v>
      </c>
    </row>
    <row r="18" spans="1:3" ht="16.5" thickBot="1">
      <c r="A18" s="8" t="s">
        <v>22</v>
      </c>
      <c r="B18" s="9">
        <v>8021.64</v>
      </c>
      <c r="C18" s="9">
        <v>245.751</v>
      </c>
    </row>
    <row r="19" spans="1:3" ht="16.5" thickBot="1">
      <c r="A19" s="8" t="s">
        <v>23</v>
      </c>
      <c r="B19" s="9">
        <v>7290.04</v>
      </c>
      <c r="C19" s="9">
        <v>251.37899999999999</v>
      </c>
    </row>
    <row r="22" spans="1:3" ht="15.75">
      <c r="A22" s="10" t="s">
        <v>24</v>
      </c>
      <c r="B22" s="2">
        <f>AVERAGE(B7:B18)</f>
        <v>6307.4281818181826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OLS Calculation</vt:lpstr>
      <vt:lpstr>BTC-Household Table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2020-12-16T21:13:45Z</dcterms:modified>
</cp:coreProperties>
</file>