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600" windowHeight="12090" activeTab="1"/>
  </bookViews>
  <sheets>
    <sheet name="Лист1" sheetId="1" r:id="rId1"/>
    <sheet name="Лист2" sheetId="3" r:id="rId2"/>
  </sheets>
  <calcPr calcId="145621"/>
</workbook>
</file>

<file path=xl/calcChain.xml><?xml version="1.0" encoding="utf-8"?>
<calcChain xmlns="http://schemas.openxmlformats.org/spreadsheetml/2006/main">
  <c r="R8" i="3" l="1"/>
  <c r="S8" i="3" a="1"/>
  <c r="S8" i="3" s="1"/>
  <c r="S56" i="3"/>
  <c r="S48" i="3"/>
  <c r="S40" i="3"/>
  <c r="S32" i="3"/>
  <c r="S24" i="3"/>
  <c r="S16" i="3"/>
  <c r="S10" i="3" l="1"/>
  <c r="S9" i="3"/>
  <c r="S11" i="3"/>
  <c r="S12" i="3"/>
  <c r="R56" i="3" a="1"/>
  <c r="R59" i="3" s="1"/>
  <c r="R48" i="3" a="1"/>
  <c r="R51" i="3" s="1"/>
  <c r="R40" i="3" a="1"/>
  <c r="R43" i="3" s="1"/>
  <c r="P56" i="3" a="1"/>
  <c r="P59" i="3" s="1"/>
  <c r="P48" i="3" a="1"/>
  <c r="P52" i="3" s="1"/>
  <c r="P40" i="3" a="1"/>
  <c r="P43" i="3" s="1"/>
  <c r="N56" i="3" a="1"/>
  <c r="N56" i="3" s="1"/>
  <c r="N48" i="3" a="1"/>
  <c r="N48" i="3" s="1"/>
  <c r="N40" i="3" a="1"/>
  <c r="N40" i="3" s="1"/>
  <c r="N32" i="3"/>
  <c r="L56" i="3" a="1"/>
  <c r="L56" i="3" s="1"/>
  <c r="L48" i="3" a="1"/>
  <c r="L48" i="3" s="1"/>
  <c r="L40" i="3" a="1"/>
  <c r="L40" i="3" s="1"/>
  <c r="C56" i="3" a="1"/>
  <c r="C56" i="3" s="1"/>
  <c r="C48" i="3" a="1"/>
  <c r="C48" i="3" s="1"/>
  <c r="C40" i="3" a="1"/>
  <c r="C40" i="3" s="1"/>
  <c r="R60" i="3" l="1"/>
  <c r="R57" i="3"/>
  <c r="R56" i="3"/>
  <c r="R58" i="3"/>
  <c r="R48" i="3"/>
  <c r="R49" i="3"/>
  <c r="R52" i="3"/>
  <c r="R50" i="3"/>
  <c r="R44" i="3"/>
  <c r="R41" i="3"/>
  <c r="R40" i="3"/>
  <c r="R42" i="3"/>
  <c r="P56" i="3"/>
  <c r="P57" i="3"/>
  <c r="P60" i="3"/>
  <c r="P58" i="3"/>
  <c r="P49" i="3"/>
  <c r="P50" i="3"/>
  <c r="P51" i="3"/>
  <c r="P48" i="3"/>
  <c r="P44" i="3"/>
  <c r="P41" i="3"/>
  <c r="P40" i="3"/>
  <c r="P42" i="3"/>
  <c r="L59" i="3"/>
  <c r="L58" i="3"/>
  <c r="L57" i="3"/>
  <c r="L60" i="3"/>
  <c r="L49" i="3"/>
  <c r="L51" i="3"/>
  <c r="L50" i="3"/>
  <c r="L52" i="3"/>
  <c r="L42" i="3"/>
  <c r="L41" i="3"/>
  <c r="L43" i="3"/>
  <c r="L44" i="3"/>
  <c r="G58" i="3"/>
  <c r="F60" i="3"/>
  <c r="C59" i="3"/>
  <c r="E57" i="3"/>
  <c r="F56" i="3"/>
  <c r="E60" i="3"/>
  <c r="D60" i="3"/>
  <c r="E59" i="3"/>
  <c r="F58" i="3"/>
  <c r="G57" i="3"/>
  <c r="C57" i="3"/>
  <c r="D56" i="3"/>
  <c r="G59" i="3"/>
  <c r="D58" i="3"/>
  <c r="F59" i="3"/>
  <c r="C58" i="3"/>
  <c r="D57" i="3"/>
  <c r="E56" i="3"/>
  <c r="G60" i="3"/>
  <c r="C60" i="3"/>
  <c r="D59" i="3"/>
  <c r="E58" i="3"/>
  <c r="F57" i="3"/>
  <c r="G56" i="3"/>
  <c r="G51" i="3"/>
  <c r="E48" i="3"/>
  <c r="F52" i="3"/>
  <c r="D50" i="3"/>
  <c r="F48" i="3"/>
  <c r="E52" i="3"/>
  <c r="G50" i="3"/>
  <c r="C50" i="3"/>
  <c r="D49" i="3"/>
  <c r="D52" i="3"/>
  <c r="E51" i="3"/>
  <c r="F50" i="3"/>
  <c r="G49" i="3"/>
  <c r="C49" i="3"/>
  <c r="D48" i="3"/>
  <c r="C51" i="3"/>
  <c r="E49" i="3"/>
  <c r="F51" i="3"/>
  <c r="G52" i="3"/>
  <c r="C52" i="3"/>
  <c r="D51" i="3"/>
  <c r="E50" i="3"/>
  <c r="F49" i="3"/>
  <c r="G48" i="3"/>
  <c r="G43" i="3"/>
  <c r="C43" i="3"/>
  <c r="E40" i="3"/>
  <c r="E44" i="3"/>
  <c r="G42" i="3"/>
  <c r="D41" i="3"/>
  <c r="D44" i="3"/>
  <c r="E43" i="3"/>
  <c r="F42" i="3"/>
  <c r="G41" i="3"/>
  <c r="C41" i="3"/>
  <c r="D40" i="3"/>
  <c r="F44" i="3"/>
  <c r="D42" i="3"/>
  <c r="E41" i="3"/>
  <c r="F40" i="3"/>
  <c r="F43" i="3"/>
  <c r="C42" i="3"/>
  <c r="G44" i="3"/>
  <c r="C44" i="3"/>
  <c r="D43" i="3"/>
  <c r="E42" i="3"/>
  <c r="F41" i="3"/>
  <c r="G40" i="3"/>
  <c r="R32" i="3" a="1"/>
  <c r="R32" i="3" s="1"/>
  <c r="P32" i="3" a="1"/>
  <c r="P32" i="3" s="1"/>
  <c r="R24" i="3" a="1"/>
  <c r="R24" i="3" s="1"/>
  <c r="P24" i="3" a="1"/>
  <c r="P24" i="3" s="1"/>
  <c r="N24" i="3"/>
  <c r="R16" i="3" a="1"/>
  <c r="R19" i="3" s="1"/>
  <c r="P16" i="3" a="1"/>
  <c r="P16" i="3" s="1"/>
  <c r="N16" i="3"/>
  <c r="P8" i="3" a="1"/>
  <c r="P8" i="3" s="1"/>
  <c r="P34" i="3" l="1"/>
  <c r="R34" i="3" s="1"/>
  <c r="P35" i="3"/>
  <c r="R35" i="3" s="1"/>
  <c r="P33" i="3"/>
  <c r="R33" i="3" s="1"/>
  <c r="P36" i="3"/>
  <c r="R36" i="3" s="1"/>
  <c r="R27" i="3"/>
  <c r="R25" i="3"/>
  <c r="R26" i="3"/>
  <c r="R28" i="3"/>
  <c r="P26" i="3"/>
  <c r="P27" i="3"/>
  <c r="P25" i="3"/>
  <c r="P28" i="3"/>
  <c r="R18" i="3"/>
  <c r="R17" i="3"/>
  <c r="R20" i="3"/>
  <c r="R16" i="3"/>
  <c r="P18" i="3"/>
  <c r="P19" i="3"/>
  <c r="P17" i="3"/>
  <c r="P20" i="3"/>
  <c r="P10" i="3"/>
  <c r="P11" i="3"/>
  <c r="P9" i="3"/>
  <c r="P12" i="3"/>
  <c r="C16" i="3" l="1" a="1"/>
  <c r="C16" i="3" s="1"/>
  <c r="L8" i="3" a="1"/>
  <c r="L12" i="3" s="1"/>
  <c r="K17" i="1"/>
  <c r="J19" i="1"/>
  <c r="G22" i="1"/>
  <c r="H18" i="1"/>
  <c r="H19" i="1"/>
  <c r="H20" i="1"/>
  <c r="H21" i="1"/>
  <c r="H22" i="1"/>
  <c r="I18" i="1" s="1"/>
  <c r="H5" i="1"/>
  <c r="H17" i="1"/>
  <c r="F22" i="1"/>
  <c r="E22" i="1"/>
  <c r="D22" i="1"/>
  <c r="C22" i="1"/>
  <c r="F20" i="3" l="1"/>
  <c r="G19" i="3"/>
  <c r="C19" i="3"/>
  <c r="D18" i="3"/>
  <c r="E17" i="3"/>
  <c r="F16" i="3"/>
  <c r="E20" i="3"/>
  <c r="F19" i="3"/>
  <c r="G18" i="3"/>
  <c r="C18" i="3"/>
  <c r="D17" i="3"/>
  <c r="E16" i="3"/>
  <c r="L16" i="3" s="1" a="1"/>
  <c r="D20" i="3"/>
  <c r="E19" i="3"/>
  <c r="F18" i="3"/>
  <c r="G17" i="3"/>
  <c r="C17" i="3"/>
  <c r="D16" i="3"/>
  <c r="G20" i="3"/>
  <c r="C20" i="3"/>
  <c r="D19" i="3"/>
  <c r="E18" i="3"/>
  <c r="F17" i="3"/>
  <c r="G16" i="3"/>
  <c r="L11" i="3"/>
  <c r="L8" i="3"/>
  <c r="L10" i="3"/>
  <c r="L9" i="3"/>
  <c r="I17" i="1"/>
  <c r="I20" i="1"/>
  <c r="I21" i="1"/>
  <c r="I19" i="1"/>
  <c r="J5" i="1"/>
  <c r="I7" i="1"/>
  <c r="I5" i="1"/>
  <c r="H6" i="1"/>
  <c r="H7" i="1"/>
  <c r="H8" i="1"/>
  <c r="G9" i="1"/>
  <c r="G8" i="1"/>
  <c r="G7" i="1"/>
  <c r="G6" i="1"/>
  <c r="G5" i="1"/>
  <c r="F9" i="1"/>
  <c r="E9" i="1"/>
  <c r="D9" i="1"/>
  <c r="C9" i="1"/>
  <c r="C24" i="3" l="1" a="1"/>
  <c r="G26" i="3" s="1"/>
  <c r="N8" i="3"/>
  <c r="L16" i="3"/>
  <c r="L19" i="3"/>
  <c r="L17" i="3"/>
  <c r="L20" i="3"/>
  <c r="L18" i="3"/>
  <c r="J17" i="1"/>
  <c r="F25" i="3" l="1"/>
  <c r="D24" i="3"/>
  <c r="G27" i="3"/>
  <c r="G28" i="3"/>
  <c r="C25" i="3"/>
  <c r="L24" i="3" s="1" a="1"/>
  <c r="F28" i="3"/>
  <c r="E26" i="3"/>
  <c r="D26" i="3"/>
  <c r="E25" i="3"/>
  <c r="G24" i="3"/>
  <c r="F26" i="3"/>
  <c r="E27" i="3"/>
  <c r="C28" i="3"/>
  <c r="D25" i="3"/>
  <c r="D28" i="3"/>
  <c r="C24" i="3"/>
  <c r="F27" i="3"/>
  <c r="F24" i="3"/>
  <c r="D27" i="3"/>
  <c r="G25" i="3"/>
  <c r="E28" i="3"/>
  <c r="C26" i="3"/>
  <c r="E24" i="3"/>
  <c r="C27" i="3"/>
  <c r="C32" i="3" l="1" a="1"/>
  <c r="L24" i="3"/>
  <c r="L25" i="3"/>
  <c r="L26" i="3"/>
  <c r="L28" i="3"/>
  <c r="L27" i="3"/>
  <c r="C32" i="3" l="1"/>
  <c r="D33" i="3"/>
  <c r="G34" i="3"/>
  <c r="E36" i="3"/>
  <c r="E33" i="3"/>
  <c r="C35" i="3"/>
  <c r="F36" i="3"/>
  <c r="E32" i="3"/>
  <c r="C34" i="3"/>
  <c r="F35" i="3"/>
  <c r="F32" i="3"/>
  <c r="D34" i="3"/>
  <c r="G35" i="3"/>
  <c r="F34" i="3"/>
  <c r="G36" i="3"/>
  <c r="F33" i="3"/>
  <c r="G33" i="3"/>
  <c r="G32" i="3"/>
  <c r="D36" i="3"/>
  <c r="C33" i="3"/>
  <c r="D35" i="3"/>
  <c r="E35" i="3"/>
  <c r="D32" i="3"/>
  <c r="E34" i="3"/>
  <c r="C36" i="3"/>
  <c r="L32" i="3" l="1" a="1"/>
  <c r="L35" i="3" l="1"/>
  <c r="L32" i="3"/>
  <c r="L33" i="3"/>
  <c r="L34" i="3"/>
  <c r="L36" i="3"/>
</calcChain>
</file>

<file path=xl/sharedStrings.xml><?xml version="1.0" encoding="utf-8"?>
<sst xmlns="http://schemas.openxmlformats.org/spreadsheetml/2006/main" count="77" uniqueCount="49">
  <si>
    <t>E1</t>
  </si>
  <si>
    <t>A1</t>
  </si>
  <si>
    <t>A2</t>
  </si>
  <si>
    <t>A3</t>
  </si>
  <si>
    <t>A4</t>
  </si>
  <si>
    <t xml:space="preserve"> 1/9</t>
  </si>
  <si>
    <t>Малиш Михайло, Варіант 5</t>
  </si>
  <si>
    <t>Сума</t>
  </si>
  <si>
    <t>Si</t>
  </si>
  <si>
    <t>Середнє геометричне</t>
  </si>
  <si>
    <t>Середнє геометричне зважене</t>
  </si>
  <si>
    <t>Максимальне власне значення</t>
  </si>
  <si>
    <t>Відношення узгодженності</t>
  </si>
  <si>
    <t>(Wi)</t>
  </si>
  <si>
    <t>l max</t>
  </si>
  <si>
    <t>ВУ</t>
  </si>
  <si>
    <t>IY</t>
  </si>
  <si>
    <t>М(ІУ), n=4</t>
  </si>
  <si>
    <t>A5</t>
  </si>
  <si>
    <t>М(ІУ), n=5</t>
  </si>
  <si>
    <t>k=1</t>
  </si>
  <si>
    <t>A^2</t>
  </si>
  <si>
    <t>k=2</t>
  </si>
  <si>
    <t>A^1</t>
  </si>
  <si>
    <t>k=3</t>
  </si>
  <si>
    <t>A^3</t>
  </si>
  <si>
    <t>W1</t>
  </si>
  <si>
    <t>W2</t>
  </si>
  <si>
    <t>abs(W2-W1)</t>
  </si>
  <si>
    <t>W3</t>
  </si>
  <si>
    <t>abs(W3-W2)</t>
  </si>
  <si>
    <t>W4</t>
  </si>
  <si>
    <t>A^4</t>
  </si>
  <si>
    <t>A^5</t>
  </si>
  <si>
    <t>k=4</t>
  </si>
  <si>
    <t>k=5</t>
  </si>
  <si>
    <t>k=6</t>
  </si>
  <si>
    <t>A^6</t>
  </si>
  <si>
    <t>abs(W4-W3)</t>
  </si>
  <si>
    <t>A^7</t>
  </si>
  <si>
    <t>k=7</t>
  </si>
  <si>
    <t>W5</t>
  </si>
  <si>
    <t>W6</t>
  </si>
  <si>
    <t>W7</t>
  </si>
  <si>
    <t>abs(W5-W4)</t>
  </si>
  <si>
    <t>abs(W6-W5)</t>
  </si>
  <si>
    <t>abs(W7-W6)</t>
  </si>
  <si>
    <t>eps</t>
  </si>
  <si>
    <t>A*W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</si>
</sst>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20"/>
      <color rgb="FFFF0000"/>
      <name val="Calibri"/>
      <family val="2"/>
      <charset val="204"/>
      <scheme val="minor"/>
    </font>
    <font>
      <sz val="15.4"/>
      <color rgb="FF363636"/>
      <name val="Segoe UI Light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center" vertical="center"/>
    </xf>
    <xf numFmtId="12" fontId="2" fillId="0" borderId="4" xfId="0" applyNumberFormat="1" applyFont="1" applyBorder="1" applyAlignment="1">
      <alignment horizontal="center" vertical="center"/>
    </xf>
    <xf numFmtId="12" fontId="2" fillId="0" borderId="0" xfId="0" applyNumberFormat="1" applyFont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2" fontId="0" fillId="0" borderId="5" xfId="0" applyNumberFormat="1" applyBorder="1"/>
    <xf numFmtId="0" fontId="0" fillId="0" borderId="0" xfId="0" applyBorder="1"/>
    <xf numFmtId="0" fontId="1" fillId="2" borderId="5" xfId="0" applyFont="1" applyFill="1" applyBorder="1" applyAlignment="1">
      <alignment horizontal="center" vertical="center"/>
    </xf>
    <xf numFmtId="12" fontId="2" fillId="0" borderId="6" xfId="0" applyNumberFormat="1" applyFont="1" applyBorder="1" applyAlignment="1">
      <alignment horizontal="center" vertical="center"/>
    </xf>
    <xf numFmtId="12" fontId="2" fillId="0" borderId="7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wrapText="1"/>
    </xf>
    <xf numFmtId="0" fontId="0" fillId="0" borderId="8" xfId="0" applyBorder="1"/>
    <xf numFmtId="164" fontId="0" fillId="0" borderId="8" xfId="0" applyNumberFormat="1" applyBorder="1"/>
    <xf numFmtId="164" fontId="0" fillId="0" borderId="8" xfId="0" applyNumberFormat="1" applyFill="1" applyBorder="1"/>
    <xf numFmtId="0" fontId="1" fillId="0" borderId="8" xfId="0" applyFont="1" applyFill="1" applyBorder="1" applyAlignment="1">
      <alignment horizontal="center" vertical="center"/>
    </xf>
    <xf numFmtId="0" fontId="0" fillId="0" borderId="2" xfId="0" applyBorder="1"/>
    <xf numFmtId="0" fontId="1" fillId="2" borderId="1" xfId="0" applyFont="1" applyFill="1" applyBorder="1" applyAlignment="1">
      <alignment horizontal="center" vertical="center"/>
    </xf>
    <xf numFmtId="12" fontId="2" fillId="0" borderId="2" xfId="0" applyNumberFormat="1" applyFont="1" applyFill="1" applyBorder="1" applyAlignment="1">
      <alignment horizontal="center" vertical="center"/>
    </xf>
    <xf numFmtId="12" fontId="2" fillId="0" borderId="3" xfId="0" applyNumberFormat="1" applyFont="1" applyBorder="1" applyAlignment="1">
      <alignment horizontal="center" vertical="center"/>
    </xf>
    <xf numFmtId="0" fontId="0" fillId="0" borderId="1" xfId="0" applyBorder="1"/>
    <xf numFmtId="12" fontId="0" fillId="0" borderId="1" xfId="0" applyNumberFormat="1" applyBorder="1"/>
    <xf numFmtId="12" fontId="0" fillId="0" borderId="10" xfId="0" applyNumberFormat="1" applyBorder="1"/>
    <xf numFmtId="12" fontId="0" fillId="0" borderId="0" xfId="0" applyNumberFormat="1" applyBorder="1"/>
    <xf numFmtId="12" fontId="0" fillId="0" borderId="9" xfId="0" applyNumberFormat="1" applyBorder="1"/>
    <xf numFmtId="10" fontId="0" fillId="0" borderId="8" xfId="0" applyNumberFormat="1" applyBorder="1"/>
    <xf numFmtId="164" fontId="1" fillId="0" borderId="8" xfId="0" applyNumberFormat="1" applyFont="1" applyFill="1" applyBorder="1" applyAlignment="1">
      <alignment horizontal="center" vertical="center"/>
    </xf>
    <xf numFmtId="164" fontId="0" fillId="0" borderId="0" xfId="0" applyNumberFormat="1"/>
    <xf numFmtId="12" fontId="2" fillId="3" borderId="4" xfId="0" applyNumberFormat="1" applyFont="1" applyFill="1" applyBorder="1" applyAlignment="1">
      <alignment horizontal="center" vertical="center"/>
    </xf>
    <xf numFmtId="12" fontId="2" fillId="3" borderId="2" xfId="0" applyNumberFormat="1" applyFont="1" applyFill="1" applyBorder="1" applyAlignment="1">
      <alignment horizontal="center" vertical="center"/>
    </xf>
    <xf numFmtId="12" fontId="2" fillId="3" borderId="6" xfId="0" applyNumberFormat="1" applyFont="1" applyFill="1" applyBorder="1" applyAlignment="1">
      <alignment horizontal="center" vertical="center"/>
    </xf>
    <xf numFmtId="12" fontId="0" fillId="3" borderId="5" xfId="0" applyNumberFormat="1" applyFill="1" applyBorder="1"/>
    <xf numFmtId="12" fontId="2" fillId="3" borderId="1" xfId="0" applyNumberFormat="1" applyFont="1" applyFill="1" applyBorder="1" applyAlignment="1">
      <alignment horizontal="center" vertical="center"/>
    </xf>
    <xf numFmtId="12" fontId="2" fillId="0" borderId="1" xfId="0" applyNumberFormat="1" applyFont="1" applyBorder="1" applyAlignment="1">
      <alignment horizontal="center" vertical="center"/>
    </xf>
    <xf numFmtId="12" fontId="2" fillId="0" borderId="1" xfId="0" applyNumberFormat="1" applyFont="1" applyBorder="1" applyAlignment="1">
      <alignment vertical="center"/>
    </xf>
    <xf numFmtId="12" fontId="2" fillId="0" borderId="1" xfId="0" applyNumberFormat="1" applyFont="1" applyFill="1" applyBorder="1" applyAlignment="1">
      <alignment horizontal="center" vertical="center"/>
    </xf>
    <xf numFmtId="12" fontId="0" fillId="3" borderId="1" xfId="0" applyNumberFormat="1" applyFill="1" applyBorder="1"/>
    <xf numFmtId="0" fontId="0" fillId="0" borderId="0" xfId="0" applyAlignment="1">
      <alignment horizontal="right"/>
    </xf>
    <xf numFmtId="12" fontId="2" fillId="0" borderId="0" xfId="0" applyNumberFormat="1" applyFont="1" applyFill="1" applyBorder="1" applyAlignment="1">
      <alignment horizontal="right"/>
    </xf>
    <xf numFmtId="2" fontId="0" fillId="0" borderId="0" xfId="0" applyNumberFormat="1" applyBorder="1"/>
    <xf numFmtId="164" fontId="0" fillId="0" borderId="0" xfId="0" applyNumberFormat="1" applyBorder="1"/>
    <xf numFmtId="0" fontId="0" fillId="3" borderId="8" xfId="0" applyFill="1" applyBorder="1"/>
    <xf numFmtId="164" fontId="0" fillId="0" borderId="11" xfId="0" applyNumberFormat="1" applyBorder="1"/>
    <xf numFmtId="0" fontId="0" fillId="0" borderId="12" xfId="0" applyBorder="1"/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C17" sqref="C17:G21"/>
    </sheetView>
  </sheetViews>
  <sheetFormatPr defaultRowHeight="15" x14ac:dyDescent="0.25"/>
  <sheetData>
    <row r="1" spans="1:11" ht="26.25" x14ac:dyDescent="0.4">
      <c r="A1" s="45" t="s">
        <v>6</v>
      </c>
      <c r="B1" s="45"/>
      <c r="C1" s="45"/>
      <c r="D1" s="45"/>
      <c r="E1" s="45"/>
      <c r="F1" s="45"/>
      <c r="G1" s="45"/>
      <c r="H1" s="45"/>
      <c r="I1" s="45"/>
      <c r="J1" s="45"/>
    </row>
    <row r="3" spans="1:11" ht="75.75" thickBot="1" x14ac:dyDescent="0.3">
      <c r="G3" s="12" t="s">
        <v>9</v>
      </c>
      <c r="H3" s="12" t="s">
        <v>10</v>
      </c>
      <c r="I3" s="12" t="s">
        <v>11</v>
      </c>
      <c r="J3" s="12" t="s">
        <v>12</v>
      </c>
    </row>
    <row r="4" spans="1:11" ht="15.75" thickBot="1" x14ac:dyDescent="0.3">
      <c r="B4" s="1" t="s">
        <v>0</v>
      </c>
      <c r="C4" s="5" t="s">
        <v>1</v>
      </c>
      <c r="D4" s="5" t="s">
        <v>2</v>
      </c>
      <c r="E4" s="5" t="s">
        <v>3</v>
      </c>
      <c r="F4" s="9" t="s">
        <v>4</v>
      </c>
      <c r="G4" s="13"/>
      <c r="H4" s="16" t="s">
        <v>13</v>
      </c>
      <c r="I4" s="13" t="s">
        <v>14</v>
      </c>
      <c r="J4" s="16" t="s">
        <v>15</v>
      </c>
    </row>
    <row r="5" spans="1:11" ht="15.75" thickBot="1" x14ac:dyDescent="0.3">
      <c r="B5" s="4" t="s">
        <v>1</v>
      </c>
      <c r="C5" s="29">
        <v>1</v>
      </c>
      <c r="D5" s="2">
        <v>3</v>
      </c>
      <c r="E5" s="2">
        <v>3</v>
      </c>
      <c r="F5" s="10">
        <v>1</v>
      </c>
      <c r="G5" s="14">
        <f>GEOMEAN(B5:F5)</f>
        <v>1.7320508075688774</v>
      </c>
      <c r="H5" s="14">
        <f>G5/$G$9</f>
        <v>0.27249214075825706</v>
      </c>
      <c r="I5" s="14">
        <f>C9*H5+D9*H6+E9*H7+F9*H8</f>
        <v>5.1396692466716667</v>
      </c>
      <c r="J5" s="26">
        <f>(I7/J7)*100%</f>
        <v>0.42209972098950616</v>
      </c>
    </row>
    <row r="6" spans="1:11" ht="15.75" thickBot="1" x14ac:dyDescent="0.3">
      <c r="B6" s="4" t="s">
        <v>2</v>
      </c>
      <c r="C6" s="2">
        <v>0.33333333333333331</v>
      </c>
      <c r="D6" s="29">
        <v>1</v>
      </c>
      <c r="E6" s="3">
        <v>9</v>
      </c>
      <c r="F6" s="11">
        <v>5</v>
      </c>
      <c r="G6" s="14">
        <f>GEOMEAN(B6:F6)</f>
        <v>1.9679896712654303</v>
      </c>
      <c r="H6" s="14">
        <f t="shared" ref="H6:H8" si="0">G6/$G$9</f>
        <v>0.30961084753971946</v>
      </c>
      <c r="I6" s="13" t="s">
        <v>16</v>
      </c>
      <c r="J6" s="13" t="s">
        <v>17</v>
      </c>
    </row>
    <row r="7" spans="1:11" ht="15.75" thickBot="1" x14ac:dyDescent="0.3">
      <c r="B7" s="4" t="s">
        <v>3</v>
      </c>
      <c r="C7" s="2">
        <v>0.33333333333333331</v>
      </c>
      <c r="D7" s="2" t="s">
        <v>5</v>
      </c>
      <c r="E7" s="30">
        <v>1</v>
      </c>
      <c r="F7" s="10">
        <v>4</v>
      </c>
      <c r="G7" s="14">
        <f>GEOMEAN(C7:F7)</f>
        <v>1.1006424162982089</v>
      </c>
      <c r="H7" s="14">
        <f t="shared" si="0"/>
        <v>0.17315681902392066</v>
      </c>
      <c r="I7" s="14">
        <f>(I5-4)/(4-1)</f>
        <v>0.37988974889055555</v>
      </c>
      <c r="J7" s="13">
        <v>0.9</v>
      </c>
    </row>
    <row r="8" spans="1:11" ht="15.75" thickBot="1" x14ac:dyDescent="0.3">
      <c r="B8" s="4" t="s">
        <v>4</v>
      </c>
      <c r="C8" s="2">
        <v>1</v>
      </c>
      <c r="D8" s="2">
        <v>0.2</v>
      </c>
      <c r="E8" s="2">
        <v>0.25</v>
      </c>
      <c r="F8" s="31">
        <v>1</v>
      </c>
      <c r="G8" s="14">
        <f>GEOMEAN(C8:F8)</f>
        <v>0.47287080450158792</v>
      </c>
      <c r="H8" s="14">
        <f t="shared" si="0"/>
        <v>7.4393647840837324E-2</v>
      </c>
    </row>
    <row r="9" spans="1:11" ht="15.75" thickBot="1" x14ac:dyDescent="0.3">
      <c r="A9" t="s">
        <v>7</v>
      </c>
      <c r="B9" s="6" t="s">
        <v>8</v>
      </c>
      <c r="C9" s="22">
        <f>SUM(C5:C8)</f>
        <v>2.6666666666666665</v>
      </c>
      <c r="D9" s="22">
        <f>SUM(D5:D8)</f>
        <v>4.2</v>
      </c>
      <c r="E9" s="22">
        <f>SUM(E5:E8)</f>
        <v>13.25</v>
      </c>
      <c r="F9" s="7">
        <f>SUM(F5:F8)</f>
        <v>11</v>
      </c>
      <c r="G9" s="15">
        <f>GEOMEAN(B9:F9)</f>
        <v>6.3563330771637778</v>
      </c>
    </row>
    <row r="13" spans="1:11" x14ac:dyDescent="0.25">
      <c r="F13" s="8"/>
    </row>
    <row r="15" spans="1:11" ht="75.75" thickBot="1" x14ac:dyDescent="0.3">
      <c r="H15" s="12" t="s">
        <v>9</v>
      </c>
      <c r="I15" s="12" t="s">
        <v>10</v>
      </c>
      <c r="J15" s="12" t="s">
        <v>11</v>
      </c>
      <c r="K15" s="12" t="s">
        <v>12</v>
      </c>
    </row>
    <row r="16" spans="1:11" ht="15.75" thickBot="1" x14ac:dyDescent="0.3">
      <c r="B16" s="1" t="s">
        <v>0</v>
      </c>
      <c r="C16" s="5" t="s">
        <v>1</v>
      </c>
      <c r="D16" s="5" t="s">
        <v>2</v>
      </c>
      <c r="E16" s="5" t="s">
        <v>3</v>
      </c>
      <c r="F16" s="5" t="s">
        <v>4</v>
      </c>
      <c r="G16" s="9" t="s">
        <v>18</v>
      </c>
      <c r="H16" s="14"/>
      <c r="I16" s="27" t="s">
        <v>13</v>
      </c>
      <c r="J16" s="14" t="s">
        <v>14</v>
      </c>
      <c r="K16" s="16" t="s">
        <v>15</v>
      </c>
    </row>
    <row r="17" spans="2:11" ht="15.75" thickBot="1" x14ac:dyDescent="0.3">
      <c r="B17" s="4" t="s">
        <v>1</v>
      </c>
      <c r="C17" s="29">
        <v>1</v>
      </c>
      <c r="D17" s="2">
        <v>1</v>
      </c>
      <c r="E17" s="2">
        <v>7</v>
      </c>
      <c r="F17" s="2">
        <v>0.14285714285714285</v>
      </c>
      <c r="G17" s="24">
        <v>1</v>
      </c>
      <c r="H17" s="14">
        <f>GEOMEAN(B17:G17)</f>
        <v>1</v>
      </c>
      <c r="I17" s="14">
        <f>H17/$H$22</f>
        <v>0.11493041182562455</v>
      </c>
      <c r="J17" s="14">
        <f>C22*I17+D22*I18+E22*I19+F22*I20+G22*I21</f>
        <v>5.3658921155175285</v>
      </c>
      <c r="K17" s="26">
        <f>J19*K19</f>
        <v>0.50993305645987741</v>
      </c>
    </row>
    <row r="18" spans="2:11" ht="15.75" thickBot="1" x14ac:dyDescent="0.3">
      <c r="B18" s="4" t="s">
        <v>2</v>
      </c>
      <c r="C18" s="2">
        <v>1</v>
      </c>
      <c r="D18" s="29">
        <v>1</v>
      </c>
      <c r="E18" s="3">
        <v>5</v>
      </c>
      <c r="F18" s="20">
        <v>0.14285714285714285</v>
      </c>
      <c r="G18" s="25">
        <v>1</v>
      </c>
      <c r="H18" s="14">
        <f t="shared" ref="H18:H22" si="1">GEOMEAN(B18:G18)</f>
        <v>0.93491987614847016</v>
      </c>
      <c r="I18" s="14">
        <f t="shared" ref="I18:I21" si="2">H18/$H$22</f>
        <v>0.10745072638970558</v>
      </c>
      <c r="J18" s="14" t="s">
        <v>16</v>
      </c>
      <c r="K18" s="13" t="s">
        <v>19</v>
      </c>
    </row>
    <row r="19" spans="2:11" ht="15.75" thickBot="1" x14ac:dyDescent="0.3">
      <c r="B19" s="4" t="s">
        <v>3</v>
      </c>
      <c r="C19" s="2">
        <v>0.14285714285714285</v>
      </c>
      <c r="D19" s="2">
        <v>0.2</v>
      </c>
      <c r="E19" s="30">
        <v>1</v>
      </c>
      <c r="F19" s="2">
        <v>0.14285714285714285</v>
      </c>
      <c r="G19" s="25">
        <v>1</v>
      </c>
      <c r="H19" s="14">
        <f t="shared" si="1"/>
        <v>0.33278732985500964</v>
      </c>
      <c r="I19" s="14">
        <f t="shared" si="2"/>
        <v>3.8247384870586217E-2</v>
      </c>
      <c r="J19" s="14">
        <f>(J17-4)/(4-1)</f>
        <v>0.45529737183917618</v>
      </c>
      <c r="K19" s="13">
        <v>1.1200000000000001</v>
      </c>
    </row>
    <row r="20" spans="2:11" ht="15.75" thickBot="1" x14ac:dyDescent="0.3">
      <c r="B20" s="4" t="s">
        <v>4</v>
      </c>
      <c r="C20" s="2">
        <v>7</v>
      </c>
      <c r="D20" s="2">
        <v>7</v>
      </c>
      <c r="E20" s="2">
        <v>7</v>
      </c>
      <c r="F20" s="29">
        <v>1</v>
      </c>
      <c r="G20" s="7">
        <v>0.33333333333333331</v>
      </c>
      <c r="H20" s="14">
        <f t="shared" si="1"/>
        <v>2.5800883220481285</v>
      </c>
      <c r="I20" s="14">
        <f t="shared" si="2"/>
        <v>0.29653061339947606</v>
      </c>
      <c r="J20" s="28"/>
    </row>
    <row r="21" spans="2:11" ht="15.75" thickBot="1" x14ac:dyDescent="0.3">
      <c r="B21" s="18" t="s">
        <v>18</v>
      </c>
      <c r="C21" s="19">
        <v>1</v>
      </c>
      <c r="D21" s="19">
        <v>3</v>
      </c>
      <c r="E21" s="21">
        <v>1</v>
      </c>
      <c r="F21" s="17">
        <v>3</v>
      </c>
      <c r="G21" s="32">
        <v>1</v>
      </c>
      <c r="H21" s="14">
        <f t="shared" si="1"/>
        <v>1.5518455739153598</v>
      </c>
      <c r="I21" s="14">
        <f t="shared" si="2"/>
        <v>0.17835425089986498</v>
      </c>
      <c r="J21" s="28"/>
    </row>
    <row r="22" spans="2:11" ht="15.75" thickBot="1" x14ac:dyDescent="0.3">
      <c r="B22" s="21" t="s">
        <v>8</v>
      </c>
      <c r="C22" s="7">
        <f>SUM(C17:C21)</f>
        <v>10.142857142857142</v>
      </c>
      <c r="D22" s="23">
        <f>SUM(D17:D21)</f>
        <v>12.2</v>
      </c>
      <c r="E22" s="22">
        <f>SUM(E17:E21)</f>
        <v>21</v>
      </c>
      <c r="F22" s="22">
        <f>SUM(F17:F21)</f>
        <v>4.4285714285714288</v>
      </c>
      <c r="G22" s="7">
        <f>SUM(G17:G21)</f>
        <v>4.3333333333333339</v>
      </c>
      <c r="H22" s="14">
        <f t="shared" si="1"/>
        <v>8.7009172256097571</v>
      </c>
      <c r="I22" s="28"/>
      <c r="J22" s="28"/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Z62"/>
  <sheetViews>
    <sheetView tabSelected="1" topLeftCell="A25" zoomScaleNormal="100" workbookViewId="0">
      <selection activeCell="U10" sqref="U10"/>
    </sheetView>
  </sheetViews>
  <sheetFormatPr defaultRowHeight="15" x14ac:dyDescent="0.25"/>
  <cols>
    <col min="18" max="18" width="11.85546875" bestFit="1" customWidth="1"/>
  </cols>
  <sheetData>
    <row r="4" spans="2:26" x14ac:dyDescent="0.25">
      <c r="Q4" s="28"/>
      <c r="R4" s="28"/>
      <c r="S4" s="28"/>
    </row>
    <row r="5" spans="2:26" x14ac:dyDescent="0.25">
      <c r="C5">
        <v>1</v>
      </c>
      <c r="D5">
        <v>1</v>
      </c>
      <c r="E5">
        <v>1</v>
      </c>
      <c r="F5">
        <v>1</v>
      </c>
      <c r="G5">
        <v>1</v>
      </c>
      <c r="Q5" s="28"/>
      <c r="R5" s="28"/>
      <c r="S5" s="28"/>
    </row>
    <row r="6" spans="2:26" x14ac:dyDescent="0.25">
      <c r="Q6" s="28"/>
      <c r="R6" s="28"/>
      <c r="S6" s="28"/>
    </row>
    <row r="7" spans="2:26" ht="15.75" thickBot="1" x14ac:dyDescent="0.3">
      <c r="C7" t="s">
        <v>23</v>
      </c>
      <c r="P7" s="13" t="s">
        <v>26</v>
      </c>
      <c r="Q7" s="28"/>
      <c r="R7" s="28"/>
      <c r="S7" s="14" t="s">
        <v>48</v>
      </c>
      <c r="T7" s="8"/>
      <c r="U7" s="8"/>
      <c r="V7" s="8"/>
      <c r="W7" s="8"/>
      <c r="X7" s="8"/>
      <c r="Y7" s="8"/>
      <c r="Z7" s="8"/>
    </row>
    <row r="8" spans="2:26" ht="15.75" thickBot="1" x14ac:dyDescent="0.3">
      <c r="B8" t="s">
        <v>20</v>
      </c>
      <c r="C8" s="33">
        <v>1</v>
      </c>
      <c r="D8" s="34">
        <v>1</v>
      </c>
      <c r="E8" s="34">
        <v>7</v>
      </c>
      <c r="F8" s="34">
        <v>0.14285714285714285</v>
      </c>
      <c r="G8" s="22">
        <v>1</v>
      </c>
      <c r="I8" s="39">
        <v>1</v>
      </c>
      <c r="L8" s="21">
        <f t="array" ref="L8:L12">MMULT(C8:G12,I8:I12)</f>
        <v>10.142857142857142</v>
      </c>
      <c r="N8" s="13">
        <f>MMULT(C5:G5,L8:L12)</f>
        <v>52.104761904761901</v>
      </c>
      <c r="O8" s="8"/>
      <c r="P8" s="44">
        <f t="array" ref="P8:P12">L8:L12/N8</f>
        <v>0.19466276731858892</v>
      </c>
      <c r="Q8" s="41"/>
      <c r="R8" s="43">
        <f>MMULT(C5:G5,S8:S12)</f>
        <v>7.2252420300339635</v>
      </c>
      <c r="S8" s="14">
        <f t="array" ref="S8:S12">MMULT(C8:G12,P56:P60)</f>
        <v>1.0397879224464259</v>
      </c>
      <c r="T8" s="8"/>
      <c r="U8" s="8"/>
      <c r="V8" s="40"/>
      <c r="W8" s="40"/>
      <c r="X8" s="40"/>
      <c r="Y8" s="8"/>
      <c r="Z8" s="8"/>
    </row>
    <row r="9" spans="2:26" ht="15.75" thickBot="1" x14ac:dyDescent="0.3">
      <c r="C9" s="34">
        <v>1</v>
      </c>
      <c r="D9" s="33">
        <v>1</v>
      </c>
      <c r="E9" s="35">
        <v>5</v>
      </c>
      <c r="F9" s="34">
        <v>0.14285714285714285</v>
      </c>
      <c r="G9" s="22">
        <v>1</v>
      </c>
      <c r="I9">
        <v>1</v>
      </c>
      <c r="L9" s="21">
        <v>8.1428571428571423</v>
      </c>
      <c r="P9" s="13">
        <v>0.15627855967830379</v>
      </c>
      <c r="Q9" s="28"/>
      <c r="R9" s="28"/>
      <c r="S9" s="14">
        <v>0.91616691663435623</v>
      </c>
      <c r="T9" s="8"/>
      <c r="U9" s="8"/>
      <c r="V9" s="40"/>
      <c r="W9" s="40"/>
      <c r="X9" s="40"/>
      <c r="Y9" s="8"/>
      <c r="Z9" s="8"/>
    </row>
    <row r="10" spans="2:26" ht="26.25" thickBot="1" x14ac:dyDescent="0.55000000000000004">
      <c r="C10" s="34">
        <v>0.14285714285714285</v>
      </c>
      <c r="D10" s="34">
        <v>0.2</v>
      </c>
      <c r="E10" s="33">
        <v>1</v>
      </c>
      <c r="F10" s="34">
        <v>0.14285714285714285</v>
      </c>
      <c r="G10" s="22">
        <v>1</v>
      </c>
      <c r="I10">
        <v>1</v>
      </c>
      <c r="L10" s="21">
        <v>2.4857142857142858</v>
      </c>
      <c r="P10" s="13">
        <v>4.7706086638640108E-2</v>
      </c>
      <c r="Q10" s="28"/>
      <c r="R10" s="28"/>
      <c r="S10" s="14">
        <v>0.44521910872718973</v>
      </c>
      <c r="T10" s="8"/>
      <c r="U10" s="8"/>
      <c r="V10" s="46"/>
      <c r="W10" s="40"/>
      <c r="X10" s="40"/>
      <c r="Y10" s="8"/>
      <c r="Z10" s="8"/>
    </row>
    <row r="11" spans="2:26" ht="15.75" thickBot="1" x14ac:dyDescent="0.3">
      <c r="C11" s="34">
        <v>7</v>
      </c>
      <c r="D11" s="34">
        <v>7</v>
      </c>
      <c r="E11" s="34">
        <v>7</v>
      </c>
      <c r="F11" s="33">
        <v>1</v>
      </c>
      <c r="G11" s="22">
        <v>0.33333333333333331</v>
      </c>
      <c r="I11">
        <v>1</v>
      </c>
      <c r="L11" s="21">
        <v>22.333333333333332</v>
      </c>
      <c r="P11" s="13">
        <v>0.42862365198318408</v>
      </c>
      <c r="Q11" s="28"/>
      <c r="R11" s="28"/>
      <c r="S11" s="14">
        <v>2.7989709666911011</v>
      </c>
      <c r="T11" s="8"/>
      <c r="U11" s="8"/>
      <c r="V11" s="40"/>
      <c r="W11" s="40"/>
      <c r="X11" s="40"/>
      <c r="Y11" s="8"/>
      <c r="Z11" s="8"/>
    </row>
    <row r="12" spans="2:26" ht="15.75" thickBot="1" x14ac:dyDescent="0.3">
      <c r="C12" s="36">
        <v>1</v>
      </c>
      <c r="D12" s="36">
        <v>3</v>
      </c>
      <c r="E12" s="21">
        <v>1</v>
      </c>
      <c r="F12" s="21">
        <v>3</v>
      </c>
      <c r="G12" s="37">
        <v>1</v>
      </c>
      <c r="I12">
        <v>1</v>
      </c>
      <c r="L12" s="21">
        <v>9</v>
      </c>
      <c r="P12" s="13">
        <v>0.17272893438128314</v>
      </c>
      <c r="Q12" s="28"/>
      <c r="R12" s="28"/>
      <c r="S12" s="14">
        <v>2.0250971155348907</v>
      </c>
      <c r="T12" s="8"/>
      <c r="U12" s="8"/>
      <c r="V12" s="40"/>
      <c r="W12" s="40"/>
      <c r="X12" s="40"/>
      <c r="Y12" s="8"/>
      <c r="Z12" s="8"/>
    </row>
    <row r="13" spans="2:26" x14ac:dyDescent="0.25">
      <c r="Q13" s="28"/>
      <c r="R13" s="28"/>
      <c r="S13" s="28"/>
      <c r="T13" s="8"/>
      <c r="U13" s="8"/>
      <c r="V13" s="40"/>
      <c r="W13" s="40"/>
      <c r="X13" s="40"/>
      <c r="Y13" s="8"/>
      <c r="Z13" s="8"/>
    </row>
    <row r="14" spans="2:26" x14ac:dyDescent="0.25">
      <c r="Q14" s="28"/>
      <c r="R14" s="28"/>
      <c r="S14" s="28"/>
      <c r="T14" s="8"/>
      <c r="U14" s="8"/>
      <c r="V14" s="40"/>
      <c r="W14" s="40"/>
      <c r="X14" s="40"/>
      <c r="Y14" s="8"/>
      <c r="Z14" s="8"/>
    </row>
    <row r="15" spans="2:26" ht="15.75" thickBot="1" x14ac:dyDescent="0.3">
      <c r="C15" t="s">
        <v>21</v>
      </c>
      <c r="N15" s="8"/>
      <c r="O15" s="8"/>
      <c r="P15" s="13" t="s">
        <v>27</v>
      </c>
      <c r="Q15" s="41"/>
      <c r="R15" s="14" t="s">
        <v>28</v>
      </c>
      <c r="S15" s="14" t="s">
        <v>47</v>
      </c>
      <c r="T15" s="8"/>
      <c r="U15" s="8"/>
      <c r="V15" s="40"/>
      <c r="W15" s="40"/>
      <c r="X15" s="40"/>
      <c r="Y15" s="8"/>
      <c r="Z15" s="8"/>
    </row>
    <row r="16" spans="2:26" ht="15.75" thickBot="1" x14ac:dyDescent="0.3">
      <c r="B16" t="s">
        <v>22</v>
      </c>
      <c r="C16" s="33">
        <f t="array" ref="C16:G20">MMULT(C8:G12,C8:G12)</f>
        <v>5</v>
      </c>
      <c r="D16" s="34">
        <v>7.4</v>
      </c>
      <c r="E16" s="34">
        <v>21</v>
      </c>
      <c r="F16" s="34">
        <v>4.4285714285714288</v>
      </c>
      <c r="G16" s="22">
        <v>10.047619047619047</v>
      </c>
      <c r="L16" s="21">
        <f t="array" ref="L16:L20">MMULT(C16:G20,I8:I12)</f>
        <v>47.876190476190473</v>
      </c>
      <c r="N16" s="13">
        <f>MMULT(C5:G5,L16:L20)</f>
        <v>392.32517006802721</v>
      </c>
      <c r="O16" s="8"/>
      <c r="P16" s="44">
        <f t="array" ref="P16:P20">L16:L20/N16</f>
        <v>0.12203191161018036</v>
      </c>
      <c r="Q16" s="41"/>
      <c r="R16" s="14">
        <f t="array" ref="R16:R20">ABS(P16:P20-P8:P12)</f>
        <v>7.2630855708408562E-2</v>
      </c>
      <c r="S16" s="14">
        <f>MMULT($C$5:$G$5,R16:R20)</f>
        <v>0.24400535130534229</v>
      </c>
      <c r="T16" s="8"/>
      <c r="U16" s="8"/>
      <c r="V16" s="40"/>
      <c r="W16" s="40"/>
      <c r="X16" s="40"/>
      <c r="Y16" s="8"/>
      <c r="Z16" s="8"/>
    </row>
    <row r="17" spans="2:26" ht="15.75" thickBot="1" x14ac:dyDescent="0.3">
      <c r="C17" s="34">
        <v>4.7142857142857144</v>
      </c>
      <c r="D17" s="33">
        <v>7</v>
      </c>
      <c r="E17" s="35">
        <v>19</v>
      </c>
      <c r="F17" s="34">
        <v>4.1428571428571423</v>
      </c>
      <c r="G17" s="22">
        <v>8.0476190476190474</v>
      </c>
      <c r="L17" s="21">
        <v>42.904761904761912</v>
      </c>
      <c r="N17" s="8"/>
      <c r="O17" s="8"/>
      <c r="P17" s="13">
        <v>0.10936020724166752</v>
      </c>
      <c r="Q17" s="41"/>
      <c r="R17" s="14">
        <v>4.6918352436636265E-2</v>
      </c>
      <c r="S17" s="41"/>
      <c r="T17" s="8"/>
      <c r="U17" s="8"/>
      <c r="V17" s="40"/>
      <c r="W17" s="40"/>
      <c r="X17" s="40"/>
      <c r="Y17" s="8"/>
      <c r="Z17" s="8"/>
    </row>
    <row r="18" spans="2:26" ht="15.75" thickBot="1" x14ac:dyDescent="0.3">
      <c r="C18" s="34">
        <v>2.4857142857142858</v>
      </c>
      <c r="D18" s="34">
        <v>4.5428571428571427</v>
      </c>
      <c r="E18" s="33">
        <v>5</v>
      </c>
      <c r="F18" s="34">
        <v>3.3346938775510204</v>
      </c>
      <c r="G18" s="22">
        <v>2.3904761904761909</v>
      </c>
      <c r="L18" s="21">
        <v>17.753741496598639</v>
      </c>
      <c r="N18" s="8"/>
      <c r="O18" s="8"/>
      <c r="P18" s="13">
        <v>4.525261913101377E-2</v>
      </c>
      <c r="Q18" s="41"/>
      <c r="R18" s="14">
        <v>2.4534675076263376E-3</v>
      </c>
      <c r="S18" s="41"/>
      <c r="T18" s="8"/>
      <c r="U18" s="8"/>
      <c r="V18" s="40"/>
      <c r="W18" s="40"/>
      <c r="X18" s="40"/>
      <c r="Y18" s="8"/>
      <c r="Z18" s="8"/>
    </row>
    <row r="19" spans="2:26" ht="15.75" thickBot="1" x14ac:dyDescent="0.3">
      <c r="C19" s="34">
        <v>22.333333333333332</v>
      </c>
      <c r="D19" s="34">
        <v>23.4</v>
      </c>
      <c r="E19" s="34">
        <v>98.333333333333329</v>
      </c>
      <c r="F19" s="33">
        <v>5</v>
      </c>
      <c r="G19" s="22">
        <v>21.666666666666664</v>
      </c>
      <c r="L19" s="21">
        <v>170.73333333333332</v>
      </c>
      <c r="N19" s="8"/>
      <c r="O19" s="8"/>
      <c r="P19" s="13">
        <v>0.4351832264642338</v>
      </c>
      <c r="Q19" s="41"/>
      <c r="R19" s="14">
        <v>6.5595744810497125E-3</v>
      </c>
      <c r="S19" s="41"/>
      <c r="T19" s="8"/>
      <c r="U19" s="8"/>
      <c r="V19" s="40"/>
      <c r="W19" s="40"/>
      <c r="X19" s="40"/>
      <c r="Y19" s="8"/>
      <c r="Z19" s="8"/>
    </row>
    <row r="20" spans="2:26" ht="15.75" thickBot="1" x14ac:dyDescent="0.3">
      <c r="C20" s="36">
        <v>26.142857142857142</v>
      </c>
      <c r="D20" s="36">
        <v>28.2</v>
      </c>
      <c r="E20" s="21">
        <v>45</v>
      </c>
      <c r="F20" s="21">
        <v>6.7142857142857144</v>
      </c>
      <c r="G20" s="37">
        <v>7</v>
      </c>
      <c r="L20" s="21">
        <v>113.05714285714285</v>
      </c>
      <c r="N20" s="8"/>
      <c r="O20" s="8"/>
      <c r="P20" s="13">
        <v>0.28817203555290455</v>
      </c>
      <c r="Q20" s="41"/>
      <c r="R20" s="14">
        <v>0.1154431011716214</v>
      </c>
      <c r="S20" s="41"/>
      <c r="T20" s="8"/>
      <c r="U20" s="8"/>
      <c r="V20" s="40"/>
      <c r="W20" s="40"/>
      <c r="X20" s="40"/>
      <c r="Y20" s="8"/>
      <c r="Z20" s="8"/>
    </row>
    <row r="21" spans="2:26" x14ac:dyDescent="0.25">
      <c r="N21" s="8"/>
      <c r="O21" s="8"/>
      <c r="P21" s="8"/>
      <c r="Q21" s="41"/>
      <c r="R21" s="41"/>
      <c r="S21" s="41"/>
      <c r="T21" s="8"/>
      <c r="U21" s="8"/>
      <c r="V21" s="40"/>
      <c r="W21" s="40"/>
      <c r="X21" s="40"/>
      <c r="Y21" s="8"/>
      <c r="Z21" s="8"/>
    </row>
    <row r="22" spans="2:26" x14ac:dyDescent="0.25">
      <c r="N22" s="8"/>
      <c r="O22" s="8"/>
      <c r="P22" s="8"/>
      <c r="Q22" s="41"/>
      <c r="R22" s="41"/>
      <c r="S22" s="41"/>
      <c r="T22" s="8"/>
      <c r="U22" s="8"/>
      <c r="V22" s="40"/>
      <c r="W22" s="40"/>
      <c r="X22" s="40"/>
      <c r="Y22" s="8"/>
      <c r="Z22" s="8"/>
    </row>
    <row r="23" spans="2:26" ht="15.75" thickBot="1" x14ac:dyDescent="0.3">
      <c r="C23" t="s">
        <v>25</v>
      </c>
      <c r="N23" s="8"/>
      <c r="O23" s="8"/>
      <c r="P23" s="13" t="s">
        <v>29</v>
      </c>
      <c r="Q23" s="41"/>
      <c r="R23" s="14" t="s">
        <v>30</v>
      </c>
      <c r="S23" s="14" t="s">
        <v>47</v>
      </c>
      <c r="T23" s="8"/>
      <c r="U23" s="8"/>
      <c r="V23" s="40"/>
      <c r="W23" s="40"/>
      <c r="X23" s="40"/>
      <c r="Y23" s="8"/>
      <c r="Z23" s="8"/>
    </row>
    <row r="24" spans="2:26" ht="15.75" thickBot="1" x14ac:dyDescent="0.3">
      <c r="B24" t="s">
        <v>24</v>
      </c>
      <c r="C24" s="33">
        <f t="array" ref="C24:G28">MMULT(C16:G20,C8:G12)</f>
        <v>56.447619047619042</v>
      </c>
      <c r="D24" s="34">
        <v>77.742857142857147</v>
      </c>
      <c r="E24" s="34">
        <v>134.04761904761904</v>
      </c>
      <c r="F24" s="34">
        <v>39.342857142857142</v>
      </c>
      <c r="G24" s="22">
        <v>44.923809523809524</v>
      </c>
      <c r="L24" s="21">
        <f t="array" ref="L24:L28">MMULT(C24:G28,I8:I12)</f>
        <v>352.50476190476195</v>
      </c>
      <c r="N24" s="13">
        <f>MMULT(C5:G5,L24:L28)</f>
        <v>2627.8870748299319</v>
      </c>
      <c r="O24" s="8"/>
      <c r="P24" s="44">
        <f t="array" ref="P24:P28">L24:L28/N24</f>
        <v>0.13413999607558286</v>
      </c>
      <c r="Q24" s="41"/>
      <c r="R24" s="14">
        <f t="array" ref="R24:R28">ABS(P24:P28-P16:P20)</f>
        <v>1.2108084465402499E-2</v>
      </c>
      <c r="S24" s="14">
        <f>MMULT($C$5:$G$5,R24:R28)</f>
        <v>0.13352968849134975</v>
      </c>
      <c r="T24" s="8"/>
      <c r="U24" s="8"/>
      <c r="V24" s="40"/>
      <c r="W24" s="40"/>
      <c r="X24" s="40"/>
      <c r="Y24" s="8"/>
      <c r="Z24" s="8"/>
    </row>
    <row r="25" spans="2:26" ht="15.75" thickBot="1" x14ac:dyDescent="0.3">
      <c r="C25" s="34">
        <v>51.476190476190467</v>
      </c>
      <c r="D25" s="33">
        <v>68.657142857142858</v>
      </c>
      <c r="E25" s="35">
        <v>124.04761904761905</v>
      </c>
      <c r="F25" s="34">
        <v>32.673469387755105</v>
      </c>
      <c r="G25" s="22">
        <v>40.142857142857139</v>
      </c>
      <c r="L25" s="21">
        <v>316.99727891156465</v>
      </c>
      <c r="M25" s="38"/>
      <c r="N25" s="8"/>
      <c r="O25" s="8"/>
      <c r="P25" s="13">
        <v>0.12062819667853485</v>
      </c>
      <c r="Q25" s="41"/>
      <c r="R25" s="14">
        <v>1.1267989436867326E-2</v>
      </c>
      <c r="S25" s="41"/>
      <c r="T25" s="8"/>
      <c r="U25" s="8"/>
      <c r="V25" s="40"/>
      <c r="W25" s="40"/>
      <c r="X25" s="40"/>
      <c r="Y25" s="8"/>
      <c r="Z25" s="8"/>
    </row>
    <row r="26" spans="2:26" ht="15.75" thickBot="1" x14ac:dyDescent="0.3">
      <c r="C26" s="34">
        <v>33.476190476190474</v>
      </c>
      <c r="D26" s="34">
        <v>38.542857142857144</v>
      </c>
      <c r="E26" s="33">
        <v>70.847619047619048</v>
      </c>
      <c r="F26" s="34">
        <v>12.224489795918368</v>
      </c>
      <c r="G26" s="22">
        <v>15.530612244897959</v>
      </c>
      <c r="L26" s="21">
        <v>170.621768707483</v>
      </c>
      <c r="N26" s="8"/>
      <c r="O26" s="8"/>
      <c r="P26" s="13">
        <v>6.4927359452279759E-2</v>
      </c>
      <c r="Q26" s="41"/>
      <c r="R26" s="14">
        <v>1.9674740321265989E-2</v>
      </c>
      <c r="S26" s="41"/>
      <c r="T26" s="8"/>
      <c r="U26" s="8"/>
      <c r="V26" s="40"/>
      <c r="W26" s="40"/>
      <c r="X26" s="40"/>
      <c r="Y26" s="8"/>
      <c r="Z26" s="8"/>
    </row>
    <row r="27" spans="2:26" ht="15.75" thickBot="1" x14ac:dyDescent="0.3">
      <c r="C27" s="34">
        <v>116.44761904761904</v>
      </c>
      <c r="D27" s="34">
        <v>165.4</v>
      </c>
      <c r="E27" s="34">
        <v>428.33333333333331</v>
      </c>
      <c r="F27" s="33">
        <v>90.580952380952382</v>
      </c>
      <c r="G27" s="22">
        <v>167.39999999999998</v>
      </c>
      <c r="L27" s="21">
        <v>968.16190476190468</v>
      </c>
      <c r="N27" s="8"/>
      <c r="O27" s="8"/>
      <c r="P27" s="13">
        <v>0.36841838221855894</v>
      </c>
      <c r="Q27" s="41"/>
      <c r="R27" s="14">
        <v>6.6764844245674859E-2</v>
      </c>
      <c r="S27" s="41"/>
      <c r="T27" s="8"/>
      <c r="U27" s="8"/>
      <c r="V27" s="40"/>
      <c r="W27" s="40"/>
      <c r="X27" s="40"/>
      <c r="Y27" s="8"/>
      <c r="Z27" s="8"/>
    </row>
    <row r="28" spans="2:26" ht="15.75" thickBot="1" x14ac:dyDescent="0.3">
      <c r="C28" s="36">
        <v>114.77142857142857</v>
      </c>
      <c r="D28" s="36">
        <v>131.34285714285716</v>
      </c>
      <c r="E28" s="21">
        <v>423</v>
      </c>
      <c r="F28" s="21">
        <v>41.906122448979588</v>
      </c>
      <c r="G28" s="37">
        <v>108.58095238095238</v>
      </c>
      <c r="L28" s="21">
        <v>819.60136054421764</v>
      </c>
      <c r="N28" s="8"/>
      <c r="O28" s="8"/>
      <c r="P28" s="13">
        <v>0.31188606557504361</v>
      </c>
      <c r="Q28" s="41"/>
      <c r="R28" s="14">
        <v>2.3714030022139065E-2</v>
      </c>
      <c r="S28" s="41"/>
      <c r="T28" s="8"/>
      <c r="U28" s="8"/>
      <c r="V28" s="40"/>
      <c r="W28" s="40"/>
      <c r="X28" s="40"/>
      <c r="Y28" s="8"/>
      <c r="Z28" s="8"/>
    </row>
    <row r="29" spans="2:26" x14ac:dyDescent="0.25">
      <c r="N29" s="8"/>
      <c r="O29" s="8"/>
      <c r="P29" s="8"/>
      <c r="Q29" s="41"/>
      <c r="R29" s="41"/>
      <c r="S29" s="41"/>
      <c r="T29" s="8"/>
      <c r="U29" s="8"/>
      <c r="V29" s="8"/>
      <c r="W29" s="8"/>
      <c r="X29" s="8"/>
      <c r="Y29" s="8"/>
      <c r="Z29" s="8"/>
    </row>
    <row r="30" spans="2:26" x14ac:dyDescent="0.25">
      <c r="N30" s="8"/>
      <c r="O30" s="8"/>
      <c r="P30" s="8"/>
      <c r="Q30" s="41"/>
      <c r="R30" s="41"/>
      <c r="S30" s="41"/>
      <c r="T30" s="8"/>
      <c r="U30" s="8"/>
      <c r="V30" s="8"/>
      <c r="W30" s="8"/>
      <c r="X30" s="8"/>
      <c r="Y30" s="8"/>
      <c r="Z30" s="8"/>
    </row>
    <row r="31" spans="2:26" ht="15.75" thickBot="1" x14ac:dyDescent="0.3">
      <c r="C31" t="s">
        <v>32</v>
      </c>
      <c r="N31" s="8"/>
      <c r="O31" s="8"/>
      <c r="P31" s="13" t="s">
        <v>31</v>
      </c>
      <c r="Q31" s="41"/>
      <c r="R31" s="14" t="s">
        <v>38</v>
      </c>
      <c r="S31" s="14" t="s">
        <v>47</v>
      </c>
      <c r="T31" s="8"/>
      <c r="U31" s="8"/>
      <c r="V31" s="8"/>
      <c r="W31" s="8"/>
      <c r="X31" s="8"/>
      <c r="Y31" s="8"/>
      <c r="Z31" s="8"/>
    </row>
    <row r="32" spans="2:26" ht="15.75" thickBot="1" x14ac:dyDescent="0.3">
      <c r="B32" t="s">
        <v>34</v>
      </c>
      <c r="C32" s="33">
        <f t="array" ref="C32:G36">MMULT(C24:G28,C8:G12)</f>
        <v>473.66394557823128</v>
      </c>
      <c r="D32" s="34">
        <v>571.17142857142858</v>
      </c>
      <c r="E32" s="34">
        <v>1238.2190476190474</v>
      </c>
      <c r="F32" s="34">
        <v>212.43401360544217</v>
      </c>
      <c r="G32" s="22">
        <v>326.27619047619044</v>
      </c>
      <c r="L32" s="21">
        <f t="array" ref="L32:L36">MMULT(C32:G36,I8:I12)</f>
        <v>2821.7646258503401</v>
      </c>
      <c r="N32" s="13">
        <f>MMULT($C$5:$G$5,L32:L36)</f>
        <v>18865.009433106574</v>
      </c>
      <c r="O32" s="8"/>
      <c r="P32" s="44">
        <f t="array" ref="P32:P36">L32:L36/N32</f>
        <v>0.14957663476692304</v>
      </c>
      <c r="Q32" s="41"/>
      <c r="R32" s="14">
        <f t="array" ref="R32:R36">ABS(P32:P36-P24:P28)</f>
        <v>1.5436638691340182E-2</v>
      </c>
      <c r="S32" s="14">
        <f>MMULT($C$5:$G$5,R32:R36)</f>
        <v>7.2677210089042044E-2</v>
      </c>
      <c r="T32" s="8"/>
      <c r="U32" s="8"/>
      <c r="V32" s="40"/>
      <c r="W32" s="8"/>
      <c r="X32" s="40"/>
      <c r="Y32" s="8"/>
      <c r="Z32" s="8"/>
    </row>
    <row r="33" spans="2:26" ht="15.75" thickBot="1" x14ac:dyDescent="0.3">
      <c r="C33" s="34">
        <v>406.71156462585031</v>
      </c>
      <c r="D33" s="33">
        <v>494.08571428571429</v>
      </c>
      <c r="E33" s="35">
        <v>1096.5238095238094</v>
      </c>
      <c r="F33" s="34">
        <v>187.98503401360543</v>
      </c>
      <c r="G33" s="22">
        <v>295.21496598639453</v>
      </c>
      <c r="L33" s="21">
        <v>2480.5210884353737</v>
      </c>
      <c r="N33" s="8"/>
      <c r="O33" s="8"/>
      <c r="P33" s="13">
        <v>0.1314879325786214</v>
      </c>
      <c r="Q33" s="41"/>
      <c r="R33" s="14">
        <v>1.0859735900086556E-2</v>
      </c>
      <c r="S33" s="41"/>
      <c r="T33" s="8"/>
      <c r="U33" s="8"/>
      <c r="V33" s="40"/>
      <c r="W33" s="8"/>
      <c r="X33" s="40"/>
      <c r="Y33" s="8"/>
      <c r="Z33" s="8"/>
    </row>
    <row r="34" spans="2:26" ht="15.75" thickBot="1" x14ac:dyDescent="0.3">
      <c r="C34" s="34">
        <v>183.2421768707483</v>
      </c>
      <c r="D34" s="34">
        <v>218.35183673469388</v>
      </c>
      <c r="E34" s="33">
        <v>598.99727891156465</v>
      </c>
      <c r="F34" s="34">
        <v>79.225850340136049</v>
      </c>
      <c r="G34" s="22">
        <v>162.47210884353743</v>
      </c>
      <c r="L34" s="21">
        <v>1242.2892517006803</v>
      </c>
      <c r="P34" s="13">
        <v>6.5851504400552416E-2</v>
      </c>
      <c r="Q34" s="28"/>
      <c r="R34" s="14">
        <v>9.2414494827265659E-4</v>
      </c>
      <c r="S34" s="28"/>
      <c r="T34" s="8"/>
      <c r="U34" s="8"/>
      <c r="V34" s="40"/>
      <c r="W34" s="8"/>
      <c r="X34" s="40"/>
      <c r="Y34" s="8"/>
      <c r="Z34" s="8"/>
    </row>
    <row r="35" spans="2:26" ht="15.75" thickBot="1" x14ac:dyDescent="0.3">
      <c r="C35" s="34">
        <v>1144.5047619047618</v>
      </c>
      <c r="D35" s="34">
        <v>1503.7809523809524</v>
      </c>
      <c r="E35" s="34">
        <v>2871.9333333333334</v>
      </c>
      <c r="F35" s="33">
        <v>694.23537414965972</v>
      </c>
      <c r="G35" s="22">
        <v>907.77460317460316</v>
      </c>
      <c r="L35" s="21">
        <v>7122.2290249433108</v>
      </c>
      <c r="P35" s="13">
        <v>0.37753646772338062</v>
      </c>
      <c r="Q35" s="28"/>
      <c r="R35" s="14">
        <v>9.1180855048216825E-3</v>
      </c>
      <c r="S35" s="28"/>
      <c r="T35" s="8"/>
      <c r="U35" s="8"/>
      <c r="V35" s="40"/>
      <c r="W35" s="8"/>
      <c r="X35" s="40"/>
      <c r="Y35" s="8"/>
      <c r="Z35" s="8"/>
    </row>
    <row r="36" spans="2:26" ht="15.75" thickBot="1" x14ac:dyDescent="0.3">
      <c r="C36" s="36">
        <v>708.46666666666658</v>
      </c>
      <c r="D36" s="36">
        <v>949.8</v>
      </c>
      <c r="E36" s="21">
        <v>2285.0380952380956</v>
      </c>
      <c r="F36" s="21">
        <v>463.23673469387751</v>
      </c>
      <c r="G36" s="37">
        <v>791.66394557823128</v>
      </c>
      <c r="L36" s="21">
        <v>5198.2054421768707</v>
      </c>
      <c r="P36" s="13">
        <v>0.27554746053052265</v>
      </c>
      <c r="Q36" s="28"/>
      <c r="R36" s="14">
        <v>3.6338605044520966E-2</v>
      </c>
      <c r="S36" s="28"/>
      <c r="T36" s="8"/>
      <c r="U36" s="8"/>
      <c r="V36" s="40"/>
      <c r="W36" s="8"/>
      <c r="X36" s="40"/>
      <c r="Y36" s="8"/>
      <c r="Z36" s="8"/>
    </row>
    <row r="37" spans="2:26" x14ac:dyDescent="0.25">
      <c r="Q37" s="28"/>
      <c r="R37" s="28"/>
      <c r="S37" s="28"/>
    </row>
    <row r="38" spans="2:26" x14ac:dyDescent="0.25">
      <c r="Q38" s="28"/>
      <c r="R38" s="28"/>
      <c r="S38" s="28"/>
    </row>
    <row r="39" spans="2:26" ht="15.75" thickBot="1" x14ac:dyDescent="0.3">
      <c r="C39" t="s">
        <v>33</v>
      </c>
      <c r="P39" s="13" t="s">
        <v>41</v>
      </c>
      <c r="Q39" s="28"/>
      <c r="R39" s="14" t="s">
        <v>44</v>
      </c>
      <c r="S39" s="14" t="s">
        <v>47</v>
      </c>
    </row>
    <row r="40" spans="2:26" ht="15.75" thickBot="1" x14ac:dyDescent="0.3">
      <c r="B40" t="s">
        <v>35</v>
      </c>
      <c r="C40" s="33">
        <f t="array" ref="C40:G44">MMULT(C32:G36,C8:G12)</f>
        <v>3035.0380952380951</v>
      </c>
      <c r="D40" s="34">
        <v>3758.3458503401357</v>
      </c>
      <c r="E40" s="34">
        <v>9223.0380952380947</v>
      </c>
      <c r="F40" s="34">
        <v>1517.4132167152575</v>
      </c>
      <c r="G40" s="22">
        <v>2680.1419501133787</v>
      </c>
      <c r="L40" s="13">
        <f t="array" ref="L40:L44">MMULT(C40:G44,$I$8:$I$12)</f>
        <v>20213.977207644963</v>
      </c>
      <c r="N40" s="13">
        <f t="array" ref="N40">MMULT($C$5:$G$5,L40:L44)</f>
        <v>139038.04393909944</v>
      </c>
      <c r="P40" s="44">
        <f t="array" ref="P40:P44">L40:L44/N40</f>
        <v>0.1453845050963099</v>
      </c>
      <c r="Q40" s="28"/>
      <c r="R40" s="14">
        <f t="array" ref="R40:R44">ABS(P40:P44-P32:P36)</f>
        <v>4.1921296706131372E-3</v>
      </c>
      <c r="S40" s="14">
        <f>MMULT($C$5:$G$5,R40:R44)</f>
        <v>3.1287220169139804E-2</v>
      </c>
    </row>
    <row r="41" spans="2:26" ht="15.75" thickBot="1" x14ac:dyDescent="0.3">
      <c r="C41" s="34">
        <v>2668.5537414965984</v>
      </c>
      <c r="D41" s="33">
        <v>3321.6421768707482</v>
      </c>
      <c r="E41" s="35">
        <v>8025.0435374149647</v>
      </c>
      <c r="F41" s="34">
        <v>1358.9615160349854</v>
      </c>
      <c r="G41" s="22">
        <v>2355.1977324263034</v>
      </c>
      <c r="L41" s="13">
        <v>17729.398704243598</v>
      </c>
      <c r="P41" s="13">
        <v>0.12751473051511941</v>
      </c>
      <c r="Q41" s="28"/>
      <c r="R41" s="14">
        <v>3.9732020635019905E-3</v>
      </c>
      <c r="S41" s="28"/>
    </row>
    <row r="42" spans="2:26" ht="15.75" thickBot="1" x14ac:dyDescent="0.3">
      <c r="C42" s="34">
        <v>1204.2181146744413</v>
      </c>
      <c r="D42" s="34">
        <v>1563.39074829932</v>
      </c>
      <c r="E42" s="33">
        <v>3690.5047619047614</v>
      </c>
      <c r="F42" s="34">
        <v>709.58379008746363</v>
      </c>
      <c r="G42" s="22">
        <v>1189.4720181405896</v>
      </c>
      <c r="L42" s="13">
        <v>8357.1694331065755</v>
      </c>
      <c r="P42" s="13">
        <v>6.0107069952502562E-2</v>
      </c>
      <c r="Q42" s="28"/>
      <c r="R42" s="14">
        <v>5.7444344480498538E-3</v>
      </c>
      <c r="S42" s="28"/>
    </row>
    <row r="43" spans="2:26" ht="15.75" thickBot="1" x14ac:dyDescent="0.3">
      <c r="C43" s="34">
        <v>8825.9841269841254</v>
      </c>
      <c r="D43" s="34">
        <v>10805.643809523808</v>
      </c>
      <c r="E43" s="34">
        <v>24169.793650793647</v>
      </c>
      <c r="F43" s="33">
        <v>4206.1619047619042</v>
      </c>
      <c r="G43" s="22">
        <v>6659.4054421768706</v>
      </c>
      <c r="L43" s="13">
        <v>54666.988934240348</v>
      </c>
      <c r="P43" s="13">
        <v>0.39318007780795039</v>
      </c>
      <c r="Q43" s="28"/>
      <c r="R43" s="14">
        <v>1.564361008456977E-2</v>
      </c>
      <c r="S43" s="28"/>
    </row>
    <row r="44" spans="2:26" ht="15.75" thickBot="1" x14ac:dyDescent="0.3">
      <c r="C44" s="36">
        <v>6019.0217687074828</v>
      </c>
      <c r="D44" s="36">
        <v>7732.9232653061217</v>
      </c>
      <c r="E44" s="21">
        <v>16027.625850340135</v>
      </c>
      <c r="F44" s="21">
        <v>3401.5578231292511</v>
      </c>
      <c r="G44" s="37">
        <v>4889.3809523809523</v>
      </c>
      <c r="L44" s="13">
        <v>38070.509659863943</v>
      </c>
      <c r="P44" s="13">
        <v>0.2738136166281176</v>
      </c>
      <c r="Q44" s="28"/>
      <c r="R44" s="14">
        <v>1.7338439024050523E-3</v>
      </c>
      <c r="S44" s="28"/>
    </row>
    <row r="45" spans="2:26" x14ac:dyDescent="0.25">
      <c r="I45" s="8"/>
      <c r="Q45" s="28"/>
      <c r="R45" s="28"/>
      <c r="S45" s="28"/>
    </row>
    <row r="46" spans="2:26" x14ac:dyDescent="0.25">
      <c r="I46" s="8"/>
      <c r="Q46" s="28"/>
      <c r="R46" s="28"/>
      <c r="S46" s="28"/>
    </row>
    <row r="47" spans="2:26" x14ac:dyDescent="0.25">
      <c r="C47" t="s">
        <v>37</v>
      </c>
      <c r="P47" s="13" t="s">
        <v>42</v>
      </c>
      <c r="Q47" s="28"/>
      <c r="R47" s="14" t="s">
        <v>45</v>
      </c>
      <c r="S47" s="14" t="s">
        <v>47</v>
      </c>
    </row>
    <row r="48" spans="2:26" x14ac:dyDescent="0.25">
      <c r="B48" t="s">
        <v>36</v>
      </c>
      <c r="C48" s="42">
        <f t="array" ref="C48:G52">MMULT(C40:G44,C8:G12)</f>
        <v>21412.995283446711</v>
      </c>
      <c r="D48" s="13">
        <v>27300.309931972792</v>
      </c>
      <c r="E48" s="13">
        <v>62562.068480725626</v>
      </c>
      <c r="F48" s="13">
        <v>11845.899358600582</v>
      </c>
      <c r="G48" s="13">
        <v>19202.368396501457</v>
      </c>
      <c r="L48" s="13">
        <f t="array" ref="L48:L52">MMULT(C48:G52,$I$8:$I$12)</f>
        <v>142323.64145124718</v>
      </c>
      <c r="N48" s="13">
        <f t="array" ref="N48">MMULT($C$5:$G$5,L48:L52)</f>
        <v>1003895.5791994076</v>
      </c>
      <c r="P48" s="44">
        <f t="array" ref="P48:P52">L48:L52/N48</f>
        <v>0.14177135989058567</v>
      </c>
      <c r="Q48" s="28"/>
      <c r="R48" s="14">
        <f t="array" ref="R48:R52">ABS(P48:P52-P40:P44)</f>
        <v>3.6131452057242275E-3</v>
      </c>
      <c r="S48" s="14">
        <f>MMULT($C$5:$G$5,R48:R52)</f>
        <v>1.8488293121449895E-2</v>
      </c>
      <c r="U48" s="8"/>
    </row>
    <row r="49" spans="2:19" x14ac:dyDescent="0.25">
      <c r="C49" s="13">
        <v>19004.559054097826</v>
      </c>
      <c r="D49" s="42">
        <v>24173.528435374148</v>
      </c>
      <c r="E49" s="13">
        <v>55181.058956916102</v>
      </c>
      <c r="F49" s="13">
        <v>10426.731778425654</v>
      </c>
      <c r="G49" s="13">
        <v>16823.424360220277</v>
      </c>
      <c r="L49" s="13">
        <v>125609.30258503401</v>
      </c>
      <c r="P49" s="13">
        <v>0.12512188039039443</v>
      </c>
      <c r="Q49" s="28"/>
      <c r="R49" s="14">
        <v>2.3928501247249823E-3</v>
      </c>
      <c r="S49" s="28"/>
    </row>
    <row r="50" spans="2:19" x14ac:dyDescent="0.25">
      <c r="C50" s="13">
        <v>9451.382377712991</v>
      </c>
      <c r="D50" s="13">
        <v>12041.212400388727</v>
      </c>
      <c r="E50" s="42">
        <v>26093.543854875283</v>
      </c>
      <c r="F50" s="13">
        <v>5200.5875052061638</v>
      </c>
      <c r="G50" s="13">
        <v>7884.1135730482674</v>
      </c>
      <c r="L50" s="13">
        <v>60670.839711231427</v>
      </c>
      <c r="P50" s="13">
        <v>6.0435408789842021E-2</v>
      </c>
      <c r="Q50" s="28"/>
      <c r="R50" s="14">
        <v>3.2833883733945912E-4</v>
      </c>
      <c r="S50" s="28"/>
    </row>
    <row r="51" spans="2:19" x14ac:dyDescent="0.25">
      <c r="C51" s="13">
        <v>59186.99437641722</v>
      </c>
      <c r="D51" s="13">
        <v>73886.936326530602</v>
      </c>
      <c r="E51" s="13">
        <v>176082.44036281179</v>
      </c>
      <c r="F51" s="42">
        <v>30441.724172335598</v>
      </c>
      <c r="G51" s="13">
        <v>51862.880997732413</v>
      </c>
      <c r="L51" s="13">
        <v>391460.97623582761</v>
      </c>
      <c r="P51" s="13">
        <v>0.38994192657767468</v>
      </c>
      <c r="Q51" s="28"/>
      <c r="R51" s="14">
        <v>3.2381512302757098E-3</v>
      </c>
      <c r="S51" s="28"/>
    </row>
    <row r="52" spans="2:19" x14ac:dyDescent="0.25">
      <c r="C52" s="13">
        <v>44741.891584062192</v>
      </c>
      <c r="D52" s="13">
        <v>55436.517823129245</v>
      </c>
      <c r="E52" s="13">
        <v>125525.68027210882</v>
      </c>
      <c r="F52" s="13">
        <v>22323.925092322643</v>
      </c>
      <c r="G52" s="42">
        <v>35802.804444444446</v>
      </c>
      <c r="L52" s="13">
        <v>283830.81921606732</v>
      </c>
      <c r="P52" s="13">
        <v>0.28272942435150311</v>
      </c>
      <c r="Q52" s="28"/>
      <c r="R52" s="14">
        <v>8.915807723385516E-3</v>
      </c>
      <c r="S52" s="28"/>
    </row>
    <row r="53" spans="2:19" x14ac:dyDescent="0.25">
      <c r="Q53" s="28"/>
      <c r="R53" s="28"/>
      <c r="S53" s="28"/>
    </row>
    <row r="54" spans="2:19" x14ac:dyDescent="0.25">
      <c r="Q54" s="28"/>
      <c r="R54" s="28"/>
      <c r="S54" s="28"/>
    </row>
    <row r="55" spans="2:19" x14ac:dyDescent="0.25">
      <c r="C55" t="s">
        <v>39</v>
      </c>
      <c r="P55" s="13" t="s">
        <v>43</v>
      </c>
      <c r="Q55" s="28"/>
      <c r="R55" s="14" t="s">
        <v>46</v>
      </c>
      <c r="S55" s="14" t="s">
        <v>47</v>
      </c>
    </row>
    <row r="56" spans="2:19" x14ac:dyDescent="0.25">
      <c r="B56" t="s">
        <v>40</v>
      </c>
      <c r="C56" s="42">
        <f t="array" ref="C56:G60">MMULT(C48:G52,C8:G12)</f>
        <v>159774.4074765144</v>
      </c>
      <c r="D56" s="13">
        <v>201754.11961127308</v>
      </c>
      <c r="E56" s="13">
        <v>451078.24903142214</v>
      </c>
      <c r="F56" s="13">
        <v>85349.48650469711</v>
      </c>
      <c r="G56" s="13">
        <v>134426.37521218011</v>
      </c>
      <c r="L56" s="13">
        <f t="array" ref="L56:L60">MMULT(C56:G60,$I$8:$I$12)</f>
        <v>1032382.6378360868</v>
      </c>
      <c r="N56" s="13">
        <f t="array" ref="N56">MMULT($C$5:$G$5,L56:L60)</f>
        <v>7213635.9334594533</v>
      </c>
      <c r="P56" s="44">
        <f t="array" ref="P56:P60">L56:L60/N56</f>
        <v>0.14311543406945762</v>
      </c>
      <c r="Q56" s="28"/>
      <c r="R56" s="14">
        <f t="array" ref="R56:R60">ABS(P56:P60-P48:P52)</f>
        <v>1.3440741788719457E-3</v>
      </c>
      <c r="S56" s="14">
        <f>MMULT($C$5:$G$5,R56:R60)</f>
        <v>7.7831363680698901E-3</v>
      </c>
    </row>
    <row r="57" spans="2:19" x14ac:dyDescent="0.25">
      <c r="C57" s="13">
        <v>140871.64272108843</v>
      </c>
      <c r="D57" s="42">
        <v>177671.6948104956</v>
      </c>
      <c r="E57" s="13">
        <v>398891.16132167145</v>
      </c>
      <c r="F57" s="13">
        <v>74948.311494284775</v>
      </c>
      <c r="G57" s="13">
        <v>118658.14806608357</v>
      </c>
      <c r="L57" s="13">
        <v>911040.95841362386</v>
      </c>
      <c r="P57" s="13">
        <v>0.12629428027936457</v>
      </c>
      <c r="Q57" s="28"/>
      <c r="R57" s="14">
        <v>1.1723998889701381E-3</v>
      </c>
      <c r="S57" s="28"/>
    </row>
    <row r="58" spans="2:19" x14ac:dyDescent="0.25">
      <c r="C58" s="13">
        <v>69508.470009718178</v>
      </c>
      <c r="D58" s="13">
        <v>86767.756804664721</v>
      </c>
      <c r="E58" s="42">
        <v>196747.5086103013</v>
      </c>
      <c r="F58" s="13">
        <v>35650.948029061969</v>
      </c>
      <c r="G58" s="13">
        <v>57203.78137442733</v>
      </c>
      <c r="L58" s="13">
        <v>445878.46482817346</v>
      </c>
      <c r="P58" s="13">
        <v>6.1810502906034917E-2</v>
      </c>
      <c r="Q58" s="28"/>
      <c r="R58" s="14">
        <v>1.3750941161928959E-3</v>
      </c>
      <c r="S58" s="28"/>
    </row>
    <row r="59" spans="2:19" x14ac:dyDescent="0.25">
      <c r="C59" s="13">
        <v>423183.51524457394</v>
      </c>
      <c r="D59" s="13">
        <v>536971.13097505667</v>
      </c>
      <c r="E59" s="13">
        <v>1224781.032834467</v>
      </c>
      <c r="F59" s="42">
        <v>230195.56303206994</v>
      </c>
      <c r="G59" s="13">
        <v>371166.49345427053</v>
      </c>
      <c r="L59" s="13">
        <v>2786297.735540438</v>
      </c>
      <c r="P59" s="13">
        <v>0.38625427748808072</v>
      </c>
      <c r="Q59" s="28"/>
      <c r="R59" s="14">
        <v>3.6876490895939584E-3</v>
      </c>
      <c r="S59" s="28"/>
    </row>
    <row r="60" spans="2:19" x14ac:dyDescent="0.25">
      <c r="C60" s="13">
        <v>310180.92953676707</v>
      </c>
      <c r="D60" s="13">
        <v>388959.43444120506</v>
      </c>
      <c r="E60" s="13">
        <v>907971.79056689341</v>
      </c>
      <c r="F60" s="13">
        <v>161975.77980841315</v>
      </c>
      <c r="G60" s="42">
        <v>268948.20248785225</v>
      </c>
      <c r="L60" s="13">
        <v>2038036.1368411311</v>
      </c>
      <c r="P60" s="13">
        <v>0.28252550525706216</v>
      </c>
      <c r="Q60" s="28"/>
      <c r="R60" s="14">
        <v>2.0391909444095191E-4</v>
      </c>
      <c r="S60" s="28"/>
    </row>
    <row r="61" spans="2:19" x14ac:dyDescent="0.25">
      <c r="Q61" s="28"/>
      <c r="R61" s="28"/>
      <c r="S61" s="28"/>
    </row>
    <row r="62" spans="2:19" x14ac:dyDescent="0.25">
      <c r="Q62" s="28"/>
      <c r="R62" s="28"/>
      <c r="S62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fisit01</dc:creator>
  <cp:lastModifiedBy>Michael Malysh</cp:lastModifiedBy>
  <dcterms:created xsi:type="dcterms:W3CDTF">2018-09-18T06:10:00Z</dcterms:created>
  <dcterms:modified xsi:type="dcterms:W3CDTF">2018-10-01T19:18:59Z</dcterms:modified>
</cp:coreProperties>
</file>