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zGeocode" sheetId="2" r:id="rId5"/>
  </sheets>
  <definedNames/>
  <calcPr/>
</workbook>
</file>

<file path=xl/sharedStrings.xml><?xml version="1.0" encoding="utf-8"?>
<sst xmlns="http://schemas.openxmlformats.org/spreadsheetml/2006/main" count="392" uniqueCount="206">
  <si>
    <t>Place</t>
  </si>
  <si>
    <t>Separator</t>
  </si>
  <si>
    <t>Coordinates</t>
  </si>
  <si>
    <t>Geocode_Location</t>
  </si>
  <si>
    <t>festac</t>
  </si>
  <si>
    <t>,</t>
  </si>
  <si>
    <t>festac = coord_list['FESTAC']</t>
  </si>
  <si>
    <t>ikoyi</t>
  </si>
  <si>
    <t>ikoyi = coord_list['Ikoyi(Falomo)']</t>
  </si>
  <si>
    <t>lekki</t>
  </si>
  <si>
    <t>lekki = coord_list['Lekki_Phase_1']</t>
  </si>
  <si>
    <t>apapa</t>
  </si>
  <si>
    <t>apapa = coord_list['Apapa(Amusement_Park)']</t>
  </si>
  <si>
    <t>lagos_island</t>
  </si>
  <si>
    <t>lagos_island = coord_list['Lagos_Island(Idumota_Market)']</t>
  </si>
  <si>
    <t>ikeja</t>
  </si>
  <si>
    <t>ikeja = coord_list['Ikeja_GRA']</t>
  </si>
  <si>
    <t>yaba</t>
  </si>
  <si>
    <t>yaba = coord_list['Yaba(UNILAG)']</t>
  </si>
  <si>
    <t>surulere</t>
  </si>
  <si>
    <t>surulere = coord_list['Surulere']</t>
  </si>
  <si>
    <t>alaba</t>
  </si>
  <si>
    <t>alaba = coord_list['Alaba(Suru_Alaba_Market)']</t>
  </si>
  <si>
    <t>oshodi</t>
  </si>
  <si>
    <t>oshodi = coord_list['Oshodi']</t>
  </si>
  <si>
    <t>ketu_ojota</t>
  </si>
  <si>
    <t>ketu_ojota = coord_list['Ketu_Ojota']</t>
  </si>
  <si>
    <t>alagbado</t>
  </si>
  <si>
    <t>alagbado = coord_list['Alagbado']</t>
  </si>
  <si>
    <t>ikorodu</t>
  </si>
  <si>
    <t>ikorodu = coord_list['Ikorodu']</t>
  </si>
  <si>
    <t>ojodu</t>
  </si>
  <si>
    <t>ojodu = coord_list['Ojodu_Berger']</t>
  </si>
  <si>
    <t>oworo</t>
  </si>
  <si>
    <t>oworo = coord_list['Oworonshoki']</t>
  </si>
  <si>
    <t>ajah</t>
  </si>
  <si>
    <t>ajah = coord_list['Ajah']</t>
  </si>
  <si>
    <t>gbagada</t>
  </si>
  <si>
    <t>gbagada = coord_list['Gbagada_General_Hospital']</t>
  </si>
  <si>
    <t>agege</t>
  </si>
  <si>
    <t>agege = coord_list['Agege_local_government_office']</t>
  </si>
  <si>
    <t>ojoo_iba</t>
  </si>
  <si>
    <t>ojoo_iba = coord_list['Lagos_State_University']</t>
  </si>
  <si>
    <t>ikotun</t>
  </si>
  <si>
    <t>ikotun = coord_list['Ikotun']</t>
  </si>
  <si>
    <t>badagry</t>
  </si>
  <si>
    <t>badagry = coord_list['Badagry_General_Hospital']</t>
  </si>
  <si>
    <t>abule_egba</t>
  </si>
  <si>
    <t>abule_egba = coord_list['Abule_Egba(Ile_Epo_Market)']</t>
  </si>
  <si>
    <t>ipaja</t>
  </si>
  <si>
    <t>ipaja = coord_list['Ipaja']</t>
  </si>
  <si>
    <t>idiaraba</t>
  </si>
  <si>
    <t>idiaraba = coord_list['Lagos_University_Teaching_Hospital']</t>
  </si>
  <si>
    <t>VI</t>
  </si>
  <si>
    <t>VI = coord_list['Victoria_Island']</t>
  </si>
  <si>
    <t>Address</t>
  </si>
  <si>
    <t>Status geocode</t>
  </si>
  <si>
    <t>Formatted address</t>
  </si>
  <si>
    <t>Latitude</t>
  </si>
  <si>
    <t>Longitude</t>
  </si>
  <si>
    <t>Type</t>
  </si>
  <si>
    <t>Location Type</t>
  </si>
  <si>
    <t>Street number</t>
  </si>
  <si>
    <t>Street</t>
  </si>
  <si>
    <t>Postal code</t>
  </si>
  <si>
    <t>City</t>
  </si>
  <si>
    <t>Country</t>
  </si>
  <si>
    <t>Region</t>
  </si>
  <si>
    <t>Department</t>
  </si>
  <si>
    <t>Department number</t>
  </si>
  <si>
    <t>Plus_Code</t>
  </si>
  <si>
    <t>Plus_Code_Compound</t>
  </si>
  <si>
    <t>Plus_Code_Global</t>
  </si>
  <si>
    <t>FESTAC</t>
  </si>
  <si>
    <t>Ok</t>
  </si>
  <si>
    <t>Festac Town 102102, Lagos, Nigeria</t>
  </si>
  <si>
    <t>neighborhood, political</t>
  </si>
  <si>
    <t>APPROXIMATE</t>
  </si>
  <si>
    <t>102102</t>
  </si>
  <si>
    <t>Lagos</t>
  </si>
  <si>
    <t>Nigeria</t>
  </si>
  <si>
    <t>Amuwo Odofin</t>
  </si>
  <si>
    <t>Ikoyi(Falomo)</t>
  </si>
  <si>
    <t>2 found, use single geocode.</t>
  </si>
  <si>
    <t>Falomo Roundabout, Ikoyi 106104, Lagos, Nigeria</t>
  </si>
  <si>
    <t>route</t>
  </si>
  <si>
    <t>GEOMETRIC_CENTER</t>
  </si>
  <si>
    <t>Falomo Roundabout</t>
  </si>
  <si>
    <t>106104</t>
  </si>
  <si>
    <t>Eti Osa</t>
  </si>
  <si>
    <t>Lekki Phase 1</t>
  </si>
  <si>
    <t>Lekki Phase 1 106104, Lekki, Lagos, Nigeria</t>
  </si>
  <si>
    <t>political, sublocality, sublocality_level_1</t>
  </si>
  <si>
    <t>Lekki</t>
  </si>
  <si>
    <t>Apapa(Amusement Park)</t>
  </si>
  <si>
    <t>Ok, partial match</t>
  </si>
  <si>
    <t>Apapa Amusement Park, 34 Randle Rd, Apapa Quays 102272, Lagos, Nigeria</t>
  </si>
  <si>
    <t>amusement_park, establishment, park, point_of_interest, tourist_attraction</t>
  </si>
  <si>
    <t>ROOFTOP</t>
  </si>
  <si>
    <t>34</t>
  </si>
  <si>
    <t>Randle Road</t>
  </si>
  <si>
    <t>102272</t>
  </si>
  <si>
    <t>Apapa</t>
  </si>
  <si>
    <t>C9V8+CH</t>
  </si>
  <si>
    <t>C9V8+CH Lagos, Nigeria</t>
  </si>
  <si>
    <t>6FR5C9V8+CH</t>
  </si>
  <si>
    <t>Lagos Island(Idumota Market)</t>
  </si>
  <si>
    <t>Bankole St, Lagos Island 102273, Lagos, Nigeria</t>
  </si>
  <si>
    <t>establishment, point_of_interest</t>
  </si>
  <si>
    <t>Bankole Street</t>
  </si>
  <si>
    <t>102273</t>
  </si>
  <si>
    <t>Lagos Island</t>
  </si>
  <si>
    <t>F94M+VM</t>
  </si>
  <si>
    <t>F94M+VM Lagos, Nigeria</t>
  </si>
  <si>
    <t>6FR5F94M+VM</t>
  </si>
  <si>
    <t>Ikeja GRA</t>
  </si>
  <si>
    <t>Ikeja GRA 101233, Ikeja, Lagos, Nigeria</t>
  </si>
  <si>
    <t>101233</t>
  </si>
  <si>
    <t>Ikeja</t>
  </si>
  <si>
    <t>Yaba(UNILAG)</t>
  </si>
  <si>
    <t>University of Lagos, University Road Lagos Mainland Akoka, Yaba 101245, Lagos, Nigeria</t>
  </si>
  <si>
    <t>establishment, point_of_interest, school, university</t>
  </si>
  <si>
    <t>101245</t>
  </si>
  <si>
    <t>Lagos Mainland</t>
  </si>
  <si>
    <t>G98Q+8W</t>
  </si>
  <si>
    <t>G98Q+8W Lagos, Nigeria</t>
  </si>
  <si>
    <t>6FR5G98Q+8W</t>
  </si>
  <si>
    <t>Surulere</t>
  </si>
  <si>
    <t>Surulere, 101241, Ikeja, Lagos, Nigeria</t>
  </si>
  <si>
    <t>administrative_area_level_2, political</t>
  </si>
  <si>
    <t>101241</t>
  </si>
  <si>
    <t>Alaba(Suru Alaba Market)</t>
  </si>
  <si>
    <t>Lagos - Badagry Expy, Alaba 102103, Lagos, Nigeria</t>
  </si>
  <si>
    <t>establishment, point_of_interest, premise</t>
  </si>
  <si>
    <t>Lagos - Badagry Expressway</t>
  </si>
  <si>
    <t>102103</t>
  </si>
  <si>
    <t>Ajeromi/Ifelodun</t>
  </si>
  <si>
    <t>Oshodi</t>
  </si>
  <si>
    <t>Oshodi/Isolo, 102214, Lagos, Nigeria</t>
  </si>
  <si>
    <t>102214</t>
  </si>
  <si>
    <t>Oshodi/Isolo</t>
  </si>
  <si>
    <t>Ketu/Ojota</t>
  </si>
  <si>
    <t>Ojota, Lagos, Nigeria</t>
  </si>
  <si>
    <t>Alagbado</t>
  </si>
  <si>
    <t>Alagbado 102213, Lagos, Nigeria</t>
  </si>
  <si>
    <t>102213</t>
  </si>
  <si>
    <t>Alimosho</t>
  </si>
  <si>
    <t>Ikorodu</t>
  </si>
  <si>
    <t>Ikorodu, Lagos, Nigeria</t>
  </si>
  <si>
    <t>locality, political</t>
  </si>
  <si>
    <t>Ojodu/Berger</t>
  </si>
  <si>
    <t>Ojodu Berger, Lagos, Nigeria</t>
  </si>
  <si>
    <t>Ojodu Berger</t>
  </si>
  <si>
    <t>Oworonshoki</t>
  </si>
  <si>
    <t>105102, Oworonshoki, Lagos, Nigeria</t>
  </si>
  <si>
    <t>105102</t>
  </si>
  <si>
    <t>Ajah</t>
  </si>
  <si>
    <t>Aja 106104, Lagos, Nigeria</t>
  </si>
  <si>
    <t>Gbagada General Hospital</t>
  </si>
  <si>
    <t>1 Hospital Rd, Gbagada 105102, Lagos, Nigeria</t>
  </si>
  <si>
    <t>doctor, establishment, health, hospital, point_of_interest</t>
  </si>
  <si>
    <t>1</t>
  </si>
  <si>
    <t>Hospital Road</t>
  </si>
  <si>
    <t>Kosofe</t>
  </si>
  <si>
    <t>H93P+2V</t>
  </si>
  <si>
    <t>H93P+2V Lagos, Nigeria</t>
  </si>
  <si>
    <t>6FR5H93P+2V</t>
  </si>
  <si>
    <t>Agege local government office</t>
  </si>
  <si>
    <t>Agege 102212, Lagos, Nigeria</t>
  </si>
  <si>
    <t>102212</t>
  </si>
  <si>
    <t>Agege</t>
  </si>
  <si>
    <t>Lagos_State University</t>
  </si>
  <si>
    <t>Lasu Main Rd, Ojo 102101, Lagos, Nigeria</t>
  </si>
  <si>
    <t>establishment, point_of_interest, university</t>
  </si>
  <si>
    <t>Lasu Main Road</t>
  </si>
  <si>
    <t>102101</t>
  </si>
  <si>
    <t>Ojo</t>
  </si>
  <si>
    <t>F692+V8</t>
  </si>
  <si>
    <t>F692+V8 Lagos, Nigeria</t>
  </si>
  <si>
    <t>6FR5F692+V8</t>
  </si>
  <si>
    <t>Ikotun</t>
  </si>
  <si>
    <t>Ikotun 102213, Lagos, Nigeria</t>
  </si>
  <si>
    <t>Badagry General Hospital</t>
  </si>
  <si>
    <t>Hospital Rd, 103101, Badagry, Lagos, Nigeria</t>
  </si>
  <si>
    <t>103101</t>
  </si>
  <si>
    <t>Badagry</t>
  </si>
  <si>
    <t>CV7W+FW</t>
  </si>
  <si>
    <t>CV7W+FW Badagry, Nigeria</t>
  </si>
  <si>
    <t>6FR4CV7W+FW</t>
  </si>
  <si>
    <t>Abule_Egba Ile-Epo Market, Old Otta Road</t>
  </si>
  <si>
    <t>J7QW+PF8, Old Otta Rd, Oke Odo 102213, Lagos, Nigeria</t>
  </si>
  <si>
    <t>Old Otta Road</t>
  </si>
  <si>
    <t>Ipaja</t>
  </si>
  <si>
    <t>Ipaja 102213, Lagos, Nigeria</t>
  </si>
  <si>
    <t>Lagos University Teaching Hospital</t>
  </si>
  <si>
    <t>Ishaga Rd, Idi-Araba 102215, Lagos, Nigeria</t>
  </si>
  <si>
    <t>establishment, health, hospital, point_of_interest</t>
  </si>
  <si>
    <t>Ishaga Road</t>
  </si>
  <si>
    <t>102215</t>
  </si>
  <si>
    <t>Mushin</t>
  </si>
  <si>
    <t>G993+2F</t>
  </si>
  <si>
    <t>G993+2F Lagos, Nigeria</t>
  </si>
  <si>
    <t>6FR5G993+2F</t>
  </si>
  <si>
    <t>Victoria_Island_Lagos</t>
  </si>
  <si>
    <t>Victoria Island, Lagos, Victoria Island 106104, Lagos, Nigeria</t>
  </si>
  <si>
    <t>establishment, natural_feature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</si>
</sst>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49" xfId="0" applyAlignment="1" applyBorder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1" fillId="0" fontId="1" numFmtId="49" xfId="0" applyAlignment="1" applyBorder="1" applyFont="1" applyNumberFormat="1">
      <alignment readingOrder="0"/>
    </xf>
    <xf borderId="0" fillId="0" fontId="1" numFmtId="0" xfId="0" applyFont="1"/>
    <xf borderId="0" fillId="0" fontId="1" numFmtId="49" xfId="0" applyFont="1" applyNumberFormat="1"/>
    <xf borderId="1" fillId="2" fontId="2" numFmtId="49" xfId="0" applyAlignment="1" applyBorder="1" applyFill="1" applyFont="1" applyNumberFormat="1">
      <alignment readingOrder="0"/>
    </xf>
    <xf borderId="0" fillId="0" fontId="1" numFmtId="49" xfId="0" applyAlignment="1" applyFont="1" applyNumberFormat="1">
      <alignment readingOrder="0"/>
    </xf>
    <xf borderId="1" fillId="0" fontId="1" numFmtId="49" xfId="0" applyBorder="1" applyFont="1" applyNumberFormat="1"/>
    <xf borderId="1" fillId="2" fontId="1" numFmtId="49" xfId="0" applyAlignment="1" applyBorder="1" applyFont="1" applyNumberFormat="1">
      <alignment readingOrder="0"/>
    </xf>
    <xf borderId="1" fillId="2" fontId="1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63"/>
  </cols>
  <sheetData>
    <row r="1">
      <c r="A1" s="1" t="s">
        <v>0</v>
      </c>
      <c r="B1" s="2" t="str">
        <f>ezGeocode!D1</f>
        <v>Latitude</v>
      </c>
      <c r="C1" s="3" t="s">
        <v>1</v>
      </c>
      <c r="D1" s="2" t="str">
        <f>ezGeocode!E1</f>
        <v>Longitude</v>
      </c>
      <c r="E1" s="4" t="s">
        <v>2</v>
      </c>
      <c r="F1" s="4" t="s">
        <v>3</v>
      </c>
    </row>
    <row r="2">
      <c r="A2" s="5" t="s">
        <v>4</v>
      </c>
      <c r="B2" s="6">
        <f>ezGeocode!D2</f>
        <v>6.4702531</v>
      </c>
      <c r="C2" s="1" t="s">
        <v>5</v>
      </c>
      <c r="D2" s="6">
        <f>ezGeocode!E2</f>
        <v>3.2818048</v>
      </c>
      <c r="E2" s="7" t="str">
        <f t="shared" ref="E2:E27" si="1">CONCATENATE(B2,C2,D2)</f>
        <v>6.4702531,3.2818048</v>
      </c>
      <c r="F2" s="8" t="str">
        <f>ezGeocode!A2</f>
        <v>FESTAC</v>
      </c>
      <c r="H2" s="1" t="s">
        <v>6</v>
      </c>
      <c r="I2" s="7" t="str">
        <f>IFERROR(__xludf.DUMMYFUNCTION("SPLIT(H2,"" ="")"),"festac")</f>
        <v>festac</v>
      </c>
      <c r="J2" s="7" t="str">
        <f>IFERROR(__xludf.DUMMYFUNCTION("""COMPUTED_VALUE"""),"coord_list['FESTAC']")</f>
        <v>coord_list['FESTAC']</v>
      </c>
    </row>
    <row r="3">
      <c r="A3" s="5" t="s">
        <v>7</v>
      </c>
      <c r="B3" s="6">
        <f>ezGeocode!D3</f>
        <v>6.4441991</v>
      </c>
      <c r="C3" s="1" t="s">
        <v>5</v>
      </c>
      <c r="D3" s="6">
        <f>ezGeocode!E3</f>
        <v>3.4271887</v>
      </c>
      <c r="E3" s="7" t="str">
        <f t="shared" si="1"/>
        <v>6.4441991,3.4271887</v>
      </c>
      <c r="F3" s="8" t="str">
        <f>ezGeocode!A3</f>
        <v>Ikoyi(Falomo)</v>
      </c>
      <c r="H3" s="1" t="s">
        <v>8</v>
      </c>
      <c r="I3" s="7" t="str">
        <f>IFERROR(__xludf.DUMMYFUNCTION("SPLIT(H3,"" ="")"),"ikoyi")</f>
        <v>ikoyi</v>
      </c>
      <c r="J3" s="7" t="str">
        <f>IFERROR(__xludf.DUMMYFUNCTION("""COMPUTED_VALUE"""),"coord_list['Ikoyi(Falomo)']")</f>
        <v>coord_list['Ikoyi(Falomo)']</v>
      </c>
    </row>
    <row r="4">
      <c r="A4" s="5" t="s">
        <v>9</v>
      </c>
      <c r="B4" s="6">
        <f>ezGeocode!D4</f>
        <v>6.4478093</v>
      </c>
      <c r="C4" s="1" t="s">
        <v>5</v>
      </c>
      <c r="D4" s="6">
        <f>ezGeocode!E4</f>
        <v>3.4723495</v>
      </c>
      <c r="E4" s="7" t="str">
        <f t="shared" si="1"/>
        <v>6.4478093,3.4723495</v>
      </c>
      <c r="F4" s="8" t="str">
        <f>ezGeocode!A4</f>
        <v>Lekki Phase 1</v>
      </c>
      <c r="H4" s="1" t="s">
        <v>10</v>
      </c>
      <c r="I4" s="7" t="str">
        <f>IFERROR(__xludf.DUMMYFUNCTION("SPLIT(H4,"" ="")"),"lekki")</f>
        <v>lekki</v>
      </c>
      <c r="J4" s="7" t="str">
        <f>IFERROR(__xludf.DUMMYFUNCTION("""COMPUTED_VALUE"""),"coord_list['Lekki_Phase_1']")</f>
        <v>coord_list['Lekki_Phase_1']</v>
      </c>
    </row>
    <row r="5">
      <c r="A5" s="5" t="s">
        <v>11</v>
      </c>
      <c r="B5" s="6">
        <f>ezGeocode!D5</f>
        <v>6.4436172</v>
      </c>
      <c r="C5" s="1" t="s">
        <v>5</v>
      </c>
      <c r="D5" s="6">
        <f>ezGeocode!E5</f>
        <v>3.3664707</v>
      </c>
      <c r="E5" s="7" t="str">
        <f t="shared" si="1"/>
        <v>6.4436172,3.3664707</v>
      </c>
      <c r="F5" s="8" t="str">
        <f>ezGeocode!A5</f>
        <v>Apapa(Amusement Park)</v>
      </c>
      <c r="H5" s="1" t="s">
        <v>12</v>
      </c>
      <c r="I5" s="7" t="str">
        <f>IFERROR(__xludf.DUMMYFUNCTION("SPLIT(H5,"" ="")"),"apapa")</f>
        <v>apapa</v>
      </c>
      <c r="J5" s="7" t="str">
        <f>IFERROR(__xludf.DUMMYFUNCTION("""COMPUTED_VALUE"""),"coord_list['Apapa(Amusement_Park)']")</f>
        <v>coord_list['Apapa(Amusement_Park)']</v>
      </c>
    </row>
    <row r="6">
      <c r="A6" s="5" t="s">
        <v>13</v>
      </c>
      <c r="B6" s="6">
        <f>ezGeocode!D6</f>
        <v>6.4571606</v>
      </c>
      <c r="C6" s="1" t="s">
        <v>5</v>
      </c>
      <c r="D6" s="6">
        <f>ezGeocode!E6</f>
        <v>3.3841554</v>
      </c>
      <c r="E6" s="7" t="str">
        <f t="shared" si="1"/>
        <v>6.4571606,3.3841554</v>
      </c>
      <c r="F6" s="8" t="str">
        <f>ezGeocode!A6</f>
        <v>Lagos Island(Idumota Market)</v>
      </c>
      <c r="H6" s="1" t="s">
        <v>14</v>
      </c>
      <c r="I6" s="7" t="str">
        <f>IFERROR(__xludf.DUMMYFUNCTION("SPLIT(H6,"" ="")"),"lagos_island")</f>
        <v>lagos_island</v>
      </c>
      <c r="J6" s="7" t="str">
        <f>IFERROR(__xludf.DUMMYFUNCTION("""COMPUTED_VALUE"""),"coord_list['Lagos_Island(Idumota_Market)']")</f>
        <v>coord_list['Lagos_Island(Idumota_Market)']</v>
      </c>
    </row>
    <row r="7">
      <c r="A7" s="5" t="s">
        <v>15</v>
      </c>
      <c r="B7" s="6">
        <f>ezGeocode!D7</f>
        <v>6.578997</v>
      </c>
      <c r="C7" s="1" t="s">
        <v>5</v>
      </c>
      <c r="D7" s="6">
        <f>ezGeocode!E7</f>
        <v>3.3494666</v>
      </c>
      <c r="E7" s="7" t="str">
        <f t="shared" si="1"/>
        <v>6.578997,3.3494666</v>
      </c>
      <c r="F7" s="8" t="str">
        <f>ezGeocode!A7</f>
        <v>Ikeja GRA</v>
      </c>
      <c r="H7" s="1" t="s">
        <v>16</v>
      </c>
      <c r="I7" s="7" t="str">
        <f>IFERROR(__xludf.DUMMYFUNCTION("SPLIT(H7,"" ="")"),"ikeja")</f>
        <v>ikeja</v>
      </c>
      <c r="J7" s="7" t="str">
        <f>IFERROR(__xludf.DUMMYFUNCTION("""COMPUTED_VALUE"""),"coord_list['Ikeja_GRA']")</f>
        <v>coord_list['Ikeja_GRA']</v>
      </c>
    </row>
    <row r="8">
      <c r="A8" s="5" t="s">
        <v>17</v>
      </c>
      <c r="B8" s="6">
        <f>ezGeocode!D8</f>
        <v>6.515759</v>
      </c>
      <c r="C8" s="1" t="s">
        <v>5</v>
      </c>
      <c r="D8" s="6">
        <f>ezGeocode!E8</f>
        <v>3.3898447</v>
      </c>
      <c r="E8" s="7" t="str">
        <f t="shared" si="1"/>
        <v>6.515759,3.3898447</v>
      </c>
      <c r="F8" s="8" t="str">
        <f>ezGeocode!A8</f>
        <v>Yaba(UNILAG)</v>
      </c>
      <c r="H8" s="1" t="s">
        <v>18</v>
      </c>
      <c r="I8" s="7" t="str">
        <f>IFERROR(__xludf.DUMMYFUNCTION("SPLIT(H8,"" ="")"),"yaba")</f>
        <v>yaba</v>
      </c>
      <c r="J8" s="7" t="str">
        <f>IFERROR(__xludf.DUMMYFUNCTION("""COMPUTED_VALUE"""),"coord_list['Yaba(UNILAG)']")</f>
        <v>coord_list['Yaba(UNILAG)']</v>
      </c>
    </row>
    <row r="9">
      <c r="A9" s="5" t="s">
        <v>19</v>
      </c>
      <c r="B9" s="6">
        <f>ezGeocode!D9</f>
        <v>6.4926317</v>
      </c>
      <c r="C9" s="1" t="s">
        <v>5</v>
      </c>
      <c r="D9" s="6">
        <f>ezGeocode!E9</f>
        <v>3.3489671</v>
      </c>
      <c r="E9" s="7" t="str">
        <f t="shared" si="1"/>
        <v>6.4926317,3.3489671</v>
      </c>
      <c r="F9" s="8" t="str">
        <f>ezGeocode!A9</f>
        <v>Surulere</v>
      </c>
      <c r="H9" s="1" t="s">
        <v>20</v>
      </c>
      <c r="I9" s="7" t="str">
        <f>IFERROR(__xludf.DUMMYFUNCTION("SPLIT(H9,"" ="")"),"surulere")</f>
        <v>surulere</v>
      </c>
      <c r="J9" s="7" t="str">
        <f>IFERROR(__xludf.DUMMYFUNCTION("""COMPUTED_VALUE"""),"coord_list['Surulere']")</f>
        <v>coord_list['Surulere']</v>
      </c>
    </row>
    <row r="10">
      <c r="A10" s="5" t="s">
        <v>21</v>
      </c>
      <c r="B10" s="6">
        <f>ezGeocode!D10</f>
        <v>6.4633507</v>
      </c>
      <c r="C10" s="1" t="s">
        <v>5</v>
      </c>
      <c r="D10" s="6">
        <f>ezGeocode!E10</f>
        <v>3.324884</v>
      </c>
      <c r="E10" s="7" t="str">
        <f t="shared" si="1"/>
        <v>6.4633507,3.324884</v>
      </c>
      <c r="F10" s="8" t="str">
        <f>ezGeocode!A10</f>
        <v>Alaba(Suru Alaba Market)</v>
      </c>
      <c r="H10" s="1" t="s">
        <v>22</v>
      </c>
      <c r="I10" s="7" t="str">
        <f>IFERROR(__xludf.DUMMYFUNCTION("SPLIT(H10,"" ="")"),"alaba")</f>
        <v>alaba</v>
      </c>
      <c r="J10" s="7" t="str">
        <f>IFERROR(__xludf.DUMMYFUNCTION("""COMPUTED_VALUE"""),"coord_list['Alaba(Suru_Alaba_Market)']")</f>
        <v>coord_list['Alaba(Suru_Alaba_Market)']</v>
      </c>
    </row>
    <row r="11">
      <c r="A11" s="5" t="s">
        <v>23</v>
      </c>
      <c r="B11" s="6">
        <f>ezGeocode!D11</f>
        <v>6.535498</v>
      </c>
      <c r="C11" s="1" t="s">
        <v>5</v>
      </c>
      <c r="D11" s="6">
        <f>ezGeocode!E11</f>
        <v>3.3086778</v>
      </c>
      <c r="E11" s="7" t="str">
        <f t="shared" si="1"/>
        <v>6.535498,3.3086778</v>
      </c>
      <c r="F11" s="8" t="str">
        <f>ezGeocode!A11</f>
        <v>Oshodi</v>
      </c>
      <c r="H11" s="1" t="s">
        <v>24</v>
      </c>
      <c r="I11" s="7" t="str">
        <f>IFERROR(__xludf.DUMMYFUNCTION("SPLIT(H11,"" ="")"),"oshodi")</f>
        <v>oshodi</v>
      </c>
      <c r="J11" s="7" t="str">
        <f>IFERROR(__xludf.DUMMYFUNCTION("""COMPUTED_VALUE"""),"coord_list['Oshodi']")</f>
        <v>coord_list['Oshodi']</v>
      </c>
    </row>
    <row r="12">
      <c r="A12" s="5" t="s">
        <v>25</v>
      </c>
      <c r="B12" s="6">
        <f>ezGeocode!D12</f>
        <v>6.5873161</v>
      </c>
      <c r="C12" s="1" t="s">
        <v>5</v>
      </c>
      <c r="D12" s="6">
        <f>ezGeocode!E12</f>
        <v>3.3785711</v>
      </c>
      <c r="E12" s="7" t="str">
        <f t="shared" si="1"/>
        <v>6.5873161,3.3785711</v>
      </c>
      <c r="F12" s="8" t="str">
        <f>ezGeocode!A12</f>
        <v>Ketu/Ojota</v>
      </c>
      <c r="H12" s="1" t="s">
        <v>26</v>
      </c>
      <c r="I12" s="7" t="str">
        <f>IFERROR(__xludf.DUMMYFUNCTION("SPLIT(H12,"" ="")"),"ketu_ojota")</f>
        <v>ketu_ojota</v>
      </c>
      <c r="J12" s="7" t="str">
        <f>IFERROR(__xludf.DUMMYFUNCTION("""COMPUTED_VALUE"""),"coord_list['Ketu_Ojota']")</f>
        <v>coord_list['Ketu_Ojota']</v>
      </c>
    </row>
    <row r="13">
      <c r="A13" s="5" t="s">
        <v>27</v>
      </c>
      <c r="B13" s="6">
        <f>ezGeocode!D13</f>
        <v>6.6584403</v>
      </c>
      <c r="C13" s="1" t="s">
        <v>5</v>
      </c>
      <c r="D13" s="6">
        <f>ezGeocode!E13</f>
        <v>3.2633918</v>
      </c>
      <c r="E13" s="7" t="str">
        <f t="shared" si="1"/>
        <v>6.6584403,3.2633918</v>
      </c>
      <c r="F13" s="8" t="str">
        <f>ezGeocode!A13</f>
        <v>Alagbado</v>
      </c>
      <c r="H13" s="1" t="s">
        <v>28</v>
      </c>
      <c r="I13" s="7" t="str">
        <f>IFERROR(__xludf.DUMMYFUNCTION("SPLIT(H13,"" ="")"),"alagbado")</f>
        <v>alagbado</v>
      </c>
      <c r="J13" s="7" t="str">
        <f>IFERROR(__xludf.DUMMYFUNCTION("""COMPUTED_VALUE"""),"coord_list['Alagbado']")</f>
        <v>coord_list['Alagbado']</v>
      </c>
    </row>
    <row r="14">
      <c r="A14" s="5" t="s">
        <v>29</v>
      </c>
      <c r="B14" s="6">
        <f>ezGeocode!D14</f>
        <v>6.6194131</v>
      </c>
      <c r="C14" s="1" t="s">
        <v>5</v>
      </c>
      <c r="D14" s="6">
        <f>ezGeocode!E14</f>
        <v>3.5104537</v>
      </c>
      <c r="E14" s="7" t="str">
        <f t="shared" si="1"/>
        <v>6.6194131,3.5104537</v>
      </c>
      <c r="F14" s="8" t="str">
        <f>ezGeocode!A14</f>
        <v>Ikorodu</v>
      </c>
      <c r="H14" s="1" t="s">
        <v>30</v>
      </c>
      <c r="I14" s="7" t="str">
        <f>IFERROR(__xludf.DUMMYFUNCTION("SPLIT(H14,"" ="")"),"ikorodu")</f>
        <v>ikorodu</v>
      </c>
      <c r="J14" s="7" t="str">
        <f>IFERROR(__xludf.DUMMYFUNCTION("""COMPUTED_VALUE"""),"coord_list['Ikorodu']")</f>
        <v>coord_list['Ikorodu']</v>
      </c>
    </row>
    <row r="15">
      <c r="A15" s="5" t="s">
        <v>31</v>
      </c>
      <c r="B15" s="6">
        <f>ezGeocode!D15</f>
        <v>6.6470273</v>
      </c>
      <c r="C15" s="1" t="s">
        <v>5</v>
      </c>
      <c r="D15" s="6">
        <f>ezGeocode!E15</f>
        <v>3.3741647</v>
      </c>
      <c r="E15" s="7" t="str">
        <f t="shared" si="1"/>
        <v>6.6470273,3.3741647</v>
      </c>
      <c r="F15" s="8" t="str">
        <f>ezGeocode!A15</f>
        <v>Ojodu/Berger</v>
      </c>
      <c r="H15" s="1" t="s">
        <v>32</v>
      </c>
      <c r="I15" s="7" t="str">
        <f>IFERROR(__xludf.DUMMYFUNCTION("SPLIT(H15,"" ="")"),"ojodu")</f>
        <v>ojodu</v>
      </c>
      <c r="J15" s="7" t="str">
        <f>IFERROR(__xludf.DUMMYFUNCTION("""COMPUTED_VALUE"""),"coord_list['Ojodu_Berger']")</f>
        <v>coord_list['Ojodu_Berger']</v>
      </c>
    </row>
    <row r="16">
      <c r="A16" s="5" t="s">
        <v>33</v>
      </c>
      <c r="B16" s="6">
        <f>ezGeocode!D16</f>
        <v>6.5536278</v>
      </c>
      <c r="C16" s="1" t="s">
        <v>5</v>
      </c>
      <c r="D16" s="6">
        <f>ezGeocode!E16</f>
        <v>3.4006205</v>
      </c>
      <c r="E16" s="7" t="str">
        <f t="shared" si="1"/>
        <v>6.5536278,3.4006205</v>
      </c>
      <c r="F16" s="8" t="str">
        <f>ezGeocode!A16</f>
        <v>Oworonshoki</v>
      </c>
      <c r="H16" s="1" t="s">
        <v>34</v>
      </c>
      <c r="I16" s="7" t="str">
        <f>IFERROR(__xludf.DUMMYFUNCTION("SPLIT(H16,"" ="")"),"oworo")</f>
        <v>oworo</v>
      </c>
      <c r="J16" s="7" t="str">
        <f>IFERROR(__xludf.DUMMYFUNCTION("""COMPUTED_VALUE"""),"coord_list['Oworonshoki']")</f>
        <v>coord_list['Oworonshoki']</v>
      </c>
    </row>
    <row r="17">
      <c r="A17" s="5" t="s">
        <v>35</v>
      </c>
      <c r="B17" s="6">
        <f>ezGeocode!D17</f>
        <v>6.4645874</v>
      </c>
      <c r="C17" s="1" t="s">
        <v>5</v>
      </c>
      <c r="D17" s="6">
        <f>ezGeocode!E17</f>
        <v>3.5725244</v>
      </c>
      <c r="E17" s="7" t="str">
        <f t="shared" si="1"/>
        <v>6.4645874,3.5725244</v>
      </c>
      <c r="F17" s="8" t="str">
        <f>ezGeocode!A17</f>
        <v>Ajah</v>
      </c>
      <c r="H17" s="1" t="s">
        <v>36</v>
      </c>
      <c r="I17" s="7" t="str">
        <f>IFERROR(__xludf.DUMMYFUNCTION("SPLIT(H17,"" ="")"),"ajah")</f>
        <v>ajah</v>
      </c>
      <c r="J17" s="7" t="str">
        <f>IFERROR(__xludf.DUMMYFUNCTION("""COMPUTED_VALUE"""),"coord_list['Ajah']")</f>
        <v>coord_list['Ajah']</v>
      </c>
    </row>
    <row r="18">
      <c r="A18" s="5" t="s">
        <v>37</v>
      </c>
      <c r="B18" s="6">
        <f>ezGeocode!D18</f>
        <v>6.552517</v>
      </c>
      <c r="C18" s="1" t="s">
        <v>5</v>
      </c>
      <c r="D18" s="6">
        <f>ezGeocode!E18</f>
        <v>3.3871859</v>
      </c>
      <c r="E18" s="7" t="str">
        <f t="shared" si="1"/>
        <v>6.552517,3.3871859</v>
      </c>
      <c r="F18" s="8" t="str">
        <f>ezGeocode!A18</f>
        <v>Gbagada General Hospital</v>
      </c>
      <c r="H18" s="1" t="s">
        <v>38</v>
      </c>
      <c r="I18" s="7" t="str">
        <f>IFERROR(__xludf.DUMMYFUNCTION("SPLIT(H18,"" ="")"),"gbagada")</f>
        <v>gbagada</v>
      </c>
      <c r="J18" s="7" t="str">
        <f>IFERROR(__xludf.DUMMYFUNCTION("""COMPUTED_VALUE"""),"coord_list['Gbagada_General_Hospital']")</f>
        <v>coord_list['Gbagada_General_Hospital']</v>
      </c>
    </row>
    <row r="19">
      <c r="A19" s="5" t="s">
        <v>39</v>
      </c>
      <c r="B19" s="6">
        <f>ezGeocode!D19</f>
        <v>6.6179731</v>
      </c>
      <c r="C19" s="1" t="s">
        <v>5</v>
      </c>
      <c r="D19" s="6">
        <f>ezGeocode!E19</f>
        <v>3.3208916</v>
      </c>
      <c r="E19" s="7" t="str">
        <f t="shared" si="1"/>
        <v>6.6179731,3.3208916</v>
      </c>
      <c r="F19" s="8" t="str">
        <f>ezGeocode!A19</f>
        <v>Agege local government office</v>
      </c>
      <c r="H19" s="1" t="s">
        <v>40</v>
      </c>
      <c r="I19" s="7" t="str">
        <f>IFERROR(__xludf.DUMMYFUNCTION("SPLIT(H19,"" ="")"),"agege")</f>
        <v>agege</v>
      </c>
      <c r="J19" s="7" t="str">
        <f>IFERROR(__xludf.DUMMYFUNCTION("""COMPUTED_VALUE"""),"coord_list['Agege_local_government_office']")</f>
        <v>coord_list['Agege_local_government_office']</v>
      </c>
    </row>
    <row r="20">
      <c r="A20" s="5" t="s">
        <v>41</v>
      </c>
      <c r="B20" s="6">
        <f>ezGeocode!D20</f>
        <v>6.4696511</v>
      </c>
      <c r="C20" s="1" t="s">
        <v>5</v>
      </c>
      <c r="D20" s="6">
        <f>ezGeocode!E20</f>
        <v>3.2008727</v>
      </c>
      <c r="E20" s="7" t="str">
        <f t="shared" si="1"/>
        <v>6.4696511,3.2008727</v>
      </c>
      <c r="F20" s="8" t="str">
        <f>ezGeocode!A20</f>
        <v>Lagos_State University</v>
      </c>
      <c r="H20" s="1" t="s">
        <v>42</v>
      </c>
      <c r="I20" s="7" t="str">
        <f>IFERROR(__xludf.DUMMYFUNCTION("SPLIT(H20,"" ="")"),"ojoo_iba")</f>
        <v>ojoo_iba</v>
      </c>
      <c r="J20" s="7" t="str">
        <f>IFERROR(__xludf.DUMMYFUNCTION("""COMPUTED_VALUE"""),"coord_list['Lagos_State_University']")</f>
        <v>coord_list['Lagos_State_University']</v>
      </c>
    </row>
    <row r="21">
      <c r="A21" s="5" t="s">
        <v>43</v>
      </c>
      <c r="B21" s="6">
        <f>ezGeocode!D21</f>
        <v>6.5630684</v>
      </c>
      <c r="C21" s="1" t="s">
        <v>5</v>
      </c>
      <c r="D21" s="6">
        <f>ezGeocode!E21</f>
        <v>3.2505651</v>
      </c>
      <c r="E21" s="7" t="str">
        <f t="shared" si="1"/>
        <v>6.5630684,3.2505651</v>
      </c>
      <c r="F21" s="8" t="str">
        <f>ezGeocode!A21</f>
        <v>Ikotun</v>
      </c>
      <c r="H21" s="1" t="s">
        <v>44</v>
      </c>
      <c r="I21" s="7" t="str">
        <f>IFERROR(__xludf.DUMMYFUNCTION("SPLIT(H21,"" ="")"),"ikotun")</f>
        <v>ikotun</v>
      </c>
      <c r="J21" s="7" t="str">
        <f>IFERROR(__xludf.DUMMYFUNCTION("""COMPUTED_VALUE"""),"coord_list['Ikotun']")</f>
        <v>coord_list['Ikotun']</v>
      </c>
    </row>
    <row r="22">
      <c r="A22" s="5" t="s">
        <v>45</v>
      </c>
      <c r="B22" s="6">
        <f>ezGeocode!D22</f>
        <v>6.4136764</v>
      </c>
      <c r="C22" s="1" t="s">
        <v>5</v>
      </c>
      <c r="D22" s="6">
        <f>ezGeocode!E22</f>
        <v>2.8972858</v>
      </c>
      <c r="E22" s="7" t="str">
        <f t="shared" si="1"/>
        <v>6.4136764,2.8972858</v>
      </c>
      <c r="F22" s="8" t="str">
        <f>ezGeocode!A22</f>
        <v>Badagry General Hospital</v>
      </c>
      <c r="H22" s="1" t="s">
        <v>46</v>
      </c>
      <c r="I22" s="7" t="str">
        <f>IFERROR(__xludf.DUMMYFUNCTION("SPLIT(H22,"" ="")"),"badagry")</f>
        <v>badagry</v>
      </c>
      <c r="J22" s="7" t="str">
        <f>IFERROR(__xludf.DUMMYFUNCTION("""COMPUTED_VALUE"""),"coord_list['Badagry_General_Hospital']")</f>
        <v>coord_list['Badagry_General_Hospital']</v>
      </c>
    </row>
    <row r="23">
      <c r="A23" s="5" t="s">
        <v>47</v>
      </c>
      <c r="B23" s="6">
        <f>ezGeocode!D23</f>
        <v>6.6392905</v>
      </c>
      <c r="C23" s="1" t="s">
        <v>5</v>
      </c>
      <c r="D23" s="6">
        <f>ezGeocode!E23</f>
        <v>3.2961968</v>
      </c>
      <c r="E23" s="7" t="str">
        <f t="shared" si="1"/>
        <v>6.6392905,3.2961968</v>
      </c>
      <c r="F23" s="8" t="str">
        <f>ezGeocode!A23</f>
        <v>Abule_Egba Ile-Epo Market, Old Otta Road</v>
      </c>
      <c r="H23" s="1" t="s">
        <v>48</v>
      </c>
      <c r="I23" s="7" t="str">
        <f>IFERROR(__xludf.DUMMYFUNCTION("SPLIT(H23,"" ="")"),"abule_egba")</f>
        <v>abule_egba</v>
      </c>
      <c r="J23" s="7" t="str">
        <f>IFERROR(__xludf.DUMMYFUNCTION("""COMPUTED_VALUE"""),"coord_list['Abule_Egba(Ile_Epo_Market)']")</f>
        <v>coord_list['Abule_Egba(Ile_Epo_Market)']</v>
      </c>
    </row>
    <row r="24">
      <c r="A24" s="5" t="s">
        <v>49</v>
      </c>
      <c r="B24" s="6">
        <f>ezGeocode!D24</f>
        <v>6.6130699</v>
      </c>
      <c r="C24" s="1" t="s">
        <v>5</v>
      </c>
      <c r="D24" s="6">
        <f>ezGeocode!E24</f>
        <v>3.2659066</v>
      </c>
      <c r="E24" s="7" t="str">
        <f t="shared" si="1"/>
        <v>6.6130699,3.2659066</v>
      </c>
      <c r="F24" s="8" t="str">
        <f>ezGeocode!A24</f>
        <v>Ipaja</v>
      </c>
      <c r="H24" s="1" t="s">
        <v>50</v>
      </c>
      <c r="I24" s="7" t="str">
        <f>IFERROR(__xludf.DUMMYFUNCTION("SPLIT(H24,"" ="")"),"ipaja")</f>
        <v>ipaja</v>
      </c>
      <c r="J24" s="7" t="str">
        <f>IFERROR(__xludf.DUMMYFUNCTION("""COMPUTED_VALUE"""),"coord_list['Ipaja']")</f>
        <v>coord_list['Ipaja']</v>
      </c>
    </row>
    <row r="25">
      <c r="A25" s="5" t="s">
        <v>51</v>
      </c>
      <c r="B25" s="6">
        <f>ezGeocode!D25</f>
        <v>6.5176223</v>
      </c>
      <c r="C25" s="1" t="s">
        <v>5</v>
      </c>
      <c r="D25" s="6">
        <f>ezGeocode!E25</f>
        <v>3.3537453</v>
      </c>
      <c r="E25" s="7" t="str">
        <f t="shared" si="1"/>
        <v>6.5176223,3.3537453</v>
      </c>
      <c r="F25" s="8" t="str">
        <f>ezGeocode!A25</f>
        <v>Lagos University Teaching Hospital</v>
      </c>
      <c r="H25" s="1" t="s">
        <v>52</v>
      </c>
      <c r="I25" s="7" t="str">
        <f>IFERROR(__xludf.DUMMYFUNCTION("SPLIT(H25,"" ="")"),"idiaraba")</f>
        <v>idiaraba</v>
      </c>
      <c r="J25" s="7" t="str">
        <f>IFERROR(__xludf.DUMMYFUNCTION("""COMPUTED_VALUE"""),"coord_list['Lagos_University_Teaching_Hospital']")</f>
        <v>coord_list['Lagos_University_Teaching_Hospital']</v>
      </c>
    </row>
    <row r="26">
      <c r="A26" s="5" t="s">
        <v>53</v>
      </c>
      <c r="B26" s="6">
        <f>ezGeocode!D26</f>
        <v>6.4280556</v>
      </c>
      <c r="C26" s="1" t="s">
        <v>5</v>
      </c>
      <c r="D26" s="6">
        <f>ezGeocode!E26</f>
        <v>3.4219444</v>
      </c>
      <c r="E26" s="7" t="str">
        <f t="shared" si="1"/>
        <v>6.4280556,3.4219444</v>
      </c>
      <c r="F26" s="8" t="str">
        <f>ezGeocode!A26</f>
        <v>Victoria_Island_Lagos</v>
      </c>
      <c r="H26" s="1" t="s">
        <v>54</v>
      </c>
      <c r="I26" s="7" t="str">
        <f>IFERROR(__xludf.DUMMYFUNCTION("SPLIT(H26,"" ="")"),"VI")</f>
        <v>VI</v>
      </c>
      <c r="J26" s="7" t="str">
        <f>IFERROR(__xludf.DUMMYFUNCTION("""COMPUTED_VALUE"""),"coord_list['Victoria_Island']")</f>
        <v>coord_list['Victoria_Island']</v>
      </c>
    </row>
    <row r="27">
      <c r="A27" s="8" t="str">
        <f>ezGeocode!A27</f>
        <v/>
      </c>
      <c r="B27" s="6" t="str">
        <f>ezGeocode!D27</f>
        <v/>
      </c>
      <c r="C27" s="1" t="s">
        <v>5</v>
      </c>
      <c r="D27" s="6" t="str">
        <f>ezGeocode!E27</f>
        <v/>
      </c>
      <c r="E27" s="7" t="str">
        <f t="shared" si="1"/>
        <v>,</v>
      </c>
      <c r="F27" s="8" t="str">
        <f>ezGeocode!A27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38"/>
  </cols>
  <sheetData>
    <row r="1">
      <c r="A1" s="9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65</v>
      </c>
      <c r="L1" s="2" t="s">
        <v>66</v>
      </c>
      <c r="M1" s="2" t="s">
        <v>67</v>
      </c>
      <c r="N1" s="2" t="s">
        <v>68</v>
      </c>
      <c r="O1" s="2" t="s">
        <v>69</v>
      </c>
      <c r="P1" s="2" t="s">
        <v>70</v>
      </c>
      <c r="Q1" s="2" t="s">
        <v>71</v>
      </c>
      <c r="R1" s="2" t="s">
        <v>72</v>
      </c>
    </row>
    <row r="2">
      <c r="A2" s="10" t="s">
        <v>73</v>
      </c>
      <c r="B2" s="6" t="s">
        <v>74</v>
      </c>
      <c r="C2" s="6" t="s">
        <v>75</v>
      </c>
      <c r="D2" s="6">
        <v>6.4702531</v>
      </c>
      <c r="E2" s="6">
        <v>3.2818048</v>
      </c>
      <c r="F2" s="6" t="s">
        <v>76</v>
      </c>
      <c r="G2" s="6" t="s">
        <v>77</v>
      </c>
      <c r="H2" s="11"/>
      <c r="I2" s="11"/>
      <c r="J2" s="6" t="s">
        <v>78</v>
      </c>
      <c r="K2" s="6" t="s">
        <v>79</v>
      </c>
      <c r="L2" s="6" t="s">
        <v>80</v>
      </c>
      <c r="M2" s="6" t="s">
        <v>79</v>
      </c>
      <c r="N2" s="6" t="s">
        <v>81</v>
      </c>
      <c r="O2" s="6" t="s">
        <v>81</v>
      </c>
      <c r="P2" s="11"/>
      <c r="Q2" s="11"/>
      <c r="R2" s="11"/>
    </row>
    <row r="3">
      <c r="A3" s="10" t="s">
        <v>82</v>
      </c>
      <c r="B3" s="6" t="s">
        <v>83</v>
      </c>
      <c r="C3" s="6" t="s">
        <v>84</v>
      </c>
      <c r="D3" s="6">
        <v>6.4441991</v>
      </c>
      <c r="E3" s="6">
        <v>3.4271887</v>
      </c>
      <c r="F3" s="6" t="s">
        <v>85</v>
      </c>
      <c r="G3" s="6" t="s">
        <v>86</v>
      </c>
      <c r="H3" s="11"/>
      <c r="I3" s="6" t="s">
        <v>87</v>
      </c>
      <c r="J3" s="6" t="s">
        <v>88</v>
      </c>
      <c r="K3" s="6" t="s">
        <v>79</v>
      </c>
      <c r="L3" s="6" t="s">
        <v>80</v>
      </c>
      <c r="M3" s="6" t="s">
        <v>79</v>
      </c>
      <c r="N3" s="6" t="s">
        <v>89</v>
      </c>
      <c r="O3" s="6" t="s">
        <v>89</v>
      </c>
      <c r="P3" s="11"/>
      <c r="Q3" s="11"/>
      <c r="R3" s="11"/>
    </row>
    <row r="4">
      <c r="A4" s="10" t="s">
        <v>90</v>
      </c>
      <c r="B4" s="6" t="s">
        <v>74</v>
      </c>
      <c r="C4" s="6" t="s">
        <v>91</v>
      </c>
      <c r="D4" s="6">
        <v>6.447809299999999</v>
      </c>
      <c r="E4" s="6">
        <v>3.4723495</v>
      </c>
      <c r="F4" s="6" t="s">
        <v>92</v>
      </c>
      <c r="G4" s="6" t="s">
        <v>77</v>
      </c>
      <c r="H4" s="11"/>
      <c r="I4" s="11"/>
      <c r="J4" s="6" t="s">
        <v>88</v>
      </c>
      <c r="K4" s="6" t="s">
        <v>93</v>
      </c>
      <c r="L4" s="6" t="s">
        <v>80</v>
      </c>
      <c r="M4" s="6" t="s">
        <v>79</v>
      </c>
      <c r="N4" s="11"/>
      <c r="O4" s="11"/>
      <c r="P4" s="11"/>
      <c r="Q4" s="11"/>
      <c r="R4" s="11"/>
    </row>
    <row r="5">
      <c r="A5" s="10" t="s">
        <v>94</v>
      </c>
      <c r="B5" s="6" t="s">
        <v>95</v>
      </c>
      <c r="C5" s="6" t="s">
        <v>96</v>
      </c>
      <c r="D5" s="6">
        <v>6.443617199999999</v>
      </c>
      <c r="E5" s="6">
        <v>3.3664707</v>
      </c>
      <c r="F5" s="6" t="s">
        <v>97</v>
      </c>
      <c r="G5" s="6" t="s">
        <v>98</v>
      </c>
      <c r="H5" s="6" t="s">
        <v>99</v>
      </c>
      <c r="I5" s="6" t="s">
        <v>100</v>
      </c>
      <c r="J5" s="6" t="s">
        <v>101</v>
      </c>
      <c r="K5" s="6" t="s">
        <v>79</v>
      </c>
      <c r="L5" s="6" t="s">
        <v>80</v>
      </c>
      <c r="M5" s="6" t="s">
        <v>79</v>
      </c>
      <c r="N5" s="6" t="s">
        <v>102</v>
      </c>
      <c r="O5" s="6" t="s">
        <v>102</v>
      </c>
      <c r="P5" s="6" t="s">
        <v>103</v>
      </c>
      <c r="Q5" s="6" t="s">
        <v>104</v>
      </c>
      <c r="R5" s="6" t="s">
        <v>105</v>
      </c>
    </row>
    <row r="6">
      <c r="A6" s="10" t="s">
        <v>106</v>
      </c>
      <c r="B6" s="6" t="s">
        <v>95</v>
      </c>
      <c r="C6" s="6" t="s">
        <v>107</v>
      </c>
      <c r="D6" s="6">
        <v>6.4571606</v>
      </c>
      <c r="E6" s="6">
        <v>3.3841554</v>
      </c>
      <c r="F6" s="6" t="s">
        <v>108</v>
      </c>
      <c r="G6" s="6" t="s">
        <v>86</v>
      </c>
      <c r="H6" s="11"/>
      <c r="I6" s="6" t="s">
        <v>109</v>
      </c>
      <c r="J6" s="6" t="s">
        <v>110</v>
      </c>
      <c r="K6" s="6" t="s">
        <v>79</v>
      </c>
      <c r="L6" s="6" t="s">
        <v>80</v>
      </c>
      <c r="M6" s="6" t="s">
        <v>79</v>
      </c>
      <c r="N6" s="6" t="s">
        <v>111</v>
      </c>
      <c r="O6" s="6" t="s">
        <v>111</v>
      </c>
      <c r="P6" s="6" t="s">
        <v>112</v>
      </c>
      <c r="Q6" s="6" t="s">
        <v>113</v>
      </c>
      <c r="R6" s="6" t="s">
        <v>114</v>
      </c>
    </row>
    <row r="7">
      <c r="A7" s="10" t="s">
        <v>115</v>
      </c>
      <c r="B7" s="6" t="s">
        <v>74</v>
      </c>
      <c r="C7" s="6" t="s">
        <v>116</v>
      </c>
      <c r="D7" s="6">
        <v>6.578996999999999</v>
      </c>
      <c r="E7" s="6">
        <v>3.3494666</v>
      </c>
      <c r="F7" s="6" t="s">
        <v>76</v>
      </c>
      <c r="G7" s="6" t="s">
        <v>77</v>
      </c>
      <c r="H7" s="11"/>
      <c r="I7" s="6"/>
      <c r="J7" s="6" t="s">
        <v>117</v>
      </c>
      <c r="K7" s="6" t="s">
        <v>118</v>
      </c>
      <c r="L7" s="6" t="s">
        <v>80</v>
      </c>
      <c r="M7" s="6" t="s">
        <v>79</v>
      </c>
      <c r="N7" s="6" t="s">
        <v>118</v>
      </c>
      <c r="O7" s="6" t="s">
        <v>118</v>
      </c>
      <c r="P7" s="11"/>
      <c r="Q7" s="11"/>
      <c r="R7" s="11"/>
    </row>
    <row r="8">
      <c r="A8" s="10" t="s">
        <v>119</v>
      </c>
      <c r="B8" s="6" t="s">
        <v>95</v>
      </c>
      <c r="C8" s="6" t="s">
        <v>120</v>
      </c>
      <c r="D8" s="6">
        <v>6.515759</v>
      </c>
      <c r="E8" s="6">
        <v>3.3898447</v>
      </c>
      <c r="F8" s="6" t="s">
        <v>121</v>
      </c>
      <c r="G8" s="6" t="s">
        <v>86</v>
      </c>
      <c r="H8" s="11"/>
      <c r="I8" s="11"/>
      <c r="J8" s="6" t="s">
        <v>122</v>
      </c>
      <c r="K8" s="6" t="s">
        <v>79</v>
      </c>
      <c r="L8" s="6" t="s">
        <v>80</v>
      </c>
      <c r="M8" s="6" t="s">
        <v>79</v>
      </c>
      <c r="N8" s="6" t="s">
        <v>123</v>
      </c>
      <c r="O8" s="6" t="s">
        <v>123</v>
      </c>
      <c r="P8" s="6" t="s">
        <v>124</v>
      </c>
      <c r="Q8" s="6" t="s">
        <v>125</v>
      </c>
      <c r="R8" s="6" t="s">
        <v>126</v>
      </c>
    </row>
    <row r="9">
      <c r="A9" s="10" t="s">
        <v>127</v>
      </c>
      <c r="B9" s="6" t="s">
        <v>74</v>
      </c>
      <c r="C9" s="6" t="s">
        <v>128</v>
      </c>
      <c r="D9" s="6">
        <v>6.4926317</v>
      </c>
      <c r="E9" s="6">
        <v>3.3489671</v>
      </c>
      <c r="F9" s="6" t="s">
        <v>129</v>
      </c>
      <c r="G9" s="6" t="s">
        <v>77</v>
      </c>
      <c r="H9" s="11"/>
      <c r="I9" s="11"/>
      <c r="J9" s="6" t="s">
        <v>130</v>
      </c>
      <c r="K9" s="6" t="s">
        <v>118</v>
      </c>
      <c r="L9" s="6" t="s">
        <v>80</v>
      </c>
      <c r="M9" s="6" t="s">
        <v>79</v>
      </c>
      <c r="N9" s="6" t="s">
        <v>127</v>
      </c>
      <c r="O9" s="6" t="s">
        <v>127</v>
      </c>
      <c r="P9" s="11"/>
      <c r="Q9" s="11"/>
      <c r="R9" s="11"/>
    </row>
    <row r="10">
      <c r="A10" s="10" t="s">
        <v>131</v>
      </c>
      <c r="B10" s="6" t="s">
        <v>74</v>
      </c>
      <c r="C10" s="6" t="s">
        <v>132</v>
      </c>
      <c r="D10" s="6">
        <v>6.463350699999999</v>
      </c>
      <c r="E10" s="6">
        <v>3.324884</v>
      </c>
      <c r="F10" s="6" t="s">
        <v>133</v>
      </c>
      <c r="G10" s="6" t="s">
        <v>86</v>
      </c>
      <c r="H10" s="11"/>
      <c r="I10" s="6" t="s">
        <v>134</v>
      </c>
      <c r="J10" s="6" t="s">
        <v>135</v>
      </c>
      <c r="K10" s="6" t="s">
        <v>79</v>
      </c>
      <c r="L10" s="6" t="s">
        <v>80</v>
      </c>
      <c r="M10" s="6" t="s">
        <v>79</v>
      </c>
      <c r="N10" s="6" t="s">
        <v>136</v>
      </c>
      <c r="O10" s="6" t="s">
        <v>136</v>
      </c>
      <c r="P10" s="11"/>
      <c r="Q10" s="11"/>
      <c r="R10" s="11"/>
    </row>
    <row r="11">
      <c r="A11" s="10" t="s">
        <v>137</v>
      </c>
      <c r="B11" s="6" t="s">
        <v>74</v>
      </c>
      <c r="C11" s="6" t="s">
        <v>138</v>
      </c>
      <c r="D11" s="6">
        <v>6.535498</v>
      </c>
      <c r="E11" s="6">
        <v>3.3086778</v>
      </c>
      <c r="F11" s="6" t="s">
        <v>129</v>
      </c>
      <c r="G11" s="6" t="s">
        <v>77</v>
      </c>
      <c r="H11" s="11"/>
      <c r="I11" s="6"/>
      <c r="J11" s="6" t="s">
        <v>139</v>
      </c>
      <c r="K11" s="6" t="s">
        <v>79</v>
      </c>
      <c r="L11" s="6" t="s">
        <v>80</v>
      </c>
      <c r="M11" s="6" t="s">
        <v>79</v>
      </c>
      <c r="N11" s="6" t="s">
        <v>140</v>
      </c>
      <c r="O11" s="6" t="s">
        <v>140</v>
      </c>
      <c r="P11" s="11"/>
      <c r="Q11" s="11"/>
      <c r="R11" s="11"/>
    </row>
    <row r="12">
      <c r="A12" s="10" t="s">
        <v>141</v>
      </c>
      <c r="B12" s="6" t="s">
        <v>74</v>
      </c>
      <c r="C12" s="6" t="s">
        <v>142</v>
      </c>
      <c r="D12" s="6">
        <v>6.5873161</v>
      </c>
      <c r="E12" s="6">
        <v>3.3785711</v>
      </c>
      <c r="F12" s="6" t="s">
        <v>76</v>
      </c>
      <c r="G12" s="6" t="s">
        <v>77</v>
      </c>
      <c r="H12" s="11"/>
      <c r="I12" s="11"/>
      <c r="J12" s="6"/>
      <c r="K12" s="6" t="s">
        <v>79</v>
      </c>
      <c r="L12" s="6" t="s">
        <v>80</v>
      </c>
      <c r="M12" s="6" t="s">
        <v>79</v>
      </c>
      <c r="N12" s="6"/>
      <c r="O12" s="6"/>
      <c r="P12" s="11"/>
      <c r="Q12" s="11"/>
      <c r="R12" s="11"/>
    </row>
    <row r="13">
      <c r="A13" s="10" t="s">
        <v>143</v>
      </c>
      <c r="B13" s="6" t="s">
        <v>74</v>
      </c>
      <c r="C13" s="6" t="s">
        <v>144</v>
      </c>
      <c r="D13" s="6">
        <v>6.6584403</v>
      </c>
      <c r="E13" s="6">
        <v>3.2633918</v>
      </c>
      <c r="F13" s="6" t="s">
        <v>76</v>
      </c>
      <c r="G13" s="6" t="s">
        <v>77</v>
      </c>
      <c r="H13" s="11"/>
      <c r="I13" s="11"/>
      <c r="J13" s="6" t="s">
        <v>145</v>
      </c>
      <c r="K13" s="6" t="s">
        <v>79</v>
      </c>
      <c r="L13" s="6" t="s">
        <v>80</v>
      </c>
      <c r="M13" s="6" t="s">
        <v>79</v>
      </c>
      <c r="N13" s="6" t="s">
        <v>146</v>
      </c>
      <c r="O13" s="6" t="s">
        <v>146</v>
      </c>
      <c r="P13" s="11"/>
      <c r="Q13" s="11"/>
      <c r="R13" s="11"/>
    </row>
    <row r="14">
      <c r="A14" s="10" t="s">
        <v>147</v>
      </c>
      <c r="B14" s="6" t="s">
        <v>74</v>
      </c>
      <c r="C14" s="6" t="s">
        <v>148</v>
      </c>
      <c r="D14" s="6">
        <v>6.6194131</v>
      </c>
      <c r="E14" s="6">
        <v>3.5104537</v>
      </c>
      <c r="F14" s="6" t="s">
        <v>149</v>
      </c>
      <c r="G14" s="6" t="s">
        <v>77</v>
      </c>
      <c r="H14" s="6"/>
      <c r="I14" s="6"/>
      <c r="J14" s="6"/>
      <c r="K14" s="6" t="s">
        <v>147</v>
      </c>
      <c r="L14" s="6" t="s">
        <v>80</v>
      </c>
      <c r="M14" s="6" t="s">
        <v>79</v>
      </c>
      <c r="N14" s="6"/>
      <c r="O14" s="6"/>
      <c r="P14" s="6"/>
      <c r="Q14" s="6"/>
      <c r="R14" s="6"/>
    </row>
    <row r="15">
      <c r="A15" s="10" t="s">
        <v>150</v>
      </c>
      <c r="B15" s="6" t="s">
        <v>74</v>
      </c>
      <c r="C15" s="6" t="s">
        <v>151</v>
      </c>
      <c r="D15" s="6">
        <v>6.6470273</v>
      </c>
      <c r="E15" s="6">
        <v>3.3741647</v>
      </c>
      <c r="F15" s="6" t="s">
        <v>149</v>
      </c>
      <c r="G15" s="6" t="s">
        <v>77</v>
      </c>
      <c r="H15" s="11"/>
      <c r="I15" s="11"/>
      <c r="J15" s="11"/>
      <c r="K15" s="6" t="s">
        <v>152</v>
      </c>
      <c r="L15" s="6" t="s">
        <v>80</v>
      </c>
      <c r="M15" s="6" t="s">
        <v>79</v>
      </c>
      <c r="N15" s="6"/>
      <c r="O15" s="6"/>
      <c r="P15" s="11"/>
      <c r="Q15" s="11"/>
      <c r="R15" s="11"/>
    </row>
    <row r="16">
      <c r="A16" s="10" t="s">
        <v>153</v>
      </c>
      <c r="B16" s="6" t="s">
        <v>74</v>
      </c>
      <c r="C16" s="6" t="s">
        <v>154</v>
      </c>
      <c r="D16" s="6">
        <v>6.5536278</v>
      </c>
      <c r="E16" s="6">
        <v>3.4006205</v>
      </c>
      <c r="F16" s="6" t="s">
        <v>149</v>
      </c>
      <c r="G16" s="6" t="s">
        <v>77</v>
      </c>
      <c r="H16" s="11"/>
      <c r="I16" s="11"/>
      <c r="J16" s="6" t="s">
        <v>155</v>
      </c>
      <c r="K16" s="6" t="s">
        <v>153</v>
      </c>
      <c r="L16" s="6" t="s">
        <v>80</v>
      </c>
      <c r="M16" s="6" t="s">
        <v>79</v>
      </c>
      <c r="N16" s="11"/>
      <c r="O16" s="11"/>
      <c r="P16" s="11"/>
      <c r="Q16" s="11"/>
      <c r="R16" s="11"/>
    </row>
    <row r="17">
      <c r="A17" s="10" t="s">
        <v>156</v>
      </c>
      <c r="B17" s="6" t="s">
        <v>74</v>
      </c>
      <c r="C17" s="6" t="s">
        <v>157</v>
      </c>
      <c r="D17" s="6">
        <v>6.464587400000001</v>
      </c>
      <c r="E17" s="6">
        <v>3.5725244</v>
      </c>
      <c r="F17" s="6" t="s">
        <v>76</v>
      </c>
      <c r="G17" s="6" t="s">
        <v>77</v>
      </c>
      <c r="H17" s="11"/>
      <c r="I17" s="11"/>
      <c r="J17" s="6" t="s">
        <v>88</v>
      </c>
      <c r="K17" s="6" t="s">
        <v>79</v>
      </c>
      <c r="L17" s="6" t="s">
        <v>80</v>
      </c>
      <c r="M17" s="6" t="s">
        <v>79</v>
      </c>
      <c r="N17" s="6" t="s">
        <v>89</v>
      </c>
      <c r="O17" s="6" t="s">
        <v>89</v>
      </c>
      <c r="P17" s="11"/>
      <c r="Q17" s="11"/>
      <c r="R17" s="11"/>
    </row>
    <row r="18">
      <c r="A18" s="10" t="s">
        <v>158</v>
      </c>
      <c r="B18" s="6" t="s">
        <v>95</v>
      </c>
      <c r="C18" s="6" t="s">
        <v>159</v>
      </c>
      <c r="D18" s="6">
        <v>6.552517</v>
      </c>
      <c r="E18" s="6">
        <v>3.3871859</v>
      </c>
      <c r="F18" s="6" t="s">
        <v>160</v>
      </c>
      <c r="G18" s="6" t="s">
        <v>98</v>
      </c>
      <c r="H18" s="6" t="s">
        <v>161</v>
      </c>
      <c r="I18" s="6" t="s">
        <v>162</v>
      </c>
      <c r="J18" s="6" t="s">
        <v>155</v>
      </c>
      <c r="K18" s="6" t="s">
        <v>79</v>
      </c>
      <c r="L18" s="6" t="s">
        <v>80</v>
      </c>
      <c r="M18" s="6" t="s">
        <v>79</v>
      </c>
      <c r="N18" s="6" t="s">
        <v>163</v>
      </c>
      <c r="O18" s="6" t="s">
        <v>163</v>
      </c>
      <c r="P18" s="6" t="s">
        <v>164</v>
      </c>
      <c r="Q18" s="6" t="s">
        <v>165</v>
      </c>
      <c r="R18" s="6" t="s">
        <v>166</v>
      </c>
    </row>
    <row r="19">
      <c r="A19" s="10" t="s">
        <v>167</v>
      </c>
      <c r="B19" s="6" t="s">
        <v>95</v>
      </c>
      <c r="C19" s="6" t="s">
        <v>168</v>
      </c>
      <c r="D19" s="6">
        <v>6.617973099999999</v>
      </c>
      <c r="E19" s="6">
        <v>3.3208916</v>
      </c>
      <c r="F19" s="6" t="s">
        <v>92</v>
      </c>
      <c r="G19" s="6" t="s">
        <v>77</v>
      </c>
      <c r="H19" s="11"/>
      <c r="I19" s="11"/>
      <c r="J19" s="6" t="s">
        <v>169</v>
      </c>
      <c r="K19" s="6" t="s">
        <v>79</v>
      </c>
      <c r="L19" s="6" t="s">
        <v>80</v>
      </c>
      <c r="M19" s="6" t="s">
        <v>79</v>
      </c>
      <c r="N19" s="6" t="s">
        <v>170</v>
      </c>
      <c r="O19" s="6" t="s">
        <v>170</v>
      </c>
      <c r="P19" s="11"/>
      <c r="Q19" s="11"/>
      <c r="R19" s="11"/>
    </row>
    <row r="20">
      <c r="A20" s="10" t="s">
        <v>171</v>
      </c>
      <c r="B20" s="6" t="s">
        <v>95</v>
      </c>
      <c r="C20" s="6" t="s">
        <v>172</v>
      </c>
      <c r="D20" s="6">
        <v>6.469651100000001</v>
      </c>
      <c r="E20" s="6">
        <v>3.2008727</v>
      </c>
      <c r="F20" s="6" t="s">
        <v>173</v>
      </c>
      <c r="G20" s="6" t="s">
        <v>86</v>
      </c>
      <c r="H20" s="11"/>
      <c r="I20" s="6" t="s">
        <v>174</v>
      </c>
      <c r="J20" s="6" t="s">
        <v>175</v>
      </c>
      <c r="K20" s="6" t="s">
        <v>79</v>
      </c>
      <c r="L20" s="6" t="s">
        <v>80</v>
      </c>
      <c r="M20" s="6" t="s">
        <v>79</v>
      </c>
      <c r="N20" s="6" t="s">
        <v>176</v>
      </c>
      <c r="O20" s="6" t="s">
        <v>176</v>
      </c>
      <c r="P20" s="6" t="s">
        <v>177</v>
      </c>
      <c r="Q20" s="6" t="s">
        <v>178</v>
      </c>
      <c r="R20" s="6" t="s">
        <v>179</v>
      </c>
    </row>
    <row r="21">
      <c r="A21" s="10" t="s">
        <v>180</v>
      </c>
      <c r="B21" s="6" t="s">
        <v>74</v>
      </c>
      <c r="C21" s="6" t="s">
        <v>181</v>
      </c>
      <c r="D21" s="6">
        <v>6.5630684</v>
      </c>
      <c r="E21" s="6">
        <v>3.2505651</v>
      </c>
      <c r="F21" s="6" t="s">
        <v>76</v>
      </c>
      <c r="G21" s="6" t="s">
        <v>77</v>
      </c>
      <c r="H21" s="11"/>
      <c r="I21" s="11"/>
      <c r="J21" s="6" t="s">
        <v>145</v>
      </c>
      <c r="K21" s="6" t="s">
        <v>79</v>
      </c>
      <c r="L21" s="6" t="s">
        <v>80</v>
      </c>
      <c r="M21" s="6" t="s">
        <v>79</v>
      </c>
      <c r="N21" s="6" t="s">
        <v>146</v>
      </c>
      <c r="O21" s="6" t="s">
        <v>146</v>
      </c>
      <c r="P21" s="11"/>
      <c r="Q21" s="11"/>
      <c r="R21" s="11"/>
    </row>
    <row r="22">
      <c r="A22" s="10" t="s">
        <v>182</v>
      </c>
      <c r="B22" s="6" t="s">
        <v>95</v>
      </c>
      <c r="C22" s="6" t="s">
        <v>183</v>
      </c>
      <c r="D22" s="6">
        <v>6.4136764</v>
      </c>
      <c r="E22" s="6">
        <v>2.8972858</v>
      </c>
      <c r="F22" s="6" t="s">
        <v>160</v>
      </c>
      <c r="G22" s="6" t="s">
        <v>86</v>
      </c>
      <c r="H22" s="11"/>
      <c r="I22" s="6" t="s">
        <v>162</v>
      </c>
      <c r="J22" s="6" t="s">
        <v>184</v>
      </c>
      <c r="K22" s="6" t="s">
        <v>185</v>
      </c>
      <c r="L22" s="6" t="s">
        <v>80</v>
      </c>
      <c r="M22" s="6" t="s">
        <v>79</v>
      </c>
      <c r="N22" s="6" t="s">
        <v>185</v>
      </c>
      <c r="O22" s="6" t="s">
        <v>185</v>
      </c>
      <c r="P22" s="6" t="s">
        <v>186</v>
      </c>
      <c r="Q22" s="6" t="s">
        <v>187</v>
      </c>
      <c r="R22" s="6" t="s">
        <v>188</v>
      </c>
    </row>
    <row r="23">
      <c r="A23" s="10" t="s">
        <v>189</v>
      </c>
      <c r="B23" s="6" t="s">
        <v>74</v>
      </c>
      <c r="C23" s="6" t="s">
        <v>190</v>
      </c>
      <c r="D23" s="6">
        <v>6.6392905</v>
      </c>
      <c r="E23" s="6">
        <v>3.2961968</v>
      </c>
      <c r="F23" s="6" t="s">
        <v>108</v>
      </c>
      <c r="G23" s="6" t="s">
        <v>86</v>
      </c>
      <c r="H23" s="6"/>
      <c r="I23" s="6" t="s">
        <v>191</v>
      </c>
      <c r="J23" s="6" t="s">
        <v>145</v>
      </c>
      <c r="K23" s="6" t="s">
        <v>79</v>
      </c>
      <c r="L23" s="6" t="s">
        <v>80</v>
      </c>
      <c r="M23" s="6" t="s">
        <v>79</v>
      </c>
      <c r="N23" s="6" t="s">
        <v>146</v>
      </c>
      <c r="O23" s="6" t="s">
        <v>146</v>
      </c>
      <c r="P23" s="6"/>
      <c r="Q23" s="6"/>
      <c r="R23" s="6"/>
    </row>
    <row r="24">
      <c r="A24" s="10" t="s">
        <v>192</v>
      </c>
      <c r="B24" s="6" t="s">
        <v>83</v>
      </c>
      <c r="C24" s="6" t="s">
        <v>193</v>
      </c>
      <c r="D24" s="6">
        <v>6.613069899999999</v>
      </c>
      <c r="E24" s="6">
        <v>3.2659066</v>
      </c>
      <c r="F24" s="6" t="s">
        <v>76</v>
      </c>
      <c r="G24" s="6" t="s">
        <v>77</v>
      </c>
      <c r="H24" s="11"/>
      <c r="I24" s="11"/>
      <c r="J24" s="6" t="s">
        <v>145</v>
      </c>
      <c r="K24" s="6" t="s">
        <v>79</v>
      </c>
      <c r="L24" s="6" t="s">
        <v>80</v>
      </c>
      <c r="M24" s="6" t="s">
        <v>79</v>
      </c>
      <c r="N24" s="6" t="s">
        <v>146</v>
      </c>
      <c r="O24" s="6" t="s">
        <v>146</v>
      </c>
      <c r="P24" s="11"/>
      <c r="Q24" s="11"/>
      <c r="R24" s="11"/>
    </row>
    <row r="25">
      <c r="A25" s="12" t="s">
        <v>194</v>
      </c>
      <c r="B25" s="6" t="s">
        <v>95</v>
      </c>
      <c r="C25" s="6" t="s">
        <v>195</v>
      </c>
      <c r="D25" s="6">
        <v>6.5176223</v>
      </c>
      <c r="E25" s="6">
        <v>3.3537453</v>
      </c>
      <c r="F25" s="6" t="s">
        <v>196</v>
      </c>
      <c r="G25" s="6" t="s">
        <v>86</v>
      </c>
      <c r="H25" s="11"/>
      <c r="I25" s="6" t="s">
        <v>197</v>
      </c>
      <c r="J25" s="6" t="s">
        <v>198</v>
      </c>
      <c r="K25" s="6" t="s">
        <v>79</v>
      </c>
      <c r="L25" s="6" t="s">
        <v>80</v>
      </c>
      <c r="M25" s="6" t="s">
        <v>79</v>
      </c>
      <c r="N25" s="6" t="s">
        <v>199</v>
      </c>
      <c r="O25" s="6" t="s">
        <v>199</v>
      </c>
      <c r="P25" s="6" t="s">
        <v>200</v>
      </c>
      <c r="Q25" s="6" t="s">
        <v>201</v>
      </c>
      <c r="R25" s="6" t="s">
        <v>202</v>
      </c>
    </row>
    <row r="26">
      <c r="A26" s="12" t="s">
        <v>203</v>
      </c>
      <c r="B26" s="6" t="s">
        <v>95</v>
      </c>
      <c r="C26" s="6" t="s">
        <v>204</v>
      </c>
      <c r="D26" s="6">
        <v>6.4280556</v>
      </c>
      <c r="E26" s="6">
        <v>3.4219444</v>
      </c>
      <c r="F26" s="6" t="s">
        <v>205</v>
      </c>
      <c r="G26" s="6" t="s">
        <v>77</v>
      </c>
      <c r="H26" s="11"/>
      <c r="I26" s="11"/>
      <c r="J26" s="6" t="s">
        <v>88</v>
      </c>
      <c r="K26" s="6" t="s">
        <v>79</v>
      </c>
      <c r="L26" s="6" t="s">
        <v>80</v>
      </c>
      <c r="M26" s="6" t="s">
        <v>79</v>
      </c>
      <c r="N26" s="6" t="s">
        <v>89</v>
      </c>
      <c r="O26" s="6" t="s">
        <v>89</v>
      </c>
      <c r="P26" s="11"/>
      <c r="Q26" s="11"/>
      <c r="R26" s="11"/>
    </row>
    <row r="27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</row>
    <row r="106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</row>
    <row r="118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</row>
    <row r="124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  <row r="127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</row>
    <row r="128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</row>
    <row r="130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</row>
    <row r="136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</row>
    <row r="154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  <row r="178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</row>
    <row r="179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</row>
    <row r="180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</row>
    <row r="18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</row>
    <row r="183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</row>
    <row r="184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</row>
    <row r="186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</row>
    <row r="190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  <row r="191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</row>
    <row r="194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</row>
    <row r="195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8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</row>
    <row r="200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</row>
    <row r="20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</row>
    <row r="203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</row>
    <row r="204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</row>
    <row r="206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</row>
    <row r="209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</row>
    <row r="213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</row>
    <row r="214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</row>
    <row r="216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</row>
    <row r="219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</row>
    <row r="220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</row>
    <row r="224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</row>
    <row r="226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  <row r="227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</row>
    <row r="228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</row>
    <row r="230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  <row r="669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</row>
    <row r="670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</row>
    <row r="671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</row>
    <row r="67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</row>
    <row r="673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</row>
    <row r="674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</row>
    <row r="675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</row>
    <row r="676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</row>
    <row r="677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</row>
    <row r="678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</row>
    <row r="679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</row>
    <row r="680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</row>
    <row r="681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</row>
    <row r="68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</row>
    <row r="683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</row>
    <row r="684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</row>
    <row r="685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</row>
    <row r="686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</row>
    <row r="687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</row>
    <row r="688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</row>
    <row r="689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</row>
    <row r="690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</row>
    <row r="691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</row>
    <row r="69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</row>
    <row r="693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</row>
    <row r="694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</row>
    <row r="695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</row>
    <row r="696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</row>
    <row r="697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</row>
    <row r="698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</row>
    <row r="699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</row>
    <row r="700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</row>
    <row r="701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</row>
    <row r="70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</row>
    <row r="703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</row>
    <row r="704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</row>
    <row r="705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</row>
    <row r="706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</row>
    <row r="707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</row>
    <row r="708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</row>
    <row r="709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</row>
    <row r="710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</row>
    <row r="711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</row>
    <row r="71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</row>
    <row r="713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</row>
    <row r="714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</row>
    <row r="715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</row>
    <row r="716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</row>
    <row r="717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</row>
    <row r="718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</row>
    <row r="719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</row>
    <row r="720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</row>
    <row r="721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</row>
    <row r="72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</row>
    <row r="723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</row>
    <row r="724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</row>
    <row r="725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</row>
    <row r="726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</row>
    <row r="727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</row>
    <row r="728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</row>
    <row r="729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</row>
    <row r="730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</row>
    <row r="731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</row>
    <row r="73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</row>
    <row r="733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</row>
    <row r="734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</row>
    <row r="735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</row>
    <row r="736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</row>
    <row r="737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</row>
    <row r="738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</row>
    <row r="739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</row>
    <row r="740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</row>
    <row r="741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</row>
    <row r="74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</row>
    <row r="743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</row>
    <row r="744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</row>
    <row r="745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</row>
    <row r="746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</row>
    <row r="747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</row>
    <row r="748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</row>
    <row r="749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</row>
    <row r="750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</row>
    <row r="751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</row>
    <row r="75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</row>
    <row r="753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</row>
    <row r="754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</row>
    <row r="755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</row>
    <row r="756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</row>
    <row r="757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</row>
    <row r="758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</row>
    <row r="759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</row>
    <row r="760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</row>
    <row r="761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</row>
    <row r="76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</row>
    <row r="763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</row>
    <row r="764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</row>
    <row r="765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</row>
    <row r="766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</row>
    <row r="767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</row>
    <row r="768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</row>
    <row r="769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</row>
    <row r="770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</row>
    <row r="771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</row>
    <row r="77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</row>
    <row r="773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</row>
    <row r="774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</row>
    <row r="775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</row>
    <row r="776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</row>
    <row r="777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</row>
    <row r="778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</row>
    <row r="779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</row>
    <row r="780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</row>
    <row r="781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</row>
    <row r="78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</row>
    <row r="783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</row>
    <row r="784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</row>
    <row r="785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</row>
    <row r="786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</row>
    <row r="787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</row>
    <row r="788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</row>
    <row r="789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</row>
    <row r="790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</row>
    <row r="791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</row>
    <row r="79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</row>
    <row r="793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</row>
    <row r="794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</row>
    <row r="795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</row>
    <row r="796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</row>
    <row r="797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</row>
    <row r="798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</row>
    <row r="799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</row>
    <row r="800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</row>
    <row r="801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</row>
    <row r="80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</row>
    <row r="803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</row>
    <row r="804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</row>
    <row r="805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</row>
    <row r="806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</row>
    <row r="807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</row>
    <row r="808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</row>
    <row r="809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</row>
    <row r="810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</row>
    <row r="811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</row>
    <row r="81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</row>
    <row r="813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</row>
    <row r="814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</row>
    <row r="815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</row>
    <row r="816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</row>
    <row r="817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</row>
    <row r="818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</row>
    <row r="819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</row>
    <row r="820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</row>
    <row r="821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</row>
    <row r="82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</row>
    <row r="823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</row>
    <row r="824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</row>
    <row r="825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</row>
    <row r="826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</row>
    <row r="827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</row>
    <row r="828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</row>
    <row r="829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</row>
    <row r="830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</row>
    <row r="831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</row>
    <row r="83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</row>
    <row r="833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</row>
    <row r="834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</row>
    <row r="835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</row>
    <row r="836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</row>
    <row r="837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</row>
    <row r="838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</row>
    <row r="839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</row>
    <row r="840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</row>
    <row r="841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</row>
    <row r="84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</row>
    <row r="843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</row>
    <row r="844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</row>
    <row r="845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</row>
    <row r="846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</row>
    <row r="847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</row>
    <row r="848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</row>
    <row r="849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</row>
    <row r="850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</row>
    <row r="851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</row>
    <row r="85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</row>
    <row r="853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</row>
    <row r="854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</row>
    <row r="855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</row>
    <row r="856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</row>
    <row r="857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</row>
    <row r="858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</row>
    <row r="859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</row>
    <row r="860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</row>
    <row r="861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</row>
    <row r="86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</row>
    <row r="863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</row>
    <row r="864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</row>
    <row r="865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</row>
    <row r="866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</row>
    <row r="867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</row>
    <row r="868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</row>
    <row r="869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</row>
    <row r="870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</row>
    <row r="871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</row>
    <row r="87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</row>
    <row r="873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</row>
    <row r="874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</row>
    <row r="875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</row>
    <row r="876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</row>
    <row r="877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</row>
    <row r="878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</row>
    <row r="879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</row>
    <row r="880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</row>
    <row r="881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</row>
    <row r="88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</row>
    <row r="883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</row>
    <row r="884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</row>
    <row r="885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</row>
    <row r="886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</row>
    <row r="887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</row>
    <row r="888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</row>
    <row r="889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</row>
    <row r="890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</row>
    <row r="891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</row>
    <row r="89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</row>
    <row r="893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</row>
    <row r="894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</row>
    <row r="895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</row>
    <row r="896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</row>
    <row r="897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</row>
    <row r="898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</row>
    <row r="899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</row>
    <row r="900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</row>
    <row r="901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</row>
    <row r="90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</row>
    <row r="903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</row>
    <row r="904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</row>
    <row r="905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</row>
    <row r="906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</row>
    <row r="907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</row>
    <row r="908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</row>
    <row r="909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</row>
    <row r="910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</row>
    <row r="911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</row>
    <row r="91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</row>
    <row r="913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</row>
    <row r="914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</row>
    <row r="915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</row>
    <row r="916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</row>
    <row r="917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</row>
    <row r="918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</row>
    <row r="919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</row>
    <row r="920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</row>
    <row r="921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</row>
    <row r="92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</row>
    <row r="923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</row>
    <row r="924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</row>
    <row r="925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</row>
    <row r="926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</row>
    <row r="927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</row>
    <row r="928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</row>
    <row r="929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</row>
    <row r="930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</row>
    <row r="931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</row>
    <row r="93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</row>
    <row r="933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</row>
    <row r="934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</row>
    <row r="935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</row>
    <row r="936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</row>
    <row r="937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</row>
    <row r="938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</row>
    <row r="939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</row>
    <row r="940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</row>
    <row r="941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</row>
    <row r="94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</row>
    <row r="943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</row>
    <row r="944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</row>
    <row r="945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</row>
    <row r="946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</row>
    <row r="947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</row>
    <row r="948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</row>
    <row r="949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</row>
    <row r="950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</row>
    <row r="951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</row>
    <row r="95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</row>
    <row r="953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</row>
    <row r="954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</row>
    <row r="955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</row>
    <row r="956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</row>
    <row r="957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</row>
    <row r="958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</row>
    <row r="959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</row>
    <row r="960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</row>
    <row r="961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</row>
    <row r="96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</row>
    <row r="963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</row>
    <row r="964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</row>
    <row r="965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</row>
    <row r="966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</row>
    <row r="967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</row>
    <row r="968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</row>
    <row r="969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</row>
    <row r="970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</row>
    <row r="971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</row>
    <row r="97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</row>
    <row r="973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</row>
    <row r="974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</row>
    <row r="975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</row>
    <row r="976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</row>
    <row r="977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</row>
    <row r="978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</row>
    <row r="979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</row>
    <row r="980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</row>
    <row r="981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</row>
    <row r="98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</row>
    <row r="983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</row>
    <row r="984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</row>
    <row r="985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</row>
    <row r="986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</row>
    <row r="987">
      <c r="A987" s="13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</row>
    <row r="988">
      <c r="A988" s="13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</row>
    <row r="989">
      <c r="A989" s="13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</row>
    <row r="990">
      <c r="A990" s="13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</row>
    <row r="991">
      <c r="A991" s="13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</row>
    <row r="992">
      <c r="A992" s="13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</row>
    <row r="993">
      <c r="A993" s="13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</row>
    <row r="994">
      <c r="A994" s="13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</row>
    <row r="995">
      <c r="A995" s="13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</row>
    <row r="996">
      <c r="A996" s="13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</row>
    <row r="997">
      <c r="A997" s="13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</row>
    <row r="998">
      <c r="A998" s="13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</row>
    <row r="999">
      <c r="A999" s="13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</row>
    <row r="1000">
      <c r="A1000" s="13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</row>
  </sheetData>
  <drawing r:id="rId1"/>
</worksheet>
</file>