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0\OneDrive\Desktop\"/>
    </mc:Choice>
  </mc:AlternateContent>
  <xr:revisionPtr revIDLastSave="0" documentId="13_ncr:1_{7A1A4843-7B97-4B27-9263-F2DAA211EB03}" xr6:coauthVersionLast="47" xr6:coauthVersionMax="47" xr10:uidLastSave="{00000000-0000-0000-0000-000000000000}"/>
  <bookViews>
    <workbookView xWindow="-120" yWindow="-120" windowWidth="29040" windowHeight="15840" activeTab="2" xr2:uid="{7BC758FC-D098-4B76-AC85-68473216DF61}"/>
  </bookViews>
  <sheets>
    <sheet name="Covid Pivot &amp; Graphs" sheetId="7" r:id="rId1"/>
    <sheet name="NonCovid Pivot &amp; Graphs" sheetId="6" r:id="rId2"/>
    <sheet name="2022-2017" sheetId="3" r:id="rId3"/>
    <sheet name="COVID2020" sheetId="2" r:id="rId4"/>
  </sheet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3" l="1"/>
  <c r="H33" i="3" s="1"/>
  <c r="G23" i="3"/>
  <c r="H23" i="3" s="1"/>
  <c r="G7" i="3"/>
  <c r="H7" i="3" s="1"/>
  <c r="G9" i="3"/>
  <c r="H9" i="3" s="1"/>
  <c r="G24" i="3"/>
  <c r="H24" i="3" s="1"/>
  <c r="G26" i="3"/>
  <c r="H26" i="3" s="1"/>
  <c r="G19" i="3"/>
  <c r="H19" i="3" s="1"/>
  <c r="G27" i="3"/>
  <c r="H27" i="3" s="1"/>
  <c r="G6" i="3"/>
  <c r="H6" i="3" s="1"/>
  <c r="G22" i="3"/>
  <c r="H22" i="3" s="1"/>
  <c r="G29" i="3"/>
  <c r="H29" i="3" s="1"/>
  <c r="G5" i="3"/>
  <c r="H5" i="3" s="1"/>
  <c r="G31" i="3"/>
  <c r="H31" i="3" s="1"/>
  <c r="G25" i="3"/>
  <c r="H25" i="3" s="1"/>
  <c r="G20" i="3"/>
  <c r="H20" i="3" s="1"/>
  <c r="G2" i="3"/>
  <c r="H2" i="3" s="1"/>
  <c r="G21" i="3"/>
  <c r="H21" i="3" s="1"/>
  <c r="G16" i="3"/>
  <c r="H16" i="3" s="1"/>
  <c r="G15" i="3"/>
  <c r="H15" i="3" s="1"/>
  <c r="G13" i="3"/>
  <c r="H13" i="3" s="1"/>
  <c r="G3" i="3"/>
  <c r="H3" i="3" s="1"/>
  <c r="G4" i="3"/>
  <c r="H4" i="3" s="1"/>
  <c r="G8" i="3"/>
  <c r="H8" i="3" s="1"/>
  <c r="G32" i="3"/>
  <c r="H32" i="3" s="1"/>
  <c r="G28" i="3"/>
  <c r="H28" i="3" s="1"/>
  <c r="G10" i="3"/>
  <c r="H10" i="3" s="1"/>
  <c r="G11" i="3"/>
  <c r="H11" i="3" s="1"/>
  <c r="G14" i="3"/>
  <c r="H14" i="3" s="1"/>
  <c r="G18" i="3"/>
  <c r="H18" i="3" s="1"/>
  <c r="G17" i="3"/>
  <c r="H17" i="3" s="1"/>
  <c r="G12" i="3"/>
  <c r="H12" i="3" s="1"/>
  <c r="G30" i="3"/>
  <c r="H30" i="3" s="1"/>
  <c r="U33" i="3"/>
  <c r="U23" i="3"/>
  <c r="U7" i="3"/>
  <c r="U9" i="3"/>
  <c r="U24" i="3"/>
  <c r="U26" i="3"/>
  <c r="U19" i="3"/>
  <c r="U27" i="3"/>
  <c r="U6" i="3"/>
  <c r="U22" i="3"/>
  <c r="U29" i="3"/>
  <c r="U5" i="3"/>
  <c r="U31" i="3"/>
  <c r="U25" i="3"/>
  <c r="U20" i="3"/>
  <c r="U2" i="3"/>
  <c r="U21" i="3"/>
  <c r="U16" i="3"/>
  <c r="U15" i="3"/>
  <c r="U13" i="3"/>
  <c r="U3" i="3"/>
  <c r="U4" i="3"/>
  <c r="U8" i="3"/>
  <c r="U32" i="3"/>
  <c r="U28" i="3"/>
  <c r="U10" i="3"/>
  <c r="U11" i="3"/>
  <c r="U14" i="3"/>
  <c r="U18" i="3"/>
  <c r="U17" i="3"/>
  <c r="U12" i="3"/>
  <c r="U30" i="3"/>
  <c r="M30" i="3"/>
  <c r="M12" i="3"/>
  <c r="M17" i="3"/>
  <c r="M18" i="3"/>
  <c r="M14" i="3"/>
  <c r="M11" i="3"/>
  <c r="M10" i="3"/>
  <c r="M28" i="3"/>
  <c r="M32" i="3"/>
  <c r="M8" i="3"/>
  <c r="M4" i="3"/>
  <c r="M3" i="3"/>
  <c r="M13" i="3"/>
  <c r="M15" i="3"/>
  <c r="M16" i="3"/>
  <c r="M21" i="3"/>
  <c r="M2" i="3"/>
  <c r="M20" i="3"/>
  <c r="M25" i="3"/>
  <c r="M31" i="3"/>
  <c r="M5" i="3"/>
  <c r="M29" i="3"/>
  <c r="M22" i="3"/>
  <c r="M6" i="3"/>
  <c r="M27" i="3"/>
  <c r="M19" i="3"/>
  <c r="M26" i="3"/>
  <c r="M24" i="3"/>
  <c r="M9" i="3"/>
  <c r="M7" i="3"/>
  <c r="M23" i="3"/>
  <c r="M33" i="3"/>
  <c r="H16" i="2"/>
  <c r="H25" i="2"/>
  <c r="H11" i="2"/>
  <c r="H2" i="2"/>
  <c r="H26" i="2"/>
  <c r="H19" i="2"/>
  <c r="H20" i="2"/>
  <c r="H6" i="2"/>
  <c r="H17" i="2"/>
  <c r="H27" i="2"/>
  <c r="H30" i="2"/>
  <c r="H3" i="2"/>
  <c r="H28" i="2"/>
  <c r="H7" i="2"/>
  <c r="H31" i="2"/>
  <c r="H8" i="2"/>
  <c r="H29" i="2"/>
  <c r="H18" i="2"/>
  <c r="H9" i="2"/>
  <c r="H12" i="2"/>
  <c r="H21" i="2"/>
  <c r="H13" i="2"/>
  <c r="H10" i="2"/>
  <c r="H22" i="2"/>
  <c r="H32" i="2"/>
  <c r="H23" i="2"/>
  <c r="H4" i="2"/>
  <c r="H33" i="2"/>
  <c r="H5" i="2"/>
  <c r="H14" i="2"/>
  <c r="H15" i="2"/>
  <c r="H24" i="2"/>
  <c r="C25" i="2"/>
  <c r="C11" i="2"/>
  <c r="C2" i="2"/>
  <c r="C26" i="2"/>
  <c r="C19" i="2"/>
  <c r="C20" i="2"/>
  <c r="C6" i="2"/>
  <c r="C17" i="2"/>
  <c r="C27" i="2"/>
  <c r="C30" i="2"/>
  <c r="C3" i="2"/>
  <c r="C28" i="2"/>
  <c r="C7" i="2"/>
  <c r="C31" i="2"/>
  <c r="C8" i="2"/>
  <c r="C29" i="2"/>
  <c r="C18" i="2"/>
  <c r="C9" i="2"/>
  <c r="C12" i="2"/>
  <c r="C21" i="2"/>
  <c r="C13" i="2"/>
  <c r="C10" i="2"/>
  <c r="C22" i="2"/>
  <c r="C32" i="2"/>
  <c r="C23" i="2"/>
  <c r="C4" i="2"/>
  <c r="C33" i="2"/>
  <c r="C5" i="2"/>
  <c r="C14" i="2"/>
  <c r="C15" i="2"/>
  <c r="C24" i="2"/>
  <c r="C16" i="2"/>
</calcChain>
</file>

<file path=xl/sharedStrings.xml><?xml version="1.0" encoding="utf-8"?>
<sst xmlns="http://schemas.openxmlformats.org/spreadsheetml/2006/main" count="177" uniqueCount="68">
  <si>
    <t xml:space="preserve">Team </t>
  </si>
  <si>
    <t>Home Wins</t>
  </si>
  <si>
    <t>Home Win Percentage</t>
  </si>
  <si>
    <t>Social Media Following</t>
  </si>
  <si>
    <t>Dome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</si>
  <si>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</si>
  <si>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</si>
  <si>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</si>
  <si>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</si>
  <si>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</si>
  <si>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</si>
  <si>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</si>
  <si>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</si>
  <si>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</si>
  <si>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</si>
  <si>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</si>
  <si>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</si>
  <si>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</si>
  <si>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</si>
  <si>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</si>
  <si>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</si>
  <si>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</si>
  <si>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</si>
  <si>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</si>
  <si>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</si>
  <si>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</si>
  <si>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</si>
  <si>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</si>
  <si>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</si>
  <si>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</si>
  <si>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</si>
  <si>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</si>
  <si>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</si>
  <si>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</si>
  <si>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</si>
  <si>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</si>
  <si>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</si>
  <si>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Total Home Games</t>
  </si>
  <si>
    <t>Facebook (in Mil)</t>
  </si>
  <si>
    <t>Y</t>
  </si>
  <si>
    <t>N</t>
  </si>
  <si>
    <t>FWI Values</t>
  </si>
  <si>
    <t xml:space="preserve">% of Seats Filled 2017 </t>
  </si>
  <si>
    <t>% of Seats Filled 2018</t>
  </si>
  <si>
    <t>% of Seats Filled 2019</t>
  </si>
  <si>
    <t>% of Seats Filled 2021</t>
  </si>
  <si>
    <t>% of Seats Filled 2022</t>
  </si>
  <si>
    <t>AVG Dist From Other Teams</t>
  </si>
  <si>
    <t>AVG Dist From Other Teams (Miles)</t>
  </si>
  <si>
    <t>Twitter (in Mil)</t>
  </si>
  <si>
    <t>TikTok (in Mil)</t>
  </si>
  <si>
    <t>Instagram (in Mil)</t>
  </si>
  <si>
    <t>Home Wins 2017</t>
  </si>
  <si>
    <t>Home Wins 2018</t>
  </si>
  <si>
    <t>Home Wins 2019</t>
  </si>
  <si>
    <t>Home Wins 2021</t>
  </si>
  <si>
    <t>Total Home Wins</t>
  </si>
  <si>
    <t>Home Wins 2022</t>
  </si>
  <si>
    <t>KEY</t>
  </si>
  <si>
    <t>6 Home Games</t>
  </si>
  <si>
    <t>7 Home Games</t>
  </si>
  <si>
    <t>8 Home Games</t>
  </si>
  <si>
    <t>9 Home Games</t>
  </si>
  <si>
    <t>Grand Total</t>
  </si>
  <si>
    <t>Dome Team?</t>
  </si>
  <si>
    <t>Average of Home Win Percentage</t>
  </si>
  <si>
    <t>Dome Team ?</t>
  </si>
  <si>
    <t>Average % of Seats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</si>
</sst>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2">
    <cellStyle name="Normal" xfId="0" builtinId="0"/>
    <cellStyle name="Percent" xfId="1" builtinId="5"/>
  </cellStyles>
  <dxfs count="3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 Media Following (Mils) VS</a:t>
            </a:r>
            <a:r>
              <a:rPr lang="en-US" baseline="0"/>
              <a:t> Home Field Win 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'2022-2017'!$M$1</c:f>
              <c:strCache>
                <c:ptCount val="1"/>
                <c:pt idx="0">
                  <c:v>Social Media Following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'2022-2017'!$H$2:$H$33</c:f>
              <c:numCache>
                <c:formatCode>0%</c:formatCode>
                <c:ptCount val="32"/>
                <c:pt idx="0">
                  <c:v>0.75609756097560976</c:v>
                </c:pt>
                <c:pt idx="1">
                  <c:v>0.75609756097560976</c:v>
                </c:pt>
                <c:pt idx="2">
                  <c:v>0.7</c:v>
                </c:pt>
                <c:pt idx="3">
                  <c:v>0.69047619047619047</c:v>
                </c:pt>
                <c:pt idx="4">
                  <c:v>0.68292682926829273</c:v>
                </c:pt>
                <c:pt idx="5">
                  <c:v>0.67500000000000004</c:v>
                </c:pt>
                <c:pt idx="6">
                  <c:v>0.66666666666666663</c:v>
                </c:pt>
                <c:pt idx="7">
                  <c:v>0.65853658536585369</c:v>
                </c:pt>
                <c:pt idx="8">
                  <c:v>0.65853658536585369</c:v>
                </c:pt>
                <c:pt idx="9">
                  <c:v>0.63414634146341464</c:v>
                </c:pt>
                <c:pt idx="10">
                  <c:v>0.63414634146341464</c:v>
                </c:pt>
                <c:pt idx="11">
                  <c:v>0.625</c:v>
                </c:pt>
                <c:pt idx="12">
                  <c:v>0.625</c:v>
                </c:pt>
                <c:pt idx="13">
                  <c:v>0.58974358974358976</c:v>
                </c:pt>
                <c:pt idx="14">
                  <c:v>0.55000000000000004</c:v>
                </c:pt>
                <c:pt idx="15">
                  <c:v>0.54761904761904767</c:v>
                </c:pt>
                <c:pt idx="16">
                  <c:v>0.53658536585365857</c:v>
                </c:pt>
                <c:pt idx="17">
                  <c:v>0.52500000000000002</c:v>
                </c:pt>
                <c:pt idx="18">
                  <c:v>0.51282051282051277</c:v>
                </c:pt>
                <c:pt idx="19">
                  <c:v>0.51219512195121952</c:v>
                </c:pt>
                <c:pt idx="20">
                  <c:v>0.5</c:v>
                </c:pt>
                <c:pt idx="21">
                  <c:v>0.48780487804878048</c:v>
                </c:pt>
                <c:pt idx="22">
                  <c:v>0.48780487804878048</c:v>
                </c:pt>
                <c:pt idx="23">
                  <c:v>0.48780487804878048</c:v>
                </c:pt>
                <c:pt idx="24">
                  <c:v>0.46341463414634149</c:v>
                </c:pt>
                <c:pt idx="25">
                  <c:v>0.46341463414634149</c:v>
                </c:pt>
                <c:pt idx="26">
                  <c:v>0.42499999999999999</c:v>
                </c:pt>
                <c:pt idx="27">
                  <c:v>0.41463414634146339</c:v>
                </c:pt>
                <c:pt idx="28">
                  <c:v>0.3902439024390244</c:v>
                </c:pt>
                <c:pt idx="29">
                  <c:v>0.36585365853658536</c:v>
                </c:pt>
                <c:pt idx="30">
                  <c:v>0.34146341463414637</c:v>
                </c:pt>
                <c:pt idx="31">
                  <c:v>0.3</c:v>
                </c:pt>
              </c:numCache>
            </c:numRef>
          </c:xVal>
          <c:yVal>
            <c:numRef>
              <c:f>'2022-2017'!$M$2:$M$33</c:f>
              <c:numCache>
                <c:formatCode>0.0</c:formatCode>
                <c:ptCount val="32"/>
                <c:pt idx="0">
                  <c:v>10</c:v>
                </c:pt>
                <c:pt idx="1">
                  <c:v>5.7</c:v>
                </c:pt>
                <c:pt idx="2">
                  <c:v>17</c:v>
                </c:pt>
                <c:pt idx="3">
                  <c:v>10.9</c:v>
                </c:pt>
                <c:pt idx="4">
                  <c:v>19.100000000000001</c:v>
                </c:pt>
                <c:pt idx="5">
                  <c:v>7</c:v>
                </c:pt>
                <c:pt idx="6">
                  <c:v>8.3000000000000007</c:v>
                </c:pt>
                <c:pt idx="7">
                  <c:v>6.1</c:v>
                </c:pt>
                <c:pt idx="8">
                  <c:v>11.700000000000001</c:v>
                </c:pt>
                <c:pt idx="9">
                  <c:v>14.800000000000002</c:v>
                </c:pt>
                <c:pt idx="10">
                  <c:v>4</c:v>
                </c:pt>
                <c:pt idx="11">
                  <c:v>5.9</c:v>
                </c:pt>
                <c:pt idx="12">
                  <c:v>10.399999999999999</c:v>
                </c:pt>
                <c:pt idx="13">
                  <c:v>5.3000000000000007</c:v>
                </c:pt>
                <c:pt idx="14">
                  <c:v>4.5</c:v>
                </c:pt>
                <c:pt idx="15">
                  <c:v>4.9000000000000004</c:v>
                </c:pt>
                <c:pt idx="16">
                  <c:v>10.199999999999999</c:v>
                </c:pt>
                <c:pt idx="17">
                  <c:v>5.7999999999999989</c:v>
                </c:pt>
                <c:pt idx="18">
                  <c:v>2.7650000000000001</c:v>
                </c:pt>
                <c:pt idx="19">
                  <c:v>7.6999999999999993</c:v>
                </c:pt>
                <c:pt idx="20">
                  <c:v>8.5</c:v>
                </c:pt>
                <c:pt idx="21">
                  <c:v>6.5</c:v>
                </c:pt>
                <c:pt idx="22">
                  <c:v>7.9999999999999991</c:v>
                </c:pt>
                <c:pt idx="23">
                  <c:v>5.2000000000000011</c:v>
                </c:pt>
                <c:pt idx="24">
                  <c:v>8.1999999999999993</c:v>
                </c:pt>
                <c:pt idx="25">
                  <c:v>5.6</c:v>
                </c:pt>
                <c:pt idx="26">
                  <c:v>4.8</c:v>
                </c:pt>
                <c:pt idx="27">
                  <c:v>6.1</c:v>
                </c:pt>
                <c:pt idx="28">
                  <c:v>4.8999999999999995</c:v>
                </c:pt>
                <c:pt idx="29">
                  <c:v>5.6</c:v>
                </c:pt>
                <c:pt idx="30">
                  <c:v>9.1</c:v>
                </c:pt>
                <c:pt idx="31">
                  <c:v>4.3000000000000007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9-4095-BCF0-796D0CF00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65039"/>
        <c:axId val="148863119"/>
      </c:scatterChart>
      <c:valAx>
        <c:axId val="14886503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Home</a:t>
                </a:r>
                <a:r>
                  <a:rPr lang="en-US" baseline="0"/>
                  <a:t> Field Win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3119"/>
        <c:crosses val="autoZero"/>
        <c:crossBetween val="midCat"/>
      </c:valAx>
      <c:valAx>
        <c:axId val="14886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Social Media Following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6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76200</xdr:rowOff>
    </xdr:from>
    <xdr:to>
      <xdr:col>4</xdr:col>
      <xdr:colOff>190500</xdr:colOff>
      <xdr:row>22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D93CD44-3768-4C83-9A24-DA82EA319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Rodriguez" refreshedDate="45111.626085532407" createdVersion="8" refreshedVersion="8" minRefreshableVersion="3" recordCount="32" xr:uid="{348258A6-29C5-4DE4-8568-6A7E6E819930}">
  <cacheSource type="worksheet">
    <worksheetSource name="Table13"/>
  </cacheSource>
  <cacheFields count="22">
    <cacheField name="Team " numFmtId="0">
      <sharedItems/>
    </cacheField>
    <cacheField name="Home Wins 2017" numFmtId="0">
      <sharedItems containsSemiMixedTypes="0" containsString="0" containsNumber="1" containsInteger="1" minValue="0" maxValue="7"/>
    </cacheField>
    <cacheField name="Home Wins 2018" numFmtId="0">
      <sharedItems containsSemiMixedTypes="0" containsString="0" containsNumber="1" containsInteger="1" minValue="1" maxValue="8"/>
    </cacheField>
    <cacheField name="Home Wins 2019" numFmtId="0">
      <sharedItems containsSemiMixedTypes="0" containsString="0" containsNumber="1" containsInteger="1" minValue="1" maxValue="7"/>
    </cacheField>
    <cacheField name="Home Wins 2021" numFmtId="0">
      <sharedItems containsSemiMixedTypes="0" containsString="0" containsNumber="1" containsInteger="1" minValue="1" maxValue="8"/>
    </cacheField>
    <cacheField name="Home Wins 2022" numFmtId="0">
      <sharedItems containsSemiMixedTypes="0" containsString="0" containsNumber="1" containsInteger="1" minValue="0" maxValue="8"/>
    </cacheField>
    <cacheField name="Total Home Wins" numFmtId="0">
      <sharedItems containsSemiMixedTypes="0" containsString="0" containsNumber="1" containsInteger="1" minValue="12" maxValue="31"/>
    </cacheField>
    <cacheField name="Home Win Percentage" numFmtId="9">
      <sharedItems containsSemiMixedTypes="0" containsString="0" containsNumber="1" minValue="0.3" maxValue="0.75609756097560976"/>
    </cacheField>
    <cacheField name="Facebook (in Mil)" numFmtId="164">
      <sharedItems containsSemiMixedTypes="0" containsString="0" containsNumber="1" minValue="0.66500000000000004" maxValue="8.3000000000000007"/>
    </cacheField>
    <cacheField name="Twitter (in Mil)" numFmtId="164">
      <sharedItems containsSemiMixedTypes="0" containsString="0" containsNumber="1" minValue="0.8" maxValue="4.5999999999999996"/>
    </cacheField>
    <cacheField name="TikTok (in Mil)" numFmtId="164">
      <sharedItems containsSemiMixedTypes="0" containsString="0" containsNumber="1" minValue="0.3" maxValue="3"/>
    </cacheField>
    <cacheField name="Instagram (in Mil)" numFmtId="164">
      <sharedItems containsSemiMixedTypes="0" containsString="0" containsNumber="1" minValue="0.8" maxValue="4.9000000000000004"/>
    </cacheField>
    <cacheField name="Social Media Following" numFmtId="164">
      <sharedItems containsSemiMixedTypes="0" containsString="0" containsNumber="1" minValue="2.7650000000000001" maxValue="19.100000000000001"/>
    </cacheField>
    <cacheField name="Dome" numFmtId="164">
      <sharedItems count="2">
        <s v="N"/>
        <s v="Y"/>
      </sharedItems>
    </cacheField>
    <cacheField name="FWI Values" numFmtId="164">
      <sharedItems containsString="0" containsBlank="1" containsNumber="1" minValue="8.5" maxValue="85.9"/>
    </cacheField>
    <cacheField name="% of Seats Filled 2017 " numFmtId="164">
      <sharedItems containsSemiMixedTypes="0" containsString="0" containsNumber="1" minValue="67.7" maxValue="106.8"/>
    </cacheField>
    <cacheField name="% of Seats Filled 2018" numFmtId="164">
      <sharedItems containsSemiMixedTypes="0" containsString="0" containsNumber="1" minValue="74.400000000000006" maxValue="121.4"/>
    </cacheField>
    <cacheField name="% of Seats Filled 2019" numFmtId="164">
      <sharedItems containsSemiMixedTypes="0" containsString="0" containsNumber="1" minValue="72" maxValue="117.6"/>
    </cacheField>
    <cacheField name="% of Seats Filled 2021" numFmtId="164">
      <sharedItems containsSemiMixedTypes="0" containsString="0" containsNumber="1" minValue="64.3" maxValue="100.4"/>
    </cacheField>
    <cacheField name="% of Seats Filled 2022" numFmtId="164">
      <sharedItems containsSemiMixedTypes="0" containsString="0" containsNumber="1" minValue="85.9" maxValue="104.6"/>
    </cacheField>
    <cacheField name="% of Seats Filled Total" numFmtId="164">
      <sharedItems containsSemiMixedTypes="0" containsString="0" containsNumber="1" minValue="78.58" maxValue="101.70000000000002"/>
    </cacheField>
    <cacheField name="AVG Dist From Other Teams" numFmtId="2">
      <sharedItems containsSemiMixedTypes="0" containsString="0" containsNumber="1" minValue="873.89655172413791" maxValue="2316.31034482758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Rodriguez" refreshedDate="45111.628205092595" createdVersion="8" refreshedVersion="8" minRefreshableVersion="3" recordCount="32" xr:uid="{44140450-E201-4A24-8FAF-72A03B5B5198}">
  <cacheSource type="worksheet">
    <worksheetSource name="Table1"/>
  </cacheSource>
  <cacheFields count="11">
    <cacheField name="Team " numFmtId="0">
      <sharedItems/>
    </cacheField>
    <cacheField name="Home Wins" numFmtId="0">
      <sharedItems containsSemiMixedTypes="0" containsString="0" containsNumber="1" containsInteger="1" minValue="1" maxValue="7"/>
    </cacheField>
    <cacheField name="Home Win Percentage" numFmtId="9">
      <sharedItems containsSemiMixedTypes="0" containsString="0" containsNumber="1" minValue="0.125" maxValue="0.875"/>
    </cacheField>
    <cacheField name="Facebook (in Mil)" numFmtId="164">
      <sharedItems containsSemiMixedTypes="0" containsString="0" containsNumber="1" minValue="0.66500000000000004" maxValue="8.3000000000000007"/>
    </cacheField>
    <cacheField name="Twitter (in Mil)" numFmtId="164">
      <sharedItems containsSemiMixedTypes="0" containsString="0" containsNumber="1" minValue="0.8" maxValue="4.5999999999999996"/>
    </cacheField>
    <cacheField name="TikTok (in Mil)" numFmtId="164">
      <sharedItems containsSemiMixedTypes="0" containsString="0" containsNumber="1" minValue="0.3" maxValue="3"/>
    </cacheField>
    <cacheField name="Instagram (in Mil)" numFmtId="164">
      <sharedItems containsSemiMixedTypes="0" containsString="0" containsNumber="1" minValue="0.8" maxValue="4.9000000000000004"/>
    </cacheField>
    <cacheField name="Social Media Following" numFmtId="164">
      <sharedItems containsSemiMixedTypes="0" containsString="0" containsNumber="1" minValue="2.7650000000000001" maxValue="19.100000000000001"/>
    </cacheField>
    <cacheField name="Dome" numFmtId="0">
      <sharedItems count="2">
        <s v="Y"/>
        <s v="N"/>
      </sharedItems>
    </cacheField>
    <cacheField name="FWI Values" numFmtId="164">
      <sharedItems containsString="0" containsBlank="1" containsNumber="1" minValue="8.5" maxValue="85.9"/>
    </cacheField>
    <cacheField name="AVG Dist From Other Teams (Miles)" numFmtId="2">
      <sharedItems containsSemiMixedTypes="0" containsString="0" containsNumber="1" minValue="873.89655172413791" maxValue="2316.31034482758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Kansas City Chiefs"/>
    <n v="5"/>
    <n v="7"/>
    <n v="5"/>
    <n v="7"/>
    <n v="7"/>
    <n v="31"/>
    <n v="0.75609756097560976"/>
    <n v="2.1"/>
    <n v="2.2999999999999998"/>
    <n v="3"/>
    <n v="2.6"/>
    <n v="10"/>
    <x v="0"/>
    <n v="52.8"/>
    <n v="97"/>
    <n v="99.4"/>
    <n v="96.1"/>
    <n v="100.4"/>
    <n v="100.8"/>
    <n v="98.74"/>
    <n v="1006.8620689655172"/>
  </r>
  <r>
    <s v="Minnesota Vikings"/>
    <n v="7"/>
    <n v="5"/>
    <n v="6"/>
    <n v="5"/>
    <n v="8"/>
    <n v="31"/>
    <n v="0.75609756097560976"/>
    <n v="2"/>
    <n v="1.5"/>
    <n v="1"/>
    <n v="1.2"/>
    <n v="5.7"/>
    <x v="1"/>
    <m/>
    <n v="91.4"/>
    <n v="99.9"/>
    <n v="100.3"/>
    <n v="100.4"/>
    <n v="100.3"/>
    <n v="98.460000000000008"/>
    <n v="1151.8965517241379"/>
  </r>
  <r>
    <s v="Green Bay Packers"/>
    <n v="4"/>
    <n v="5"/>
    <n v="7"/>
    <n v="8"/>
    <n v="5"/>
    <n v="29"/>
    <n v="0.69047619047619047"/>
    <n v="5.0999999999999996"/>
    <n v="2.5"/>
    <n v="0.8"/>
    <n v="2.5"/>
    <n v="10.9"/>
    <x v="0"/>
    <n v="55.6"/>
    <n v="106.8"/>
    <n v="95.6"/>
    <n v="95.6"/>
    <n v="95.8"/>
    <n v="96.5"/>
    <n v="98.06"/>
    <n v="1077.4827586206898"/>
  </r>
  <r>
    <s v="Dallas Cowboys"/>
    <n v="3"/>
    <n v="7"/>
    <n v="5"/>
    <n v="5"/>
    <n v="8"/>
    <n v="28"/>
    <n v="0.68292682926829273"/>
    <n v="8.3000000000000007"/>
    <n v="4.3"/>
    <n v="2"/>
    <n v="4.5"/>
    <n v="19.100000000000001"/>
    <x v="1"/>
    <m/>
    <n v="92.7"/>
    <n v="91.6"/>
    <n v="90.9"/>
    <n v="93.4"/>
    <n v="93.5"/>
    <n v="92.42"/>
    <n v="1160.4827586206898"/>
  </r>
  <r>
    <s v="New England Patriots"/>
    <n v="6"/>
    <n v="8"/>
    <n v="6"/>
    <n v="4"/>
    <n v="4"/>
    <n v="28"/>
    <n v="0.7"/>
    <n v="6.3"/>
    <n v="4.5999999999999996"/>
    <n v="1.2"/>
    <n v="4.9000000000000004"/>
    <n v="17"/>
    <x v="0"/>
    <n v="52.5"/>
    <n v="100"/>
    <n v="100"/>
    <n v="99.8"/>
    <n v="100"/>
    <n v="100"/>
    <n v="99.960000000000008"/>
    <n v="1350.3103448275863"/>
  </r>
  <r>
    <s v="Baltimore Ravens"/>
    <n v="4"/>
    <n v="6"/>
    <n v="7"/>
    <n v="5"/>
    <n v="5"/>
    <n v="27"/>
    <n v="0.67500000000000004"/>
    <n v="2.2000000000000002"/>
    <n v="1.8"/>
    <n v="1.3"/>
    <n v="1.7"/>
    <n v="7"/>
    <x v="0"/>
    <n v="33"/>
    <n v="99.4"/>
    <n v="99.2"/>
    <n v="99.5"/>
    <n v="99.7"/>
    <n v="99.8"/>
    <n v="99.52000000000001"/>
    <n v="1056.0344827586207"/>
  </r>
  <r>
    <s v="Buffalo Bills"/>
    <n v="6"/>
    <n v="4"/>
    <n v="4"/>
    <n v="6"/>
    <n v="7"/>
    <n v="27"/>
    <n v="0.65853658536585369"/>
    <n v="1"/>
    <n v="1.7"/>
    <n v="1.9"/>
    <n v="1.5"/>
    <n v="6.1"/>
    <x v="0"/>
    <n v="85.9"/>
    <n v="91.4"/>
    <n v="90.4"/>
    <n v="95.8"/>
    <n v="94.7"/>
    <n v="95.5"/>
    <n v="93.56"/>
    <n v="1071.7931034482758"/>
  </r>
  <r>
    <s v="Philadelphia Eagles"/>
    <n v="7"/>
    <n v="5"/>
    <n v="5"/>
    <n v="3"/>
    <n v="7"/>
    <n v="27"/>
    <n v="0.65853658536585369"/>
    <n v="3.1"/>
    <n v="3.7"/>
    <n v="2.2999999999999998"/>
    <n v="2.6"/>
    <n v="11.700000000000001"/>
    <x v="0"/>
    <n v="33.799999999999997"/>
    <n v="100"/>
    <n v="100.1"/>
    <n v="100.1"/>
    <n v="99.9"/>
    <n v="100"/>
    <n v="100.02000000000001"/>
    <n v="1094.3793103448277"/>
  </r>
  <r>
    <s v="New Orleans Saints"/>
    <n v="7"/>
    <n v="6"/>
    <n v="6"/>
    <n v="3"/>
    <n v="4"/>
    <n v="26"/>
    <n v="0.66666666666666663"/>
    <n v="3.7"/>
    <n v="1.7"/>
    <n v="1"/>
    <n v="1.9"/>
    <n v="8.3000000000000007"/>
    <x v="1"/>
    <m/>
    <n v="95.6"/>
    <n v="100.1"/>
    <n v="100.1"/>
    <n v="94.9"/>
    <n v="96.1"/>
    <n v="97.359999999999985"/>
    <n v="1142.7241379310344"/>
  </r>
  <r>
    <s v="Pittsburgh Steelers"/>
    <n v="6"/>
    <n v="5"/>
    <n v="5"/>
    <n v="6"/>
    <n v="4"/>
    <n v="26"/>
    <n v="0.63414634146341464"/>
    <n v="5.9"/>
    <n v="3.7"/>
    <n v="1.8"/>
    <n v="3.4"/>
    <n v="14.800000000000002"/>
    <x v="0"/>
    <n v="56.4"/>
    <n v="91.3"/>
    <n v="92.8"/>
    <n v="91"/>
    <n v="88.4"/>
    <n v="96.9"/>
    <n v="92.08"/>
    <n v="934.65517241379314"/>
  </r>
  <r>
    <s v="Tennessee Titans"/>
    <n v="6"/>
    <n v="6"/>
    <n v="4"/>
    <n v="7"/>
    <n v="3"/>
    <n v="26"/>
    <n v="0.63414634146341464"/>
    <n v="1"/>
    <n v="1"/>
    <n v="1.1000000000000001"/>
    <n v="0.9"/>
    <n v="4"/>
    <x v="0"/>
    <n v="32.4"/>
    <n v="95"/>
    <n v="93.3"/>
    <n v="93.3"/>
    <n v="99.2"/>
    <n v="99.2"/>
    <n v="96"/>
    <n v="895.34482758620686"/>
  </r>
  <r>
    <s v="Miami Dolphins"/>
    <n v="4"/>
    <n v="6"/>
    <n v="3"/>
    <n v="6"/>
    <n v="6"/>
    <n v="25"/>
    <n v="0.625"/>
    <n v="2.1"/>
    <n v="1.2"/>
    <n v="1.1000000000000001"/>
    <n v="1.5"/>
    <n v="5.9"/>
    <x v="0"/>
    <n v="51"/>
    <n v="103.5"/>
    <n v="101.2"/>
    <n v="97.4"/>
    <n v="99.4"/>
    <n v="97.8"/>
    <n v="99.86"/>
    <n v="1468.4827586206898"/>
  </r>
  <r>
    <s v="San Francisco 49ers"/>
    <n v="3"/>
    <n v="4"/>
    <n v="6"/>
    <n v="4"/>
    <n v="8"/>
    <n v="25"/>
    <n v="0.625"/>
    <n v="3.9"/>
    <n v="2.4"/>
    <n v="1.3"/>
    <n v="2.8"/>
    <n v="10.399999999999999"/>
    <x v="0"/>
    <n v="15.4"/>
    <n v="102.4"/>
    <n v="100.9"/>
    <n v="102.6"/>
    <n v="97.3"/>
    <n v="104.6"/>
    <n v="101.55999999999999"/>
    <n v="2210.2758620689656"/>
  </r>
  <r>
    <s v="Los Angeles Rams"/>
    <n v="4"/>
    <n v="7"/>
    <n v="3"/>
    <n v="5"/>
    <n v="4"/>
    <n v="23"/>
    <n v="0.58974358974358976"/>
    <n v="1"/>
    <n v="1.2"/>
    <n v="1.5"/>
    <n v="1.6"/>
    <n v="5.3000000000000007"/>
    <x v="0"/>
    <n v="8.5"/>
    <n v="67.7"/>
    <n v="121.4"/>
    <n v="117.6"/>
    <n v="100.1"/>
    <n v="101.7"/>
    <n v="101.70000000000002"/>
    <n v="1942.0344827586207"/>
  </r>
  <r>
    <s v="Tampa Bay Buccaneers"/>
    <n v="4"/>
    <n v="4"/>
    <n v="2"/>
    <n v="8"/>
    <n v="5"/>
    <n v="23"/>
    <n v="0.54761904761904767"/>
    <n v="1.1000000000000001"/>
    <n v="1.2"/>
    <n v="1.2"/>
    <n v="1.4"/>
    <n v="4.9000000000000004"/>
    <x v="0"/>
    <n v="38.4"/>
    <n v="91"/>
    <n v="82.8"/>
    <n v="79.099999999999994"/>
    <n v="99.3"/>
    <n v="103.2"/>
    <n v="91.08"/>
    <n v="1288.7931034482758"/>
  </r>
  <r>
    <s v="Los Angeles Chargers"/>
    <n v="5"/>
    <n v="5"/>
    <n v="2"/>
    <n v="5"/>
    <n v="5"/>
    <n v="22"/>
    <n v="0.55000000000000004"/>
    <n v="1.4"/>
    <n v="1"/>
    <n v="1.1000000000000001"/>
    <n v="1"/>
    <n v="4.5"/>
    <x v="1"/>
    <m/>
    <n v="67.7"/>
    <n v="77.400000000000006"/>
    <n v="92.8"/>
    <n v="98.2"/>
    <n v="101.7"/>
    <n v="87.56"/>
    <n v="1942.0344827586207"/>
  </r>
  <r>
    <s v="Seattle Seahawks"/>
    <n v="4"/>
    <n v="6"/>
    <n v="4"/>
    <n v="3"/>
    <n v="5"/>
    <n v="22"/>
    <n v="0.53658536585365857"/>
    <n v="3.5"/>
    <n v="2.5"/>
    <n v="1.1000000000000001"/>
    <n v="3.1"/>
    <n v="10.199999999999999"/>
    <x v="0"/>
    <n v="40.1"/>
    <n v="102.9"/>
    <n v="100.4"/>
    <n v="100.4"/>
    <n v="99.5"/>
    <n v="100.1"/>
    <n v="100.66000000000001"/>
    <n v="2316.3103448275861"/>
  </r>
  <r>
    <s v="Cincinnati Bengals"/>
    <n v="4"/>
    <n v="4"/>
    <n v="2"/>
    <n v="5"/>
    <n v="6"/>
    <n v="21"/>
    <n v="0.52500000000000002"/>
    <n v="1.2"/>
    <n v="1.4"/>
    <n v="1.8"/>
    <n v="1.4"/>
    <n v="5.7999999999999989"/>
    <x v="0"/>
    <n v="39.200000000000003"/>
    <n v="81.3"/>
    <n v="77.5"/>
    <n v="72"/>
    <n v="92.1"/>
    <n v="101.1"/>
    <n v="84.8"/>
    <n v="879.9655172413793"/>
  </r>
  <r>
    <s v="Las Vegas Raiders"/>
    <n v="4"/>
    <n v="3"/>
    <n v="5"/>
    <n v="5"/>
    <n v="4"/>
    <n v="21"/>
    <n v="0.51219512195121952"/>
    <n v="3.2"/>
    <n v="1.9"/>
    <n v="0.5"/>
    <n v="2.1"/>
    <n v="7.6999999999999993"/>
    <x v="1"/>
    <m/>
    <n v="91.5"/>
    <n v="103.4"/>
    <n v="93.8"/>
    <n v="94.1"/>
    <n v="95.5"/>
    <n v="95.66"/>
    <n v="1751.4827586206898"/>
  </r>
  <r>
    <s v="Atlanta Falcons"/>
    <n v="5"/>
    <n v="4"/>
    <n v="3"/>
    <n v="2"/>
    <n v="6"/>
    <n v="20"/>
    <n v="0.48780487804878048"/>
    <n v="1.9"/>
    <n v="2.4"/>
    <n v="1"/>
    <n v="1.2"/>
    <n v="6.5"/>
    <x v="1"/>
    <m/>
    <n v="95.9"/>
    <n v="97.2"/>
    <n v="95.5"/>
    <n v="90.1"/>
    <n v="92.8"/>
    <n v="94.300000000000011"/>
    <n v="980.79310344827582"/>
  </r>
  <r>
    <s v="Carolina Panthers"/>
    <n v="6"/>
    <n v="5"/>
    <n v="2"/>
    <n v="2"/>
    <n v="5"/>
    <n v="20"/>
    <n v="0.48780487804878048"/>
    <n v="2.1"/>
    <n v="3"/>
    <n v="1.1000000000000001"/>
    <n v="1.8"/>
    <n v="7.9999999999999991"/>
    <x v="0"/>
    <n v="24.6"/>
    <n v="99.8"/>
    <n v="100"/>
    <n v="97.9"/>
    <n v="97.5"/>
    <n v="96.7"/>
    <n v="98.38000000000001"/>
    <n v="984.51724137931035"/>
  </r>
  <r>
    <s v="Denver Broncos"/>
    <n v="4"/>
    <n v="3"/>
    <n v="5"/>
    <n v="4"/>
    <n v="4"/>
    <n v="20"/>
    <n v="0.5"/>
    <n v="3.7"/>
    <n v="2.7"/>
    <n v="0.8"/>
    <n v="1.3"/>
    <n v="8.5"/>
    <x v="0"/>
    <n v="34"/>
    <n v="100.3"/>
    <n v="100.4"/>
    <n v="99.8"/>
    <n v="100.1"/>
    <n v="99.8"/>
    <n v="100.08000000000001"/>
    <n v="1344.655172413793"/>
  </r>
  <r>
    <s v="Indianapolis Colts"/>
    <n v="3"/>
    <n v="6"/>
    <n v="5"/>
    <n v="4"/>
    <n v="2"/>
    <n v="20"/>
    <n v="0.48780487804878048"/>
    <n v="2"/>
    <n v="1.2"/>
    <n v="1.1000000000000001"/>
    <n v="0.9"/>
    <n v="5.2000000000000011"/>
    <x v="1"/>
    <m/>
    <n v="100.7"/>
    <n v="94"/>
    <n v="97"/>
    <n v="99.2"/>
    <n v="104.1"/>
    <n v="99"/>
    <n v="873.89655172413791"/>
  </r>
  <r>
    <s v="Jacksonville Jaguars"/>
    <n v="6"/>
    <n v="3"/>
    <n v="3"/>
    <n v="3"/>
    <n v="5"/>
    <n v="20"/>
    <n v="0.51282051282051277"/>
    <n v="0.66500000000000004"/>
    <n v="0.8"/>
    <n v="0.5"/>
    <n v="0.8"/>
    <n v="2.7650000000000001"/>
    <x v="0"/>
    <n v="31.8"/>
    <n v="95.6"/>
    <n v="98.3"/>
    <n v="93"/>
    <n v="89.2"/>
    <n v="97.9"/>
    <n v="94.8"/>
    <n v="1160.5517241379309"/>
  </r>
  <r>
    <s v="Chicago Bears"/>
    <n v="3"/>
    <n v="7"/>
    <n v="4"/>
    <n v="3"/>
    <n v="2"/>
    <n v="19"/>
    <n v="0.46341463414634149"/>
    <n v="3.7"/>
    <n v="2"/>
    <n v="1"/>
    <n v="1.5"/>
    <n v="8.1999999999999993"/>
    <x v="0"/>
    <n v="46.5"/>
    <n v="99.4"/>
    <n v="100.5"/>
    <n v="100.7"/>
    <n v="98.9"/>
    <n v="97.3"/>
    <n v="99.36"/>
    <n v="887.93103448275861"/>
  </r>
  <r>
    <s v="Cleveland Browns"/>
    <n v="0"/>
    <n v="5"/>
    <n v="4"/>
    <n v="6"/>
    <n v="4"/>
    <n v="19"/>
    <n v="0.46341463414634149"/>
    <n v="1.3"/>
    <n v="2"/>
    <n v="1"/>
    <n v="1.3"/>
    <n v="5.6"/>
    <x v="0"/>
    <n v="62.5"/>
    <n v="87.3"/>
    <n v="97.5"/>
    <n v="100"/>
    <n v="100"/>
    <n v="100"/>
    <n v="96.960000000000008"/>
    <n v="938.93103448275861"/>
  </r>
  <r>
    <s v="Detroit Lions"/>
    <n v="4"/>
    <n v="3"/>
    <n v="2"/>
    <n v="3"/>
    <n v="5"/>
    <n v="17"/>
    <n v="0.41463414634146339"/>
    <n v="1.7"/>
    <n v="1.5"/>
    <n v="1.9"/>
    <n v="1"/>
    <n v="6.1"/>
    <x v="1"/>
    <m/>
    <n v="98.7"/>
    <n v="97.4"/>
    <n v="95.1"/>
    <n v="79.900000000000006"/>
    <n v="98.3"/>
    <n v="93.88000000000001"/>
    <n v="973.68965517241384"/>
  </r>
  <r>
    <s v="New York Jets"/>
    <n v="4"/>
    <n v="2"/>
    <n v="5"/>
    <n v="3"/>
    <n v="3"/>
    <n v="17"/>
    <n v="0.42499999999999999"/>
    <n v="1.7"/>
    <n v="1.3"/>
    <n v="0.8"/>
    <n v="1"/>
    <n v="4.8"/>
    <x v="0"/>
    <n v="31.8"/>
    <n v="94"/>
    <n v="94.5"/>
    <n v="95.2"/>
    <n v="86.9"/>
    <n v="94.6"/>
    <n v="93.04"/>
    <n v="1168.9310344827586"/>
  </r>
  <r>
    <s v="Washington Commanders"/>
    <n v="5"/>
    <n v="3"/>
    <n v="1"/>
    <n v="3"/>
    <n v="4"/>
    <n v="16"/>
    <n v="0.3902439024390244"/>
    <n v="1.7"/>
    <n v="1.4"/>
    <n v="0.8"/>
    <n v="1"/>
    <n v="4.8999999999999995"/>
    <x v="0"/>
    <n v="32.1"/>
    <n v="88.4"/>
    <n v="74.400000000000006"/>
    <n v="79.900000000000006"/>
    <n v="64.3"/>
    <n v="85.9"/>
    <n v="78.58"/>
    <n v="1045.4482758620691"/>
  </r>
  <r>
    <s v="Houston Texans"/>
    <n v="3"/>
    <n v="6"/>
    <n v="5"/>
    <n v="1"/>
    <n v="0"/>
    <n v="15"/>
    <n v="0.36585365853658536"/>
    <n v="2"/>
    <n v="1.9"/>
    <n v="0.3"/>
    <n v="1.4"/>
    <n v="5.6"/>
    <x v="1"/>
    <m/>
    <n v="101"/>
    <n v="99.7"/>
    <n v="99.7"/>
    <n v="92.8"/>
    <n v="94.3"/>
    <n v="97.5"/>
    <n v="1250.7931034482758"/>
  </r>
  <r>
    <s v="New York Giants"/>
    <n v="2"/>
    <n v="2"/>
    <n v="2"/>
    <n v="3"/>
    <n v="5"/>
    <n v="14"/>
    <n v="0.34146341463414637"/>
    <n v="3.5"/>
    <n v="1.9"/>
    <n v="1.1000000000000001"/>
    <n v="2.6"/>
    <n v="9.1"/>
    <x v="0"/>
    <n v="31.8"/>
    <n v="94.6"/>
    <n v="93.3"/>
    <n v="90.5"/>
    <n v="89.6"/>
    <n v="92.7"/>
    <n v="92.14"/>
    <n v="1168.9310344827586"/>
  </r>
  <r>
    <s v="Arizona Cardinals"/>
    <n v="5"/>
    <n v="1"/>
    <n v="2"/>
    <n v="3"/>
    <n v="1"/>
    <n v="12"/>
    <n v="0.3"/>
    <n v="1.3"/>
    <n v="1.1000000000000001"/>
    <n v="0.8"/>
    <n v="1.1000000000000001"/>
    <n v="4.3000000000000007"/>
    <x v="1"/>
    <m/>
    <n v="98.8"/>
    <n v="95.4"/>
    <n v="94.3"/>
    <n v="96.3"/>
    <n v="100.3"/>
    <n v="97.02000000000001"/>
    <n v="1773.137931034482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s v="Arizona Cardinals"/>
    <n v="4"/>
    <n v="0.5"/>
    <n v="1.3"/>
    <n v="1.1000000000000001"/>
    <n v="0.8"/>
    <n v="1.1000000000000001"/>
    <n v="4.3000000000000007"/>
    <x v="0"/>
    <m/>
    <n v="1773.1379310344828"/>
  </r>
  <r>
    <s v="Atlanta Falcons"/>
    <n v="2"/>
    <n v="0.25"/>
    <n v="1.9"/>
    <n v="2.4"/>
    <n v="1"/>
    <n v="1.2"/>
    <n v="6.5"/>
    <x v="0"/>
    <m/>
    <n v="980.79310344827582"/>
  </r>
  <r>
    <s v="Baltimore Ravens"/>
    <n v="5"/>
    <n v="0.625"/>
    <n v="2.2000000000000002"/>
    <n v="1.8"/>
    <n v="1.3"/>
    <n v="1.7"/>
    <n v="7"/>
    <x v="1"/>
    <n v="33"/>
    <n v="1056.0344827586207"/>
  </r>
  <r>
    <s v="Buffalo Bills"/>
    <n v="7"/>
    <n v="0.875"/>
    <n v="1"/>
    <n v="1.7"/>
    <n v="1.9"/>
    <n v="1.5"/>
    <n v="6.1"/>
    <x v="1"/>
    <n v="85.9"/>
    <n v="1071.7931034482758"/>
  </r>
  <r>
    <s v="Carolina Panthers"/>
    <n v="2"/>
    <n v="0.25"/>
    <n v="2.1"/>
    <n v="3"/>
    <n v="1.1000000000000001"/>
    <n v="1.8"/>
    <n v="7.9999999999999991"/>
    <x v="1"/>
    <n v="24.6"/>
    <n v="984.51724137931035"/>
  </r>
  <r>
    <s v="Chicago Bears"/>
    <n v="3"/>
    <n v="0.375"/>
    <n v="3.7"/>
    <n v="2"/>
    <n v="1"/>
    <n v="1.5"/>
    <n v="8.1999999999999993"/>
    <x v="1"/>
    <n v="46.5"/>
    <n v="887.93103448275861"/>
  </r>
  <r>
    <s v="Cincinnati Bengals"/>
    <n v="3"/>
    <n v="0.375"/>
    <n v="1.2"/>
    <n v="1.4"/>
    <n v="1.8"/>
    <n v="1.4"/>
    <n v="5.7999999999999989"/>
    <x v="1"/>
    <n v="39.200000000000003"/>
    <n v="879.9655172413793"/>
  </r>
  <r>
    <s v="Cleveland Browns"/>
    <n v="6"/>
    <n v="0.75"/>
    <n v="1.3"/>
    <n v="2"/>
    <n v="1"/>
    <n v="1.3"/>
    <n v="5.6"/>
    <x v="1"/>
    <n v="62.5"/>
    <n v="938.93103448275861"/>
  </r>
  <r>
    <s v="Dallas Cowboys"/>
    <n v="4"/>
    <n v="0.5"/>
    <n v="8.3000000000000007"/>
    <n v="4.3"/>
    <n v="2"/>
    <n v="4.5"/>
    <n v="19.100000000000001"/>
    <x v="0"/>
    <m/>
    <n v="1160.4827586206898"/>
  </r>
  <r>
    <s v="Denver Broncos"/>
    <n v="2"/>
    <n v="0.25"/>
    <n v="3.7"/>
    <n v="2.7"/>
    <n v="0.8"/>
    <n v="1.3"/>
    <n v="8.5"/>
    <x v="1"/>
    <n v="34"/>
    <n v="1344.655172413793"/>
  </r>
  <r>
    <s v="Detroit Lions"/>
    <n v="1"/>
    <n v="0.125"/>
    <n v="1.7"/>
    <n v="1.5"/>
    <n v="1.9"/>
    <n v="1"/>
    <n v="6.1"/>
    <x v="0"/>
    <m/>
    <n v="973.68965517241384"/>
  </r>
  <r>
    <s v="Green Bay Packers"/>
    <n v="7"/>
    <n v="0.875"/>
    <n v="5.0999999999999996"/>
    <n v="2.5"/>
    <n v="0.8"/>
    <n v="2.5"/>
    <n v="10.9"/>
    <x v="1"/>
    <n v="55.6"/>
    <n v="1077.4827586206898"/>
  </r>
  <r>
    <s v="Houston Texans"/>
    <n v="2"/>
    <n v="0.25"/>
    <n v="2"/>
    <n v="1.9"/>
    <n v="0.3"/>
    <n v="1.4"/>
    <n v="5.6"/>
    <x v="0"/>
    <m/>
    <n v="1250.7931034482758"/>
  </r>
  <r>
    <s v="Indianapolis Colts"/>
    <n v="6"/>
    <n v="0.75"/>
    <n v="2"/>
    <n v="1.2"/>
    <n v="1.1000000000000001"/>
    <n v="0.9"/>
    <n v="5.2000000000000011"/>
    <x v="0"/>
    <m/>
    <n v="873.89655172413791"/>
  </r>
  <r>
    <s v="Jacksonville Jaguars"/>
    <n v="1"/>
    <n v="0.125"/>
    <n v="0.66500000000000004"/>
    <n v="0.8"/>
    <n v="0.5"/>
    <n v="0.8"/>
    <n v="2.7650000000000001"/>
    <x v="1"/>
    <n v="31.8"/>
    <n v="1160.5517241379309"/>
  </r>
  <r>
    <s v="Kansas City Chiefs"/>
    <n v="6"/>
    <n v="0.75"/>
    <n v="2.1"/>
    <n v="2.2999999999999998"/>
    <n v="3"/>
    <n v="2.6"/>
    <n v="10"/>
    <x v="1"/>
    <n v="52.8"/>
    <n v="1006.8620689655172"/>
  </r>
  <r>
    <s v="Las Vegas Raiders"/>
    <n v="2"/>
    <n v="0.25"/>
    <n v="3.2"/>
    <n v="1.9"/>
    <n v="0.5"/>
    <n v="2.1"/>
    <n v="7.6999999999999993"/>
    <x v="0"/>
    <m/>
    <n v="1751.4827586206898"/>
  </r>
  <r>
    <s v="Los Angeles Chargers"/>
    <n v="4"/>
    <n v="0.5"/>
    <n v="1.4"/>
    <n v="1"/>
    <n v="1.1000000000000001"/>
    <n v="1"/>
    <n v="4.5"/>
    <x v="0"/>
    <m/>
    <n v="1942.0344827586207"/>
  </r>
  <r>
    <s v="Los Angeles Rams"/>
    <n v="6"/>
    <n v="0.75"/>
    <n v="1"/>
    <n v="1.2"/>
    <n v="1.5"/>
    <n v="1.6"/>
    <n v="5.3000000000000007"/>
    <x v="1"/>
    <n v="8.5"/>
    <n v="1942.0344827586207"/>
  </r>
  <r>
    <s v="Miami Dolphins"/>
    <n v="5"/>
    <n v="0.625"/>
    <n v="2.1"/>
    <n v="1.2"/>
    <n v="1.1000000000000001"/>
    <n v="1.5"/>
    <n v="5.9"/>
    <x v="1"/>
    <n v="51"/>
    <n v="1468.4827586206898"/>
  </r>
  <r>
    <s v="Minnesota Vikings"/>
    <n v="3"/>
    <n v="0.375"/>
    <n v="2"/>
    <n v="1.5"/>
    <n v="1"/>
    <n v="1.2"/>
    <n v="5.7"/>
    <x v="0"/>
    <m/>
    <n v="1151.8965517241379"/>
  </r>
  <r>
    <s v="New England Patriots"/>
    <n v="5"/>
    <n v="0.625"/>
    <n v="6.3"/>
    <n v="4.5999999999999996"/>
    <n v="1.2"/>
    <n v="4.9000000000000004"/>
    <n v="17"/>
    <x v="1"/>
    <n v="52.5"/>
    <n v="1350.3103448275863"/>
  </r>
  <r>
    <s v="New Orleans Saints"/>
    <n v="6"/>
    <n v="0.75"/>
    <n v="3.7"/>
    <n v="1.7"/>
    <n v="1"/>
    <n v="1.9"/>
    <n v="8.3000000000000007"/>
    <x v="0"/>
    <m/>
    <n v="1142.7241379310344"/>
  </r>
  <r>
    <s v="New York Giants"/>
    <n v="3"/>
    <n v="0.375"/>
    <n v="3.5"/>
    <n v="1.9"/>
    <n v="1.1000000000000001"/>
    <n v="2.6"/>
    <n v="9.1"/>
    <x v="1"/>
    <n v="31.8"/>
    <n v="1168.9310344827586"/>
  </r>
  <r>
    <s v="New York Jets"/>
    <n v="1"/>
    <n v="0.125"/>
    <n v="1.7"/>
    <n v="1.3"/>
    <n v="0.8"/>
    <n v="1"/>
    <n v="4.8"/>
    <x v="1"/>
    <n v="31.8"/>
    <n v="1168.9310344827586"/>
  </r>
  <r>
    <s v="Philadelphia Eagles"/>
    <n v="3"/>
    <n v="0.375"/>
    <n v="3.1"/>
    <n v="3.7"/>
    <n v="2.2999999999999998"/>
    <n v="2.6"/>
    <n v="11.700000000000001"/>
    <x v="1"/>
    <n v="33.799999999999997"/>
    <n v="1094.3793103448277"/>
  </r>
  <r>
    <s v="Pittsburgh Steelers"/>
    <n v="7"/>
    <n v="0.875"/>
    <n v="5.9"/>
    <n v="3.7"/>
    <n v="1.8"/>
    <n v="3.4"/>
    <n v="14.800000000000002"/>
    <x v="1"/>
    <n v="56.4"/>
    <n v="934.65517241379314"/>
  </r>
  <r>
    <s v="San Francisco 49ers"/>
    <n v="1"/>
    <n v="0.125"/>
    <n v="3.9"/>
    <n v="2.4"/>
    <n v="1.3"/>
    <n v="2.8"/>
    <n v="10.399999999999999"/>
    <x v="1"/>
    <n v="15.4"/>
    <n v="2210.2758620689656"/>
  </r>
  <r>
    <s v="Seattle Seahawks"/>
    <n v="7"/>
    <n v="0.875"/>
    <n v="3.5"/>
    <n v="2.5"/>
    <n v="1.1000000000000001"/>
    <n v="3.1"/>
    <n v="10.199999999999999"/>
    <x v="1"/>
    <n v="40.1"/>
    <n v="2316.3103448275861"/>
  </r>
  <r>
    <s v="Tampa Bay Buccaneers"/>
    <n v="5"/>
    <n v="0.625"/>
    <n v="1.1000000000000001"/>
    <n v="1.2"/>
    <n v="1.2"/>
    <n v="1.4"/>
    <n v="4.9000000000000004"/>
    <x v="1"/>
    <n v="38.4"/>
    <n v="1288.7931034482758"/>
  </r>
  <r>
    <s v="Tennessee Titans"/>
    <n v="5"/>
    <n v="0.625"/>
    <n v="1"/>
    <n v="1"/>
    <n v="1.1000000000000001"/>
    <n v="0.9"/>
    <n v="4"/>
    <x v="1"/>
    <n v="32.4"/>
    <n v="895.34482758620686"/>
  </r>
  <r>
    <s v="Washington Commanders"/>
    <n v="3"/>
    <n v="0.375"/>
    <n v="1.7"/>
    <n v="1.4"/>
    <n v="0.8"/>
    <n v="1"/>
    <n v="4.8999999999999995"/>
    <x v="1"/>
    <n v="32.1"/>
    <n v="1045.44827586206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E72A51-48EE-4297-8C19-A0074DB7FC88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ome Team ?">
  <location ref="A4:B7" firstHeaderRow="1" firstDataRow="1" firstDataCol="1"/>
  <pivotFields count="11">
    <pivotField showAll="0"/>
    <pivotField showAll="0"/>
    <pivotField dataField="1" numFmtId="9"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>
      <items count="3">
        <item x="1"/>
        <item x="0"/>
        <item t="default"/>
      </items>
    </pivotField>
    <pivotField showAll="0"/>
    <pivotField numFmtId="2"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Average of Home Win Percentage" fld="2" subtotal="average" baseField="8" baseItem="0"/>
  </dataFields>
  <formats count="1">
    <format dxfId="11">
      <pivotArea collapsedLevelsAreSubtotals="1" fieldPosition="0">
        <references count="1">
          <reference field="8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569025-D228-467A-BE28-D58AD8C49F4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ome Team?">
  <location ref="A3:B6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dataField="1" numFmtId="9"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>
      <items count="3">
        <item x="0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2" showAll="0"/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Average of Home Win Percentage" fld="7" subtotal="average" baseField="13" baseItem="0"/>
  </dataFields>
  <formats count="1">
    <format dxfId="36">
      <pivotArea collapsedLevelsAreSubtotals="1" fieldPosition="0">
        <references count="1">
          <reference field="1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2FAE9-2B6E-4E40-99C0-58263A0D2006}" name="Table13" displayName="Table13" ref="A1:V33" totalsRowShown="0">
  <autoFilter ref="A1:V33" xr:uid="{9E6819AE-3BF6-4703-82C9-97528C2ADA0F}"/>
  <sortState xmlns:xlrd2="http://schemas.microsoft.com/office/spreadsheetml/2017/richdata2" ref="A2:V33">
    <sortCondition descending="1" ref="H1:H33"/>
  </sortState>
  <tableColumns count="22">
    <tableColumn id="1" xr3:uid="{46B4C593-A2E3-4637-BF5A-F4BFDCCDF3CD}" name="Team "/>
    <tableColumn id="2" xr3:uid="{07855BEB-0693-42E9-A8F6-330B01627DFD}" name="Home Wins 2017"/>
    <tableColumn id="20" xr3:uid="{8AD60893-44E4-4A84-9914-C8B28BB01ECD}" name="Home Wins 2018"/>
    <tableColumn id="23" xr3:uid="{EFCA3856-9A98-4693-862C-A03608E1AB85}" name="Home Wins 2019"/>
    <tableColumn id="22" xr3:uid="{BDC8264C-D9AD-480A-A6F3-A7073AEC2532}" name="Home Wins 2021"/>
    <tableColumn id="21" xr3:uid="{AD561FA4-13F8-47D6-A248-B408787D75B2}" name="Home Wins 2022"/>
    <tableColumn id="17" xr3:uid="{44F371D1-A1E6-4B83-BAF0-2546F5FE995B}" name="Total Home Wins" dataDxfId="35">
      <calculatedColumnFormula>SUM(Table13[[#This Row],[Home Wins 2017]:[Home Wins 2022]])</calculatedColumnFormula>
    </tableColumn>
    <tableColumn id="3" xr3:uid="{F3109915-E495-4848-B467-4E3FECE865D3}" name="Home Win Percentage" dataDxfId="34" dataCellStyle="Percent">
      <calculatedColumnFormula array="1">SUM(Table13[[#This Row],[Home Wins 2017]:[Home Wins 2022]]/40)</calculatedColumnFormula>
    </tableColumn>
    <tableColumn id="4" xr3:uid="{47FFA53D-8626-4413-8791-FF6FC98E5A99}" name="Facebook (in Mil)" dataDxfId="33" dataCellStyle="Percent"/>
    <tableColumn id="5" xr3:uid="{9C92EE4F-CD33-4A2C-8068-DD26962CF275}" name="Twitter (in Mil)" dataDxfId="32" dataCellStyle="Percent"/>
    <tableColumn id="6" xr3:uid="{CD397CA8-2514-490F-9B52-B11E13D0D2C2}" name="TikTok (in Mil)" dataDxfId="31" dataCellStyle="Percent"/>
    <tableColumn id="7" xr3:uid="{7667459E-1C7D-44A8-B991-A2A4E6D3C8DC}" name="Instagram (in Mil)" dataDxfId="30" dataCellStyle="Percent"/>
    <tableColumn id="8" xr3:uid="{8F5F126F-938B-455F-8CC8-F920A02F1EBB}" name="Social Media Following" dataDxfId="29">
      <calculatedColumnFormula>SUM(Table13[[#This Row],[Facebook (in Mil)]:[Instagram (in Mil)]])</calculatedColumnFormula>
    </tableColumn>
    <tableColumn id="13" xr3:uid="{822125F4-2481-49D7-B68A-0050E6CE1666}" name="Dome" dataDxfId="28" dataCellStyle="Percent"/>
    <tableColumn id="14" xr3:uid="{3A62328A-B9C0-4BF2-A662-172D5CF12063}" name="FWI Values" dataDxfId="27" dataCellStyle="Percent"/>
    <tableColumn id="9" xr3:uid="{F2F1514E-AFE4-46D0-B46A-61702683015F}" name="% of Seats Filled 2017 " dataDxfId="26" dataCellStyle="Percent"/>
    <tableColumn id="10" xr3:uid="{01EFA4EF-F6DA-4D1E-94BE-5893499745B4}" name="% of Seats Filled 2018" dataDxfId="25" dataCellStyle="Percent"/>
    <tableColumn id="11" xr3:uid="{F6FB5006-126F-4B82-99C9-090454478522}" name="% of Seats Filled 2019" dataDxfId="24" dataCellStyle="Percent"/>
    <tableColumn id="15" xr3:uid="{22B21E12-3573-4BDE-B8B3-A2E93DB7015E}" name="% of Seats Filled 2021" dataDxfId="23" dataCellStyle="Percent"/>
    <tableColumn id="16" xr3:uid="{BEA85AE4-22B2-4C4E-9368-3BD84221B135}" name="% of Seats Filled 2022" dataDxfId="22" dataCellStyle="Percent"/>
    <tableColumn id="18" xr3:uid="{C287F878-8152-4DD2-90AA-D07E9D275E70}" name="Average % of Seats Filled" dataDxfId="21" dataCellStyle="Percent">
      <calculatedColumnFormula>AVERAGE(Table13[[#This Row],[% of Seats Filled 2017 ]:[% of Seats Filled 2022]])</calculatedColumnFormula>
    </tableColumn>
    <tableColumn id="19" xr3:uid="{5CFB1319-684F-4B87-9EC1-6DFF598AB2B5}" name="AVG Dist From Other Teams" dataDxfId="20" dataCellStyle="Percent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819AE-3BF6-4703-82C9-97528C2ADA0F}" name="Table1" displayName="Table1" ref="A1:K33" totalsRowShown="0">
  <autoFilter ref="A1:K33" xr:uid="{9E6819AE-3BF6-4703-82C9-97528C2ADA0F}"/>
  <sortState xmlns:xlrd2="http://schemas.microsoft.com/office/spreadsheetml/2017/richdata2" ref="A2:K33">
    <sortCondition descending="1" ref="C1:C33"/>
  </sortState>
  <tableColumns count="11">
    <tableColumn id="1" xr3:uid="{DFEFBA29-630A-437C-8146-FDCA5DACDBBA}" name="Team "/>
    <tableColumn id="2" xr3:uid="{38851030-EC11-4736-8600-1E787515C776}" name="Home Wins"/>
    <tableColumn id="3" xr3:uid="{086EE286-7B38-4C72-BD3E-79BAD7FC9915}" name="Home Win Percentage" dataDxfId="19" dataCellStyle="Percent">
      <calculatedColumnFormula>B2/$B$37</calculatedColumnFormula>
    </tableColumn>
    <tableColumn id="4" xr3:uid="{B916D3B2-007A-48CB-B3D8-103A6005C5E4}" name="Facebook (in Mil)" dataDxfId="18" dataCellStyle="Percent"/>
    <tableColumn id="5" xr3:uid="{83704740-8CDF-4AAA-8CCD-5DA8C47F69BE}" name="Twitter (in Mil)" dataDxfId="17" dataCellStyle="Percent"/>
    <tableColumn id="6" xr3:uid="{93EC44AD-9461-4AD8-B62B-E8B5E564484B}" name="TikTok (in Mil)" dataDxfId="16" dataCellStyle="Percent"/>
    <tableColumn id="7" xr3:uid="{F3FE2721-E9BD-4A50-B888-1BE341FB60BC}" name="Instagram (in Mil)" dataDxfId="15" dataCellStyle="Percent"/>
    <tableColumn id="8" xr3:uid="{586100AA-98CF-43CB-A6A4-260627262092}" name="Social Media Following" dataDxfId="14">
      <calculatedColumnFormula>SUM(Table1[[#This Row],[Facebook (in Mil)]:[Instagram (in Mil)]])</calculatedColumnFormula>
    </tableColumn>
    <tableColumn id="9" xr3:uid="{E738984B-06EE-4D9C-9A29-E545F5A39280}" name="Dome"/>
    <tableColumn id="13" xr3:uid="{D9B16112-D157-423F-A076-68F4E850DCAA}" name="FWI Values" dataDxfId="13"/>
    <tableColumn id="10" xr3:uid="{90522D96-71C0-47A0-A4AC-B065C87D1B1C}" name="AVG Dist From Other Teams (Miles)" dataDxfId="12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81E2-B412-4672-97EA-07272B081096}">
  <dimension ref="A4:B7"/>
  <sheetViews>
    <sheetView workbookViewId="0">
      <selection activeCell="D29" sqref="D29"/>
    </sheetView>
  </sheetViews>
  <sheetFormatPr defaultRowHeight="15" x14ac:dyDescent="0.25"/>
  <cols>
    <col min="1" max="1" width="12.28515625" customWidth="1"/>
    <col min="2" max="2" width="31.5703125" bestFit="1" customWidth="1"/>
  </cols>
  <sheetData>
    <row r="4" spans="1:2" x14ac:dyDescent="0.25">
      <c r="A4" s="12" t="s">
        <v>66</v>
      </c>
      <c r="B4" t="s">
        <v>65</v>
      </c>
    </row>
    <row r="5" spans="1:2" x14ac:dyDescent="0.25">
      <c r="A5" s="13" t="s">
        <v>40</v>
      </c>
      <c r="B5" s="14">
        <v>0.52840909090909094</v>
      </c>
    </row>
    <row r="6" spans="1:2" x14ac:dyDescent="0.25">
      <c r="A6" s="13" t="s">
        <v>39</v>
      </c>
      <c r="B6" s="14">
        <v>0.42499999999999999</v>
      </c>
    </row>
    <row r="7" spans="1:2" x14ac:dyDescent="0.25">
      <c r="A7" s="13" t="s">
        <v>63</v>
      </c>
      <c r="B7">
        <v>0.49609375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3FBF-7233-4517-A089-D1E61D67B226}">
  <dimension ref="A3:B6"/>
  <sheetViews>
    <sheetView showGridLines="0" workbookViewId="0">
      <selection activeCell="F13" sqref="F13"/>
    </sheetView>
  </sheetViews>
  <sheetFormatPr defaultRowHeight="15" x14ac:dyDescent="0.25"/>
  <cols>
    <col min="1" max="1" width="14.85546875" bestFit="1" customWidth="1"/>
    <col min="2" max="2" width="31.5703125" bestFit="1" customWidth="1"/>
    <col min="4" max="4" width="13.140625" bestFit="1" customWidth="1"/>
    <col min="5" max="5" width="31.5703125" bestFit="1" customWidth="1"/>
  </cols>
  <sheetData>
    <row r="3" spans="1:2" x14ac:dyDescent="0.25">
      <c r="A3" s="12" t="s">
        <v>64</v>
      </c>
      <c r="B3" t="s">
        <v>65</v>
      </c>
    </row>
    <row r="4" spans="1:2" x14ac:dyDescent="0.25">
      <c r="A4" s="13" t="s">
        <v>40</v>
      </c>
      <c r="B4" s="14">
        <v>0.56545679929826276</v>
      </c>
    </row>
    <row r="5" spans="1:2" x14ac:dyDescent="0.25">
      <c r="A5" s="13" t="s">
        <v>39</v>
      </c>
      <c r="B5" s="14">
        <v>0.52239837398373978</v>
      </c>
    </row>
    <row r="6" spans="1:2" x14ac:dyDescent="0.25">
      <c r="A6" s="13" t="s">
        <v>63</v>
      </c>
      <c r="B6">
        <v>0.55200104138747441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0D4B-27DC-44B3-A576-5D164E16561D}">
  <dimension ref="A1:V39"/>
  <sheetViews>
    <sheetView tabSelected="1" workbookViewId="0">
      <pane xSplit="1" topLeftCell="B1" activePane="topRight" state="frozen"/>
      <selection pane="topRight" activeCell="Y24" sqref="Y24"/>
    </sheetView>
  </sheetViews>
  <sheetFormatPr defaultRowHeight="15" x14ac:dyDescent="0.25"/>
  <cols>
    <col min="1" max="1" width="24.140625" bestFit="1" customWidth="1"/>
    <col min="2" max="6" width="18.140625" hidden="1" customWidth="1"/>
    <col min="7" max="7" width="19.28515625" customWidth="1"/>
    <col min="8" max="8" width="23" customWidth="1"/>
    <col min="9" max="12" width="21" hidden="1" customWidth="1"/>
    <col min="13" max="13" width="23.5703125" customWidth="1"/>
    <col min="14" max="14" width="8.5703125" bestFit="1" customWidth="1"/>
    <col min="15" max="15" width="13.28515625" bestFit="1" customWidth="1"/>
    <col min="16" max="16" width="20.7109375" hidden="1" customWidth="1"/>
    <col min="17" max="20" width="22.42578125" hidden="1" customWidth="1"/>
    <col min="21" max="21" width="23.140625" customWidth="1"/>
    <col min="22" max="22" width="26.140625" customWidth="1"/>
  </cols>
  <sheetData>
    <row r="1" spans="1:22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57</v>
      </c>
      <c r="G1" t="s">
        <v>56</v>
      </c>
      <c r="H1" t="s">
        <v>2</v>
      </c>
      <c r="I1" t="s">
        <v>38</v>
      </c>
      <c r="J1" t="s">
        <v>49</v>
      </c>
      <c r="K1" t="s">
        <v>50</v>
      </c>
      <c r="L1" t="s">
        <v>51</v>
      </c>
      <c r="M1" t="s">
        <v>3</v>
      </c>
      <c r="N1" t="s">
        <v>4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67</v>
      </c>
      <c r="V1" t="s">
        <v>47</v>
      </c>
    </row>
    <row r="2" spans="1:22" x14ac:dyDescent="0.25">
      <c r="A2" t="s">
        <v>20</v>
      </c>
      <c r="B2">
        <v>5</v>
      </c>
      <c r="C2">
        <v>7</v>
      </c>
      <c r="D2">
        <v>5</v>
      </c>
      <c r="E2" s="6">
        <v>7</v>
      </c>
      <c r="F2">
        <v>7</v>
      </c>
      <c r="G2">
        <f>SUM(Table13[[#This Row],[Home Wins 2017]:[Home Wins 2022]])</f>
        <v>31</v>
      </c>
      <c r="H2" s="1">
        <f>Table13[[#This Row],[Total Home Wins]]/41</f>
        <v>0.75609756097560976</v>
      </c>
      <c r="I2" s="2">
        <v>2.1</v>
      </c>
      <c r="J2" s="2">
        <v>2.2999999999999998</v>
      </c>
      <c r="K2" s="2">
        <v>3</v>
      </c>
      <c r="L2" s="2">
        <v>2.6</v>
      </c>
      <c r="M2" s="3">
        <f>SUM(Table13[[#This Row],[Facebook (in Mil)]:[Instagram (in Mil)]])</f>
        <v>10</v>
      </c>
      <c r="N2" s="2" t="s">
        <v>40</v>
      </c>
      <c r="O2" s="2">
        <v>52.8</v>
      </c>
      <c r="P2" s="2">
        <v>97</v>
      </c>
      <c r="Q2" s="2">
        <v>99.4</v>
      </c>
      <c r="R2" s="2">
        <v>96.1</v>
      </c>
      <c r="S2" s="2">
        <v>100.4</v>
      </c>
      <c r="T2" s="2">
        <v>100.8</v>
      </c>
      <c r="U2" s="2">
        <f>AVERAGE(Table13[[#This Row],[% of Seats Filled 2017 ]:[% of Seats Filled 2022]])</f>
        <v>98.74</v>
      </c>
      <c r="V2" s="4">
        <v>1006.8620689655172</v>
      </c>
    </row>
    <row r="3" spans="1:22" x14ac:dyDescent="0.25">
      <c r="A3" t="s">
        <v>25</v>
      </c>
      <c r="B3">
        <v>7</v>
      </c>
      <c r="C3">
        <v>5</v>
      </c>
      <c r="D3">
        <v>6</v>
      </c>
      <c r="E3">
        <v>5</v>
      </c>
      <c r="F3" s="6">
        <v>8</v>
      </c>
      <c r="G3">
        <f>SUM(Table13[[#This Row],[Home Wins 2017]:[Home Wins 2022]])</f>
        <v>31</v>
      </c>
      <c r="H3" s="1">
        <f>Table13[[#This Row],[Total Home Wins]]/41</f>
        <v>0.75609756097560976</v>
      </c>
      <c r="I3" s="2">
        <v>2</v>
      </c>
      <c r="J3" s="2">
        <v>1.5</v>
      </c>
      <c r="K3" s="2">
        <v>1</v>
      </c>
      <c r="L3" s="2">
        <v>1.2</v>
      </c>
      <c r="M3" s="3">
        <f>SUM(Table13[[#This Row],[Facebook (in Mil)]:[Instagram (in Mil)]])</f>
        <v>5.7</v>
      </c>
      <c r="N3" s="2" t="s">
        <v>39</v>
      </c>
      <c r="O3" s="2">
        <v>0</v>
      </c>
      <c r="P3" s="2">
        <v>91.4</v>
      </c>
      <c r="Q3" s="2">
        <v>99.9</v>
      </c>
      <c r="R3" s="2">
        <v>100.3</v>
      </c>
      <c r="S3" s="2">
        <v>100.4</v>
      </c>
      <c r="T3" s="2">
        <v>100.3</v>
      </c>
      <c r="U3" s="2">
        <f>AVERAGE(Table13[[#This Row],[% of Seats Filled 2017 ]:[% of Seats Filled 2022]])</f>
        <v>98.460000000000008</v>
      </c>
      <c r="V3" s="4">
        <v>1151.8965517241379</v>
      </c>
    </row>
    <row r="4" spans="1:22" x14ac:dyDescent="0.25">
      <c r="A4" t="s">
        <v>26</v>
      </c>
      <c r="B4">
        <v>6</v>
      </c>
      <c r="C4">
        <v>8</v>
      </c>
      <c r="D4">
        <v>6</v>
      </c>
      <c r="E4">
        <v>4</v>
      </c>
      <c r="F4">
        <v>4</v>
      </c>
      <c r="G4">
        <f>SUM(Table13[[#This Row],[Home Wins 2017]:[Home Wins 2022]])</f>
        <v>28</v>
      </c>
      <c r="H4" s="1">
        <f>Table13[[#This Row],[Total Home Wins]]/40</f>
        <v>0.7</v>
      </c>
      <c r="I4" s="2">
        <v>6.3</v>
      </c>
      <c r="J4" s="2">
        <v>4.5999999999999996</v>
      </c>
      <c r="K4" s="2">
        <v>1.2</v>
      </c>
      <c r="L4" s="2">
        <v>4.9000000000000004</v>
      </c>
      <c r="M4" s="3">
        <f>SUM(Table13[[#This Row],[Facebook (in Mil)]:[Instagram (in Mil)]])</f>
        <v>17</v>
      </c>
      <c r="N4" s="2" t="s">
        <v>40</v>
      </c>
      <c r="O4" s="2">
        <v>52.5</v>
      </c>
      <c r="P4" s="2">
        <v>100</v>
      </c>
      <c r="Q4" s="2">
        <v>100</v>
      </c>
      <c r="R4" s="2">
        <v>99.8</v>
      </c>
      <c r="S4" s="2">
        <v>100</v>
      </c>
      <c r="T4" s="2">
        <v>100</v>
      </c>
      <c r="U4" s="2">
        <f>AVERAGE(Table13[[#This Row],[% of Seats Filled 2017 ]:[% of Seats Filled 2022]])</f>
        <v>99.960000000000008</v>
      </c>
      <c r="V4" s="4">
        <v>1350.3103448275863</v>
      </c>
    </row>
    <row r="5" spans="1:22" x14ac:dyDescent="0.25">
      <c r="A5" t="s">
        <v>16</v>
      </c>
      <c r="B5">
        <v>4</v>
      </c>
      <c r="C5">
        <v>5</v>
      </c>
      <c r="D5">
        <v>7</v>
      </c>
      <c r="E5" s="6">
        <v>8</v>
      </c>
      <c r="F5" s="6">
        <v>5</v>
      </c>
      <c r="G5">
        <f>SUM(Table13[[#This Row],[Home Wins 2017]:[Home Wins 2022]])</f>
        <v>29</v>
      </c>
      <c r="H5" s="1">
        <f>Table13[[#This Row],[Total Home Wins]]/42</f>
        <v>0.69047619047619047</v>
      </c>
      <c r="I5" s="2">
        <v>5.0999999999999996</v>
      </c>
      <c r="J5" s="2">
        <v>2.5</v>
      </c>
      <c r="K5" s="2">
        <v>0.8</v>
      </c>
      <c r="L5" s="2">
        <v>2.5</v>
      </c>
      <c r="M5" s="3">
        <f>SUM(Table13[[#This Row],[Facebook (in Mil)]:[Instagram (in Mil)]])</f>
        <v>10.9</v>
      </c>
      <c r="N5" s="2" t="s">
        <v>40</v>
      </c>
      <c r="O5" s="2">
        <v>55.6</v>
      </c>
      <c r="P5" s="2">
        <v>106.8</v>
      </c>
      <c r="Q5" s="2">
        <v>95.6</v>
      </c>
      <c r="R5" s="2">
        <v>95.6</v>
      </c>
      <c r="S5" s="2">
        <v>95.8</v>
      </c>
      <c r="T5" s="2">
        <v>96.5</v>
      </c>
      <c r="U5" s="2">
        <f>AVERAGE(Table13[[#This Row],[% of Seats Filled 2017 ]:[% of Seats Filled 2022]])</f>
        <v>98.06</v>
      </c>
      <c r="V5" s="4">
        <v>1077.4827586206898</v>
      </c>
    </row>
    <row r="6" spans="1:22" x14ac:dyDescent="0.25">
      <c r="A6" t="s">
        <v>13</v>
      </c>
      <c r="B6">
        <v>3</v>
      </c>
      <c r="C6">
        <v>7</v>
      </c>
      <c r="D6">
        <v>5</v>
      </c>
      <c r="E6">
        <v>5</v>
      </c>
      <c r="F6" s="6">
        <v>8</v>
      </c>
      <c r="G6">
        <f>SUM(Table13[[#This Row],[Home Wins 2017]:[Home Wins 2022]])</f>
        <v>28</v>
      </c>
      <c r="H6" s="1">
        <f>Table13[[#This Row],[Total Home Wins]]/41</f>
        <v>0.68292682926829273</v>
      </c>
      <c r="I6" s="2">
        <v>8.3000000000000007</v>
      </c>
      <c r="J6" s="2">
        <v>4.3</v>
      </c>
      <c r="K6" s="2">
        <v>2</v>
      </c>
      <c r="L6" s="2">
        <v>4.5</v>
      </c>
      <c r="M6" s="3">
        <f>SUM(Table13[[#This Row],[Facebook (in Mil)]:[Instagram (in Mil)]])</f>
        <v>19.100000000000001</v>
      </c>
      <c r="N6" s="2" t="s">
        <v>39</v>
      </c>
      <c r="O6" s="2">
        <v>0</v>
      </c>
      <c r="P6" s="2">
        <v>92.7</v>
      </c>
      <c r="Q6" s="2">
        <v>91.6</v>
      </c>
      <c r="R6" s="2">
        <v>90.9</v>
      </c>
      <c r="S6" s="2">
        <v>93.4</v>
      </c>
      <c r="T6" s="2">
        <v>93.5</v>
      </c>
      <c r="U6" s="2">
        <f>AVERAGE(Table13[[#This Row],[% of Seats Filled 2017 ]:[% of Seats Filled 2022]])</f>
        <v>92.42</v>
      </c>
      <c r="V6" s="4">
        <v>1160.4827586206898</v>
      </c>
    </row>
    <row r="7" spans="1:22" x14ac:dyDescent="0.25">
      <c r="A7" t="s">
        <v>7</v>
      </c>
      <c r="B7">
        <v>4</v>
      </c>
      <c r="C7">
        <v>6</v>
      </c>
      <c r="D7">
        <v>7</v>
      </c>
      <c r="E7">
        <v>5</v>
      </c>
      <c r="F7">
        <v>5</v>
      </c>
      <c r="G7">
        <f>SUM(Table13[[#This Row],[Home Wins 2017]:[Home Wins 2022]])</f>
        <v>27</v>
      </c>
      <c r="H7" s="1">
        <f>Table13[[#This Row],[Total Home Wins]]/40</f>
        <v>0.67500000000000004</v>
      </c>
      <c r="I7" s="2">
        <v>2.2000000000000002</v>
      </c>
      <c r="J7" s="2">
        <v>1.8</v>
      </c>
      <c r="K7" s="2">
        <v>1.3</v>
      </c>
      <c r="L7" s="2">
        <v>1.7</v>
      </c>
      <c r="M7" s="3">
        <f>SUM(Table13[[#This Row],[Facebook (in Mil)]:[Instagram (in Mil)]])</f>
        <v>7</v>
      </c>
      <c r="N7" s="2" t="s">
        <v>40</v>
      </c>
      <c r="O7" s="2">
        <v>33</v>
      </c>
      <c r="P7" s="2">
        <v>99.4</v>
      </c>
      <c r="Q7" s="2">
        <v>99.2</v>
      </c>
      <c r="R7" s="2">
        <v>99.5</v>
      </c>
      <c r="S7" s="2">
        <v>99.7</v>
      </c>
      <c r="T7" s="2">
        <v>99.8</v>
      </c>
      <c r="U7" s="2">
        <f>AVERAGE(Table13[[#This Row],[% of Seats Filled 2017 ]:[% of Seats Filled 2022]])</f>
        <v>99.52000000000001</v>
      </c>
      <c r="V7" s="4">
        <v>1056.0344827586207</v>
      </c>
    </row>
    <row r="8" spans="1:22" x14ac:dyDescent="0.25">
      <c r="A8" t="s">
        <v>27</v>
      </c>
      <c r="B8">
        <v>7</v>
      </c>
      <c r="C8">
        <v>6</v>
      </c>
      <c r="D8">
        <v>6</v>
      </c>
      <c r="E8" s="8">
        <v>3</v>
      </c>
      <c r="F8">
        <v>4</v>
      </c>
      <c r="G8">
        <f>SUM(Table13[[#This Row],[Home Wins 2017]:[Home Wins 2022]])</f>
        <v>26</v>
      </c>
      <c r="H8" s="1">
        <f>Table13[[#This Row],[Total Home Wins]]/39</f>
        <v>0.66666666666666663</v>
      </c>
      <c r="I8" s="2">
        <v>3.7</v>
      </c>
      <c r="J8" s="2">
        <v>1.7</v>
      </c>
      <c r="K8" s="2">
        <v>1</v>
      </c>
      <c r="L8" s="2">
        <v>1.9</v>
      </c>
      <c r="M8" s="3">
        <f>SUM(Table13[[#This Row],[Facebook (in Mil)]:[Instagram (in Mil)]])</f>
        <v>8.3000000000000007</v>
      </c>
      <c r="N8" s="2" t="s">
        <v>39</v>
      </c>
      <c r="O8" s="2">
        <v>0</v>
      </c>
      <c r="P8" s="2">
        <v>95.6</v>
      </c>
      <c r="Q8" s="2">
        <v>100.1</v>
      </c>
      <c r="R8" s="2">
        <v>100.1</v>
      </c>
      <c r="S8" s="2">
        <v>94.9</v>
      </c>
      <c r="T8" s="2">
        <v>96.1</v>
      </c>
      <c r="U8" s="2">
        <f>AVERAGE(Table13[[#This Row],[% of Seats Filled 2017 ]:[% of Seats Filled 2022]])</f>
        <v>97.359999999999985</v>
      </c>
      <c r="V8" s="4">
        <v>1142.7241379310344</v>
      </c>
    </row>
    <row r="9" spans="1:22" x14ac:dyDescent="0.25">
      <c r="A9" t="s">
        <v>8</v>
      </c>
      <c r="B9">
        <v>6</v>
      </c>
      <c r="C9" s="7">
        <v>4</v>
      </c>
      <c r="D9">
        <v>4</v>
      </c>
      <c r="E9" s="6">
        <v>6</v>
      </c>
      <c r="F9">
        <v>7</v>
      </c>
      <c r="G9">
        <f>SUM(Table13[[#This Row],[Home Wins 2017]:[Home Wins 2022]])</f>
        <v>27</v>
      </c>
      <c r="H9" s="1">
        <f>Table13[[#This Row],[Total Home Wins]]/41</f>
        <v>0.65853658536585369</v>
      </c>
      <c r="I9" s="2">
        <v>1</v>
      </c>
      <c r="J9" s="2">
        <v>1.7</v>
      </c>
      <c r="K9" s="2">
        <v>1.9</v>
      </c>
      <c r="L9" s="2">
        <v>1.5</v>
      </c>
      <c r="M9" s="3">
        <f>SUM(Table13[[#This Row],[Facebook (in Mil)]:[Instagram (in Mil)]])</f>
        <v>6.1</v>
      </c>
      <c r="N9" s="2" t="s">
        <v>40</v>
      </c>
      <c r="O9" s="2">
        <v>85.9</v>
      </c>
      <c r="P9" s="2">
        <v>91.4</v>
      </c>
      <c r="Q9" s="2">
        <v>90.4</v>
      </c>
      <c r="R9" s="2">
        <v>95.8</v>
      </c>
      <c r="S9" s="2">
        <v>94.7</v>
      </c>
      <c r="T9" s="2">
        <v>95.5</v>
      </c>
      <c r="U9" s="2">
        <f>AVERAGE(Table13[[#This Row],[% of Seats Filled 2017 ]:[% of Seats Filled 2022]])</f>
        <v>93.56</v>
      </c>
      <c r="V9" s="4">
        <v>1071.7931034482758</v>
      </c>
    </row>
    <row r="10" spans="1:22" x14ac:dyDescent="0.25">
      <c r="A10" t="s">
        <v>30</v>
      </c>
      <c r="B10">
        <v>7</v>
      </c>
      <c r="C10">
        <v>5</v>
      </c>
      <c r="D10">
        <v>5</v>
      </c>
      <c r="E10">
        <v>3</v>
      </c>
      <c r="F10" s="6">
        <v>7</v>
      </c>
      <c r="G10">
        <f>SUM(Table13[[#This Row],[Home Wins 2017]:[Home Wins 2022]])</f>
        <v>27</v>
      </c>
      <c r="H10" s="1">
        <f>Table13[[#This Row],[Total Home Wins]]/41</f>
        <v>0.65853658536585369</v>
      </c>
      <c r="I10" s="2">
        <v>3.1</v>
      </c>
      <c r="J10" s="2">
        <v>3.7</v>
      </c>
      <c r="K10" s="2">
        <v>2.2999999999999998</v>
      </c>
      <c r="L10" s="2">
        <v>2.6</v>
      </c>
      <c r="M10" s="3">
        <f>SUM(Table13[[#This Row],[Facebook (in Mil)]:[Instagram (in Mil)]])</f>
        <v>11.700000000000001</v>
      </c>
      <c r="N10" s="2" t="s">
        <v>40</v>
      </c>
      <c r="O10" s="2">
        <v>33.799999999999997</v>
      </c>
      <c r="P10" s="2">
        <v>100</v>
      </c>
      <c r="Q10" s="2">
        <v>100.1</v>
      </c>
      <c r="R10" s="2">
        <v>100.1</v>
      </c>
      <c r="S10" s="2">
        <v>99.9</v>
      </c>
      <c r="T10" s="2">
        <v>100</v>
      </c>
      <c r="U10" s="2">
        <f>AVERAGE(Table13[[#This Row],[% of Seats Filled 2017 ]:[% of Seats Filled 2022]])</f>
        <v>100.02000000000001</v>
      </c>
      <c r="V10" s="4">
        <v>1094.3793103448277</v>
      </c>
    </row>
    <row r="11" spans="1:22" x14ac:dyDescent="0.25">
      <c r="A11" t="s">
        <v>31</v>
      </c>
      <c r="B11">
        <v>6</v>
      </c>
      <c r="C11">
        <v>5</v>
      </c>
      <c r="D11">
        <v>5</v>
      </c>
      <c r="E11" s="6">
        <v>6</v>
      </c>
      <c r="F11">
        <v>4</v>
      </c>
      <c r="G11">
        <f>SUM(Table13[[#This Row],[Home Wins 2017]:[Home Wins 2022]])</f>
        <v>26</v>
      </c>
      <c r="H11" s="1">
        <f>Table13[[#This Row],[Total Home Wins]]/41</f>
        <v>0.63414634146341464</v>
      </c>
      <c r="I11" s="2">
        <v>5.9</v>
      </c>
      <c r="J11" s="2">
        <v>3.7</v>
      </c>
      <c r="K11" s="2">
        <v>1.8</v>
      </c>
      <c r="L11" s="2">
        <v>3.4</v>
      </c>
      <c r="M11" s="3">
        <f>SUM(Table13[[#This Row],[Facebook (in Mil)]:[Instagram (in Mil)]])</f>
        <v>14.800000000000002</v>
      </c>
      <c r="N11" s="2" t="s">
        <v>40</v>
      </c>
      <c r="O11" s="2">
        <v>56.4</v>
      </c>
      <c r="P11" s="2">
        <v>91.3</v>
      </c>
      <c r="Q11" s="2">
        <v>92.8</v>
      </c>
      <c r="R11" s="2">
        <v>91</v>
      </c>
      <c r="S11" s="2">
        <v>88.4</v>
      </c>
      <c r="T11" s="2">
        <v>96.9</v>
      </c>
      <c r="U11" s="2">
        <f>AVERAGE(Table13[[#This Row],[% of Seats Filled 2017 ]:[% of Seats Filled 2022]])</f>
        <v>92.08</v>
      </c>
      <c r="V11" s="4">
        <v>934.65517241379314</v>
      </c>
    </row>
    <row r="12" spans="1:22" x14ac:dyDescent="0.25">
      <c r="A12" t="s">
        <v>35</v>
      </c>
      <c r="B12">
        <v>6</v>
      </c>
      <c r="C12">
        <v>6</v>
      </c>
      <c r="D12">
        <v>4</v>
      </c>
      <c r="E12" s="6">
        <v>7</v>
      </c>
      <c r="F12">
        <v>3</v>
      </c>
      <c r="G12">
        <f>SUM(Table13[[#This Row],[Home Wins 2017]:[Home Wins 2022]])</f>
        <v>26</v>
      </c>
      <c r="H12" s="1">
        <f>Table13[[#This Row],[Total Home Wins]]/41</f>
        <v>0.63414634146341464</v>
      </c>
      <c r="I12" s="2">
        <v>1</v>
      </c>
      <c r="J12" s="2">
        <v>1</v>
      </c>
      <c r="K12" s="2">
        <v>1.1000000000000001</v>
      </c>
      <c r="L12" s="2">
        <v>0.9</v>
      </c>
      <c r="M12" s="3">
        <f>SUM(Table13[[#This Row],[Facebook (in Mil)]:[Instagram (in Mil)]])</f>
        <v>4</v>
      </c>
      <c r="N12" s="2" t="s">
        <v>40</v>
      </c>
      <c r="O12" s="2">
        <v>32.4</v>
      </c>
      <c r="P12" s="2">
        <v>95</v>
      </c>
      <c r="Q12" s="2">
        <v>93.3</v>
      </c>
      <c r="R12" s="2">
        <v>93.3</v>
      </c>
      <c r="S12" s="2">
        <v>99.2</v>
      </c>
      <c r="T12" s="2">
        <v>99.2</v>
      </c>
      <c r="U12" s="2">
        <f>AVERAGE(Table13[[#This Row],[% of Seats Filled 2017 ]:[% of Seats Filled 2022]])</f>
        <v>96</v>
      </c>
      <c r="V12" s="4">
        <v>895.34482758620686</v>
      </c>
    </row>
    <row r="13" spans="1:22" x14ac:dyDescent="0.25">
      <c r="A13" t="s">
        <v>24</v>
      </c>
      <c r="B13" s="8">
        <v>4</v>
      </c>
      <c r="C13">
        <v>6</v>
      </c>
      <c r="D13">
        <v>3</v>
      </c>
      <c r="E13" s="6">
        <v>6</v>
      </c>
      <c r="F13">
        <v>6</v>
      </c>
      <c r="G13">
        <f>SUM(Table13[[#This Row],[Home Wins 2017]:[Home Wins 2022]])</f>
        <v>25</v>
      </c>
      <c r="H13" s="1">
        <f>Table13[[#This Row],[Total Home Wins]]/40</f>
        <v>0.625</v>
      </c>
      <c r="I13" s="2">
        <v>2.1</v>
      </c>
      <c r="J13" s="2">
        <v>1.2</v>
      </c>
      <c r="K13" s="2">
        <v>1.1000000000000001</v>
      </c>
      <c r="L13" s="2">
        <v>1.5</v>
      </c>
      <c r="M13" s="3">
        <f>SUM(Table13[[#This Row],[Facebook (in Mil)]:[Instagram (in Mil)]])</f>
        <v>5.9</v>
      </c>
      <c r="N13" s="2" t="s">
        <v>40</v>
      </c>
      <c r="O13" s="2">
        <v>51</v>
      </c>
      <c r="P13" s="2">
        <v>103.5</v>
      </c>
      <c r="Q13" s="2">
        <v>101.2</v>
      </c>
      <c r="R13" s="2">
        <v>97.4</v>
      </c>
      <c r="S13" s="2">
        <v>99.4</v>
      </c>
      <c r="T13" s="2">
        <v>97.8</v>
      </c>
      <c r="U13" s="2">
        <f>AVERAGE(Table13[[#This Row],[% of Seats Filled 2017 ]:[% of Seats Filled 2022]])</f>
        <v>99.86</v>
      </c>
      <c r="V13" s="4">
        <v>1468.4827586206898</v>
      </c>
    </row>
    <row r="14" spans="1:22" x14ac:dyDescent="0.25">
      <c r="A14" t="s">
        <v>32</v>
      </c>
      <c r="B14">
        <v>3</v>
      </c>
      <c r="C14">
        <v>4</v>
      </c>
      <c r="D14">
        <v>6</v>
      </c>
      <c r="E14" s="8">
        <v>4</v>
      </c>
      <c r="F14" s="6">
        <v>8</v>
      </c>
      <c r="G14">
        <f>SUM(Table13[[#This Row],[Home Wins 2017]:[Home Wins 2022]])</f>
        <v>25</v>
      </c>
      <c r="H14" s="1">
        <f>Table13[[#This Row],[Total Home Wins]]/40</f>
        <v>0.625</v>
      </c>
      <c r="I14" s="2">
        <v>3.9</v>
      </c>
      <c r="J14" s="2">
        <v>2.4</v>
      </c>
      <c r="K14" s="2">
        <v>1.3</v>
      </c>
      <c r="L14" s="2">
        <v>2.8</v>
      </c>
      <c r="M14" s="3">
        <f>SUM(Table13[[#This Row],[Facebook (in Mil)]:[Instagram (in Mil)]])</f>
        <v>10.399999999999999</v>
      </c>
      <c r="N14" s="2" t="s">
        <v>40</v>
      </c>
      <c r="O14" s="2">
        <v>15.4</v>
      </c>
      <c r="P14" s="2">
        <v>102.4</v>
      </c>
      <c r="Q14" s="2">
        <v>100.9</v>
      </c>
      <c r="R14" s="2">
        <v>102.6</v>
      </c>
      <c r="S14" s="2">
        <v>97.3</v>
      </c>
      <c r="T14" s="2">
        <v>104.6</v>
      </c>
      <c r="U14" s="2">
        <f>AVERAGE(Table13[[#This Row],[% of Seats Filled 2017 ]:[% of Seats Filled 2022]])</f>
        <v>101.55999999999999</v>
      </c>
      <c r="V14" s="4">
        <v>2210.2758620689656</v>
      </c>
    </row>
    <row r="15" spans="1:22" x14ac:dyDescent="0.25">
      <c r="A15" t="s">
        <v>23</v>
      </c>
      <c r="B15">
        <v>4</v>
      </c>
      <c r="C15">
        <v>7</v>
      </c>
      <c r="D15" s="10">
        <v>3</v>
      </c>
      <c r="E15">
        <v>5</v>
      </c>
      <c r="F15" s="6">
        <v>4</v>
      </c>
      <c r="G15">
        <f>SUM(Table13[[#This Row],[Home Wins 2017]:[Home Wins 2022]])</f>
        <v>23</v>
      </c>
      <c r="H15" s="1">
        <f>Table13[[#This Row],[Total Home Wins]]/39</f>
        <v>0.58974358974358976</v>
      </c>
      <c r="I15" s="2">
        <v>1</v>
      </c>
      <c r="J15" s="2">
        <v>1.2</v>
      </c>
      <c r="K15" s="2">
        <v>1.5</v>
      </c>
      <c r="L15" s="2">
        <v>1.6</v>
      </c>
      <c r="M15" s="3">
        <f>SUM(Table13[[#This Row],[Facebook (in Mil)]:[Instagram (in Mil)]])</f>
        <v>5.3000000000000007</v>
      </c>
      <c r="N15" s="2" t="s">
        <v>40</v>
      </c>
      <c r="O15" s="2">
        <v>8.5</v>
      </c>
      <c r="P15" s="2">
        <v>67.7</v>
      </c>
      <c r="Q15" s="2">
        <v>121.4</v>
      </c>
      <c r="R15" s="2">
        <v>117.6</v>
      </c>
      <c r="S15" s="2">
        <v>100.1</v>
      </c>
      <c r="T15" s="2">
        <v>101.7</v>
      </c>
      <c r="U15" s="2">
        <f>AVERAGE(Table13[[#This Row],[% of Seats Filled 2017 ]:[% of Seats Filled 2022]])</f>
        <v>101.70000000000002</v>
      </c>
      <c r="V15" s="4">
        <v>1942.0344827586207</v>
      </c>
    </row>
    <row r="16" spans="1:22" x14ac:dyDescent="0.25">
      <c r="A16" t="s">
        <v>22</v>
      </c>
      <c r="B16">
        <v>5</v>
      </c>
      <c r="C16">
        <v>5</v>
      </c>
      <c r="D16" s="8">
        <v>2</v>
      </c>
      <c r="E16" s="6">
        <v>5</v>
      </c>
      <c r="F16">
        <v>5</v>
      </c>
      <c r="G16">
        <f>SUM(Table13[[#This Row],[Home Wins 2017]:[Home Wins 2022]])</f>
        <v>22</v>
      </c>
      <c r="H16" s="1">
        <f>Table13[[#This Row],[Total Home Wins]]/40</f>
        <v>0.55000000000000004</v>
      </c>
      <c r="I16" s="2">
        <v>1.4</v>
      </c>
      <c r="J16" s="2">
        <v>1</v>
      </c>
      <c r="K16" s="2">
        <v>1.1000000000000001</v>
      </c>
      <c r="L16" s="2">
        <v>1</v>
      </c>
      <c r="M16" s="3">
        <f>SUM(Table13[[#This Row],[Facebook (in Mil)]:[Instagram (in Mil)]])</f>
        <v>4.5</v>
      </c>
      <c r="N16" s="2" t="s">
        <v>39</v>
      </c>
      <c r="O16" s="2">
        <v>0</v>
      </c>
      <c r="P16" s="2">
        <v>67.7</v>
      </c>
      <c r="Q16" s="2">
        <v>77.400000000000006</v>
      </c>
      <c r="R16" s="2">
        <v>92.8</v>
      </c>
      <c r="S16" s="2">
        <v>98.2</v>
      </c>
      <c r="T16" s="2">
        <v>101.7</v>
      </c>
      <c r="U16" s="2">
        <f>AVERAGE(Table13[[#This Row],[% of Seats Filled 2017 ]:[% of Seats Filled 2022]])</f>
        <v>87.56</v>
      </c>
      <c r="V16" s="4">
        <v>1942.0344827586207</v>
      </c>
    </row>
    <row r="17" spans="1:22" x14ac:dyDescent="0.25">
      <c r="A17" t="s">
        <v>34</v>
      </c>
      <c r="B17">
        <v>4</v>
      </c>
      <c r="C17">
        <v>4</v>
      </c>
      <c r="D17">
        <v>2</v>
      </c>
      <c r="E17" s="6">
        <v>8</v>
      </c>
      <c r="F17" s="6">
        <v>5</v>
      </c>
      <c r="G17">
        <f>SUM(Table13[[#This Row],[Home Wins 2017]:[Home Wins 2022]])</f>
        <v>23</v>
      </c>
      <c r="H17" s="1">
        <f>Table13[[#This Row],[Total Home Wins]]/42</f>
        <v>0.54761904761904767</v>
      </c>
      <c r="I17" s="2">
        <v>1.1000000000000001</v>
      </c>
      <c r="J17" s="2">
        <v>1.2</v>
      </c>
      <c r="K17" s="2">
        <v>1.2</v>
      </c>
      <c r="L17" s="2">
        <v>1.4</v>
      </c>
      <c r="M17" s="3">
        <f>SUM(Table13[[#This Row],[Facebook (in Mil)]:[Instagram (in Mil)]])</f>
        <v>4.9000000000000004</v>
      </c>
      <c r="N17" s="2" t="s">
        <v>40</v>
      </c>
      <c r="O17" s="2">
        <v>38.4</v>
      </c>
      <c r="P17" s="2">
        <v>91</v>
      </c>
      <c r="Q17" s="2">
        <v>82.8</v>
      </c>
      <c r="R17" s="2">
        <v>79.099999999999994</v>
      </c>
      <c r="S17" s="2">
        <v>99.3</v>
      </c>
      <c r="T17" s="2">
        <v>103.2</v>
      </c>
      <c r="U17" s="2">
        <f>AVERAGE(Table13[[#This Row],[% of Seats Filled 2017 ]:[% of Seats Filled 2022]])</f>
        <v>91.08</v>
      </c>
      <c r="V17" s="4">
        <v>1288.7931034482758</v>
      </c>
    </row>
    <row r="18" spans="1:22" x14ac:dyDescent="0.25">
      <c r="A18" t="s">
        <v>33</v>
      </c>
      <c r="B18">
        <v>4</v>
      </c>
      <c r="C18">
        <v>6</v>
      </c>
      <c r="D18">
        <v>4</v>
      </c>
      <c r="E18">
        <v>3</v>
      </c>
      <c r="F18" s="6">
        <v>5</v>
      </c>
      <c r="G18">
        <f>SUM(Table13[[#This Row],[Home Wins 2017]:[Home Wins 2022]])</f>
        <v>22</v>
      </c>
      <c r="H18" s="1">
        <f>Table13[[#This Row],[Total Home Wins]]/41</f>
        <v>0.53658536585365857</v>
      </c>
      <c r="I18" s="2">
        <v>3.5</v>
      </c>
      <c r="J18" s="2">
        <v>2.5</v>
      </c>
      <c r="K18" s="2">
        <v>1.1000000000000001</v>
      </c>
      <c r="L18" s="2">
        <v>3.1</v>
      </c>
      <c r="M18" s="3">
        <f>SUM(Table13[[#This Row],[Facebook (in Mil)]:[Instagram (in Mil)]])</f>
        <v>10.199999999999999</v>
      </c>
      <c r="N18" s="2" t="s">
        <v>40</v>
      </c>
      <c r="O18" s="2">
        <v>40.1</v>
      </c>
      <c r="P18" s="2">
        <v>102.9</v>
      </c>
      <c r="Q18" s="2">
        <v>100.4</v>
      </c>
      <c r="R18" s="2">
        <v>100.4</v>
      </c>
      <c r="S18" s="2">
        <v>99.5</v>
      </c>
      <c r="T18" s="2">
        <v>100.1</v>
      </c>
      <c r="U18" s="2">
        <f>AVERAGE(Table13[[#This Row],[% of Seats Filled 2017 ]:[% of Seats Filled 2022]])</f>
        <v>100.66000000000001</v>
      </c>
      <c r="V18" s="4">
        <v>2316.3103448275861</v>
      </c>
    </row>
    <row r="19" spans="1:22" x14ac:dyDescent="0.25">
      <c r="A19" t="s">
        <v>11</v>
      </c>
      <c r="B19">
        <v>4</v>
      </c>
      <c r="C19">
        <v>4</v>
      </c>
      <c r="D19">
        <v>2</v>
      </c>
      <c r="E19" s="6">
        <v>5</v>
      </c>
      <c r="F19" s="8">
        <v>6</v>
      </c>
      <c r="G19">
        <f>SUM(Table13[[#This Row],[Home Wins 2017]:[Home Wins 2022]])</f>
        <v>21</v>
      </c>
      <c r="H19" s="1">
        <f>Table13[[#This Row],[Total Home Wins]]/40</f>
        <v>0.52500000000000002</v>
      </c>
      <c r="I19" s="2">
        <v>1.2</v>
      </c>
      <c r="J19" s="2">
        <v>1.4</v>
      </c>
      <c r="K19" s="2">
        <v>1.8</v>
      </c>
      <c r="L19" s="2">
        <v>1.4</v>
      </c>
      <c r="M19" s="3">
        <f>SUM(Table13[[#This Row],[Facebook (in Mil)]:[Instagram (in Mil)]])</f>
        <v>5.7999999999999989</v>
      </c>
      <c r="N19" s="2" t="s">
        <v>40</v>
      </c>
      <c r="O19" s="2">
        <v>39.200000000000003</v>
      </c>
      <c r="P19" s="2">
        <v>81.3</v>
      </c>
      <c r="Q19" s="2">
        <v>77.5</v>
      </c>
      <c r="R19" s="2">
        <v>72</v>
      </c>
      <c r="S19" s="2">
        <v>92.1</v>
      </c>
      <c r="T19" s="2">
        <v>101.1</v>
      </c>
      <c r="U19" s="2">
        <f>AVERAGE(Table13[[#This Row],[% of Seats Filled 2017 ]:[% of Seats Filled 2022]])</f>
        <v>84.8</v>
      </c>
      <c r="V19" s="4">
        <v>879.9655172413793</v>
      </c>
    </row>
    <row r="20" spans="1:22" x14ac:dyDescent="0.25">
      <c r="A20" t="s">
        <v>19</v>
      </c>
      <c r="B20">
        <v>6</v>
      </c>
      <c r="C20">
        <v>3</v>
      </c>
      <c r="D20">
        <v>3</v>
      </c>
      <c r="E20" s="9">
        <v>3</v>
      </c>
      <c r="F20" s="8">
        <v>5</v>
      </c>
      <c r="G20">
        <f>SUM(Table13[[#This Row],[Home Wins 2017]:[Home Wins 2022]])</f>
        <v>20</v>
      </c>
      <c r="H20" s="1">
        <f>Table13[[#This Row],[Total Home Wins]]/39</f>
        <v>0.51282051282051277</v>
      </c>
      <c r="I20" s="2">
        <v>0.66500000000000004</v>
      </c>
      <c r="J20" s="2">
        <v>0.8</v>
      </c>
      <c r="K20" s="2">
        <v>0.5</v>
      </c>
      <c r="L20" s="2">
        <v>0.8</v>
      </c>
      <c r="M20" s="3">
        <f>SUM(Table13[[#This Row],[Facebook (in Mil)]:[Instagram (in Mil)]])</f>
        <v>2.7650000000000001</v>
      </c>
      <c r="N20" s="2" t="s">
        <v>40</v>
      </c>
      <c r="O20" s="2">
        <v>31.8</v>
      </c>
      <c r="P20" s="2">
        <v>95.6</v>
      </c>
      <c r="Q20" s="2">
        <v>98.3</v>
      </c>
      <c r="R20" s="2">
        <v>93</v>
      </c>
      <c r="S20" s="2">
        <v>89.2</v>
      </c>
      <c r="T20" s="2">
        <v>97.9</v>
      </c>
      <c r="U20" s="2">
        <f>AVERAGE(Table13[[#This Row],[% of Seats Filled 2017 ]:[% of Seats Filled 2022]])</f>
        <v>94.8</v>
      </c>
      <c r="V20" s="4">
        <v>1160.5517241379309</v>
      </c>
    </row>
    <row r="21" spans="1:22" x14ac:dyDescent="0.25">
      <c r="A21" t="s">
        <v>21</v>
      </c>
      <c r="B21">
        <v>4</v>
      </c>
      <c r="C21">
        <v>3</v>
      </c>
      <c r="D21">
        <v>5</v>
      </c>
      <c r="E21" s="6">
        <v>5</v>
      </c>
      <c r="F21">
        <v>4</v>
      </c>
      <c r="G21">
        <f>SUM(Table13[[#This Row],[Home Wins 2017]:[Home Wins 2022]])</f>
        <v>21</v>
      </c>
      <c r="H21" s="1">
        <f>Table13[[#This Row],[Total Home Wins]]/41</f>
        <v>0.51219512195121952</v>
      </c>
      <c r="I21" s="2">
        <v>3.2</v>
      </c>
      <c r="J21" s="2">
        <v>1.9</v>
      </c>
      <c r="K21" s="2">
        <v>0.5</v>
      </c>
      <c r="L21" s="2">
        <v>2.1</v>
      </c>
      <c r="M21" s="3">
        <f>SUM(Table13[[#This Row],[Facebook (in Mil)]:[Instagram (in Mil)]])</f>
        <v>7.6999999999999993</v>
      </c>
      <c r="N21" s="2" t="s">
        <v>39</v>
      </c>
      <c r="O21" s="2">
        <v>0</v>
      </c>
      <c r="P21" s="2">
        <v>91.5</v>
      </c>
      <c r="Q21" s="2">
        <v>103.4</v>
      </c>
      <c r="R21" s="2">
        <v>93.8</v>
      </c>
      <c r="S21" s="2">
        <v>94.1</v>
      </c>
      <c r="T21" s="2">
        <v>95.5</v>
      </c>
      <c r="U21" s="2">
        <f>AVERAGE(Table13[[#This Row],[% of Seats Filled 2017 ]:[% of Seats Filled 2022]])</f>
        <v>95.66</v>
      </c>
      <c r="V21" s="4">
        <v>1751.4827586206898</v>
      </c>
    </row>
    <row r="22" spans="1:22" x14ac:dyDescent="0.25">
      <c r="A22" t="s">
        <v>14</v>
      </c>
      <c r="B22">
        <v>4</v>
      </c>
      <c r="C22">
        <v>3</v>
      </c>
      <c r="D22">
        <v>5</v>
      </c>
      <c r="E22" s="6">
        <v>4</v>
      </c>
      <c r="F22" s="8">
        <v>4</v>
      </c>
      <c r="G22">
        <f>SUM(Table13[[#This Row],[Home Wins 2017]:[Home Wins 2022]])</f>
        <v>20</v>
      </c>
      <c r="H22" s="1">
        <f>Table13[[#This Row],[Total Home Wins]]/40</f>
        <v>0.5</v>
      </c>
      <c r="I22" s="2">
        <v>3.7</v>
      </c>
      <c r="J22" s="2">
        <v>2.7</v>
      </c>
      <c r="K22" s="2">
        <v>0.8</v>
      </c>
      <c r="L22" s="2">
        <v>1.3</v>
      </c>
      <c r="M22" s="3">
        <f>SUM(Table13[[#This Row],[Facebook (in Mil)]:[Instagram (in Mil)]])</f>
        <v>8.5</v>
      </c>
      <c r="N22" s="2" t="s">
        <v>40</v>
      </c>
      <c r="O22" s="2">
        <v>34</v>
      </c>
      <c r="P22" s="2">
        <v>100.3</v>
      </c>
      <c r="Q22" s="2">
        <v>100.4</v>
      </c>
      <c r="R22" s="2">
        <v>99.8</v>
      </c>
      <c r="S22" s="2">
        <v>100.1</v>
      </c>
      <c r="T22" s="2">
        <v>99.8</v>
      </c>
      <c r="U22" s="2">
        <f>AVERAGE(Table13[[#This Row],[% of Seats Filled 2017 ]:[% of Seats Filled 2022]])</f>
        <v>100.08000000000001</v>
      </c>
      <c r="V22" s="4">
        <v>1344.655172413793</v>
      </c>
    </row>
    <row r="23" spans="1:22" x14ac:dyDescent="0.25">
      <c r="A23" t="s">
        <v>6</v>
      </c>
      <c r="B23">
        <v>5</v>
      </c>
      <c r="C23">
        <v>4</v>
      </c>
      <c r="D23">
        <v>3</v>
      </c>
      <c r="E23">
        <v>2</v>
      </c>
      <c r="F23" s="6">
        <v>6</v>
      </c>
      <c r="G23">
        <f>SUM(Table13[[#This Row],[Home Wins 2017]:[Home Wins 2022]])</f>
        <v>20</v>
      </c>
      <c r="H23" s="1">
        <f>Table13[[#This Row],[Total Home Wins]]/41</f>
        <v>0.48780487804878048</v>
      </c>
      <c r="I23" s="2">
        <v>1.9</v>
      </c>
      <c r="J23" s="2">
        <v>2.4</v>
      </c>
      <c r="K23" s="2">
        <v>1</v>
      </c>
      <c r="L23" s="2">
        <v>1.2</v>
      </c>
      <c r="M23" s="3">
        <f>SUM(Table13[[#This Row],[Facebook (in Mil)]:[Instagram (in Mil)]])</f>
        <v>6.5</v>
      </c>
      <c r="N23" s="2" t="s">
        <v>39</v>
      </c>
      <c r="O23" s="2">
        <v>0</v>
      </c>
      <c r="P23" s="2">
        <v>95.9</v>
      </c>
      <c r="Q23" s="2">
        <v>97.2</v>
      </c>
      <c r="R23" s="2">
        <v>95.5</v>
      </c>
      <c r="S23" s="2">
        <v>90.1</v>
      </c>
      <c r="T23" s="2">
        <v>92.8</v>
      </c>
      <c r="U23" s="2">
        <f>AVERAGE(Table13[[#This Row],[% of Seats Filled 2017 ]:[% of Seats Filled 2022]])</f>
        <v>94.300000000000011</v>
      </c>
      <c r="V23" s="4">
        <v>980.79310344827582</v>
      </c>
    </row>
    <row r="24" spans="1:22" x14ac:dyDescent="0.25">
      <c r="A24" t="s">
        <v>9</v>
      </c>
      <c r="B24">
        <v>6</v>
      </c>
      <c r="C24">
        <v>5</v>
      </c>
      <c r="D24">
        <v>2</v>
      </c>
      <c r="E24">
        <v>2</v>
      </c>
      <c r="F24" s="6">
        <v>5</v>
      </c>
      <c r="G24">
        <f>SUM(Table13[[#This Row],[Home Wins 2017]:[Home Wins 2022]])</f>
        <v>20</v>
      </c>
      <c r="H24" s="1">
        <f>Table13[[#This Row],[Total Home Wins]]/41</f>
        <v>0.48780487804878048</v>
      </c>
      <c r="I24" s="2">
        <v>2.1</v>
      </c>
      <c r="J24" s="2">
        <v>3</v>
      </c>
      <c r="K24" s="2">
        <v>1.1000000000000001</v>
      </c>
      <c r="L24" s="2">
        <v>1.8</v>
      </c>
      <c r="M24" s="3">
        <f>SUM(Table13[[#This Row],[Facebook (in Mil)]:[Instagram (in Mil)]])</f>
        <v>7.9999999999999991</v>
      </c>
      <c r="N24" s="2" t="s">
        <v>40</v>
      </c>
      <c r="O24" s="2">
        <v>24.6</v>
      </c>
      <c r="P24" s="2">
        <v>99.8</v>
      </c>
      <c r="Q24" s="2">
        <v>100</v>
      </c>
      <c r="R24" s="2">
        <v>97.9</v>
      </c>
      <c r="S24" s="2">
        <v>97.5</v>
      </c>
      <c r="T24" s="2">
        <v>96.7</v>
      </c>
      <c r="U24" s="2">
        <f>AVERAGE(Table13[[#This Row],[% of Seats Filled 2017 ]:[% of Seats Filled 2022]])</f>
        <v>98.38000000000001</v>
      </c>
      <c r="V24" s="4">
        <v>984.51724137931035</v>
      </c>
    </row>
    <row r="25" spans="1:22" x14ac:dyDescent="0.25">
      <c r="A25" t="s">
        <v>18</v>
      </c>
      <c r="B25">
        <v>3</v>
      </c>
      <c r="C25">
        <v>6</v>
      </c>
      <c r="D25">
        <v>5</v>
      </c>
      <c r="E25" s="6">
        <v>4</v>
      </c>
      <c r="F25">
        <v>2</v>
      </c>
      <c r="G25">
        <f>SUM(Table13[[#This Row],[Home Wins 2017]:[Home Wins 2022]])</f>
        <v>20</v>
      </c>
      <c r="H25" s="1">
        <f>Table13[[#This Row],[Total Home Wins]]/41</f>
        <v>0.48780487804878048</v>
      </c>
      <c r="I25" s="2">
        <v>2</v>
      </c>
      <c r="J25" s="2">
        <v>1.2</v>
      </c>
      <c r="K25" s="2">
        <v>1.1000000000000001</v>
      </c>
      <c r="L25" s="2">
        <v>0.9</v>
      </c>
      <c r="M25" s="3">
        <f>SUM(Table13[[#This Row],[Facebook (in Mil)]:[Instagram (in Mil)]])</f>
        <v>5.2000000000000011</v>
      </c>
      <c r="N25" s="2" t="s">
        <v>39</v>
      </c>
      <c r="O25" s="2">
        <v>0</v>
      </c>
      <c r="P25" s="2">
        <v>100.7</v>
      </c>
      <c r="Q25" s="2">
        <v>94</v>
      </c>
      <c r="R25" s="2">
        <v>97</v>
      </c>
      <c r="S25" s="2">
        <v>99.2</v>
      </c>
      <c r="T25" s="2">
        <v>104.1</v>
      </c>
      <c r="U25" s="2">
        <f>AVERAGE(Table13[[#This Row],[% of Seats Filled 2017 ]:[% of Seats Filled 2022]])</f>
        <v>99</v>
      </c>
      <c r="V25" s="4">
        <v>873.89655172413791</v>
      </c>
    </row>
    <row r="26" spans="1:22" x14ac:dyDescent="0.25">
      <c r="A26" t="s">
        <v>10</v>
      </c>
      <c r="B26">
        <v>3</v>
      </c>
      <c r="C26">
        <v>7</v>
      </c>
      <c r="D26">
        <v>4</v>
      </c>
      <c r="E26">
        <v>3</v>
      </c>
      <c r="F26" s="6">
        <v>2</v>
      </c>
      <c r="G26">
        <f>SUM(Table13[[#This Row],[Home Wins 2017]:[Home Wins 2022]])</f>
        <v>19</v>
      </c>
      <c r="H26" s="1">
        <f>Table13[[#This Row],[Total Home Wins]]/41</f>
        <v>0.46341463414634149</v>
      </c>
      <c r="I26" s="2">
        <v>3.7</v>
      </c>
      <c r="J26" s="2">
        <v>2</v>
      </c>
      <c r="K26" s="2">
        <v>1</v>
      </c>
      <c r="L26" s="2">
        <v>1.5</v>
      </c>
      <c r="M26" s="3">
        <f>SUM(Table13[[#This Row],[Facebook (in Mil)]:[Instagram (in Mil)]])</f>
        <v>8.1999999999999993</v>
      </c>
      <c r="N26" s="2" t="s">
        <v>40</v>
      </c>
      <c r="O26" s="2">
        <v>46.5</v>
      </c>
      <c r="P26" s="2">
        <v>99.4</v>
      </c>
      <c r="Q26" s="2">
        <v>100.5</v>
      </c>
      <c r="R26" s="2">
        <v>100.7</v>
      </c>
      <c r="S26" s="2">
        <v>98.9</v>
      </c>
      <c r="T26" s="2">
        <v>97.3</v>
      </c>
      <c r="U26" s="2">
        <f>AVERAGE(Table13[[#This Row],[% of Seats Filled 2017 ]:[% of Seats Filled 2022]])</f>
        <v>99.36</v>
      </c>
      <c r="V26" s="4">
        <v>887.93103448275861</v>
      </c>
    </row>
    <row r="27" spans="1:22" x14ac:dyDescent="0.25">
      <c r="A27" t="s">
        <v>12</v>
      </c>
      <c r="B27">
        <v>0</v>
      </c>
      <c r="C27">
        <v>5</v>
      </c>
      <c r="D27">
        <v>4</v>
      </c>
      <c r="E27" s="6">
        <v>6</v>
      </c>
      <c r="F27">
        <v>4</v>
      </c>
      <c r="G27">
        <f>SUM(Table13[[#This Row],[Home Wins 2017]:[Home Wins 2022]])</f>
        <v>19</v>
      </c>
      <c r="H27" s="1">
        <f>Table13[[#This Row],[Total Home Wins]]/41</f>
        <v>0.46341463414634149</v>
      </c>
      <c r="I27" s="2">
        <v>1.3</v>
      </c>
      <c r="J27" s="2">
        <v>2</v>
      </c>
      <c r="K27" s="2">
        <v>1</v>
      </c>
      <c r="L27" s="2">
        <v>1.3</v>
      </c>
      <c r="M27" s="3">
        <f>SUM(Table13[[#This Row],[Facebook (in Mil)]:[Instagram (in Mil)]])</f>
        <v>5.6</v>
      </c>
      <c r="N27" s="2" t="s">
        <v>40</v>
      </c>
      <c r="O27" s="2">
        <v>62.5</v>
      </c>
      <c r="P27" s="2">
        <v>87.3</v>
      </c>
      <c r="Q27" s="2">
        <v>97.5</v>
      </c>
      <c r="R27" s="2">
        <v>100</v>
      </c>
      <c r="S27" s="2">
        <v>100</v>
      </c>
      <c r="T27" s="2">
        <v>100</v>
      </c>
      <c r="U27" s="2">
        <f>AVERAGE(Table13[[#This Row],[% of Seats Filled 2017 ]:[% of Seats Filled 2022]])</f>
        <v>96.960000000000008</v>
      </c>
      <c r="V27" s="4">
        <v>938.93103448275861</v>
      </c>
    </row>
    <row r="28" spans="1:22" x14ac:dyDescent="0.25">
      <c r="A28" t="s">
        <v>29</v>
      </c>
      <c r="B28">
        <v>4</v>
      </c>
      <c r="C28">
        <v>2</v>
      </c>
      <c r="D28">
        <v>5</v>
      </c>
      <c r="E28">
        <v>3</v>
      </c>
      <c r="F28">
        <v>3</v>
      </c>
      <c r="G28">
        <f>SUM(Table13[[#This Row],[Home Wins 2017]:[Home Wins 2022]])</f>
        <v>17</v>
      </c>
      <c r="H28" s="1">
        <f>Table13[[#This Row],[Total Home Wins]]/40</f>
        <v>0.42499999999999999</v>
      </c>
      <c r="I28" s="2">
        <v>1.7</v>
      </c>
      <c r="J28" s="2">
        <v>1.3</v>
      </c>
      <c r="K28" s="2">
        <v>0.8</v>
      </c>
      <c r="L28" s="2">
        <v>1</v>
      </c>
      <c r="M28" s="3">
        <f>SUM(Table13[[#This Row],[Facebook (in Mil)]:[Instagram (in Mil)]])</f>
        <v>4.8</v>
      </c>
      <c r="N28" s="2" t="s">
        <v>40</v>
      </c>
      <c r="O28" s="2">
        <v>31.8</v>
      </c>
      <c r="P28" s="2">
        <v>94</v>
      </c>
      <c r="Q28" s="2">
        <v>94.5</v>
      </c>
      <c r="R28" s="2">
        <v>95.2</v>
      </c>
      <c r="S28" s="2">
        <v>86.9</v>
      </c>
      <c r="T28" s="2">
        <v>94.6</v>
      </c>
      <c r="U28" s="2">
        <f>AVERAGE(Table13[[#This Row],[% of Seats Filled 2017 ]:[% of Seats Filled 2022]])</f>
        <v>93.04</v>
      </c>
      <c r="V28" s="4">
        <v>1168.9310344827586</v>
      </c>
    </row>
    <row r="29" spans="1:22" x14ac:dyDescent="0.25">
      <c r="A29" t="s">
        <v>15</v>
      </c>
      <c r="B29">
        <v>4</v>
      </c>
      <c r="C29">
        <v>3</v>
      </c>
      <c r="D29">
        <v>2</v>
      </c>
      <c r="E29">
        <v>3</v>
      </c>
      <c r="F29" s="6">
        <v>5</v>
      </c>
      <c r="G29">
        <f>SUM(Table13[[#This Row],[Home Wins 2017]:[Home Wins 2022]])</f>
        <v>17</v>
      </c>
      <c r="H29" s="1">
        <f>Table13[[#This Row],[Total Home Wins]]/41</f>
        <v>0.41463414634146339</v>
      </c>
      <c r="I29" s="2">
        <v>1.7</v>
      </c>
      <c r="J29" s="2">
        <v>1.5</v>
      </c>
      <c r="K29" s="2">
        <v>1.9</v>
      </c>
      <c r="L29" s="2">
        <v>1</v>
      </c>
      <c r="M29" s="3">
        <f>SUM(Table13[[#This Row],[Facebook (in Mil)]:[Instagram (in Mil)]])</f>
        <v>6.1</v>
      </c>
      <c r="N29" s="2" t="s">
        <v>39</v>
      </c>
      <c r="O29" s="2">
        <v>0</v>
      </c>
      <c r="P29" s="2">
        <v>98.7</v>
      </c>
      <c r="Q29" s="2">
        <v>97.4</v>
      </c>
      <c r="R29" s="2">
        <v>95.1</v>
      </c>
      <c r="S29" s="2">
        <v>79.900000000000006</v>
      </c>
      <c r="T29" s="2">
        <v>98.3</v>
      </c>
      <c r="U29" s="2">
        <f>AVERAGE(Table13[[#This Row],[% of Seats Filled 2017 ]:[% of Seats Filled 2022]])</f>
        <v>93.88000000000001</v>
      </c>
      <c r="V29" s="4">
        <v>973.68965517241384</v>
      </c>
    </row>
    <row r="30" spans="1:22" x14ac:dyDescent="0.25">
      <c r="A30" t="s">
        <v>36</v>
      </c>
      <c r="B30">
        <v>5</v>
      </c>
      <c r="C30">
        <v>3</v>
      </c>
      <c r="D30">
        <v>1</v>
      </c>
      <c r="E30">
        <v>3</v>
      </c>
      <c r="F30" s="6">
        <v>4</v>
      </c>
      <c r="G30">
        <f>SUM(Table13[[#This Row],[Home Wins 2017]:[Home Wins 2022]])</f>
        <v>16</v>
      </c>
      <c r="H30" s="1">
        <f>Table13[[#This Row],[Total Home Wins]]/41</f>
        <v>0.3902439024390244</v>
      </c>
      <c r="I30" s="2">
        <v>1.7</v>
      </c>
      <c r="J30" s="2">
        <v>1.4</v>
      </c>
      <c r="K30" s="2">
        <v>0.8</v>
      </c>
      <c r="L30" s="2">
        <v>1</v>
      </c>
      <c r="M30" s="3">
        <f>SUM(Table13[[#This Row],[Facebook (in Mil)]:[Instagram (in Mil)]])</f>
        <v>4.8999999999999995</v>
      </c>
      <c r="N30" s="2" t="s">
        <v>40</v>
      </c>
      <c r="O30" s="2">
        <v>32.1</v>
      </c>
      <c r="P30" s="2">
        <v>88.4</v>
      </c>
      <c r="Q30" s="2">
        <v>74.400000000000006</v>
      </c>
      <c r="R30" s="2">
        <v>79.900000000000006</v>
      </c>
      <c r="S30" s="2">
        <v>64.3</v>
      </c>
      <c r="T30" s="2">
        <v>85.9</v>
      </c>
      <c r="U30" s="2">
        <f>AVERAGE(Table13[[#This Row],[% of Seats Filled 2017 ]:[% of Seats Filled 2022]])</f>
        <v>78.58</v>
      </c>
      <c r="V30" s="4">
        <v>1045.4482758620691</v>
      </c>
    </row>
    <row r="31" spans="1:22" x14ac:dyDescent="0.25">
      <c r="A31" t="s">
        <v>17</v>
      </c>
      <c r="B31">
        <v>3</v>
      </c>
      <c r="C31">
        <v>6</v>
      </c>
      <c r="D31">
        <v>5</v>
      </c>
      <c r="E31" s="6">
        <v>1</v>
      </c>
      <c r="F31">
        <v>0</v>
      </c>
      <c r="G31">
        <f>SUM(Table13[[#This Row],[Home Wins 2017]:[Home Wins 2022]])</f>
        <v>15</v>
      </c>
      <c r="H31" s="1">
        <f>Table13[[#This Row],[Total Home Wins]]/41</f>
        <v>0.36585365853658536</v>
      </c>
      <c r="I31" s="2">
        <v>2</v>
      </c>
      <c r="J31" s="2">
        <v>1.9</v>
      </c>
      <c r="K31" s="2">
        <v>0.3</v>
      </c>
      <c r="L31" s="2">
        <v>1.4</v>
      </c>
      <c r="M31" s="3">
        <f>SUM(Table13[[#This Row],[Facebook (in Mil)]:[Instagram (in Mil)]])</f>
        <v>5.6</v>
      </c>
      <c r="N31" s="2" t="s">
        <v>39</v>
      </c>
      <c r="O31" s="2">
        <v>0</v>
      </c>
      <c r="P31" s="2">
        <v>101</v>
      </c>
      <c r="Q31" s="2">
        <v>99.7</v>
      </c>
      <c r="R31" s="2">
        <v>99.7</v>
      </c>
      <c r="S31" s="2">
        <v>92.8</v>
      </c>
      <c r="T31" s="2">
        <v>94.3</v>
      </c>
      <c r="U31" s="2">
        <f>AVERAGE(Table13[[#This Row],[% of Seats Filled 2017 ]:[% of Seats Filled 2022]])</f>
        <v>97.5</v>
      </c>
      <c r="V31" s="4">
        <v>1250.7931034482758</v>
      </c>
    </row>
    <row r="32" spans="1:22" x14ac:dyDescent="0.25">
      <c r="A32" t="s">
        <v>28</v>
      </c>
      <c r="B32">
        <v>2</v>
      </c>
      <c r="C32">
        <v>2</v>
      </c>
      <c r="D32">
        <v>2</v>
      </c>
      <c r="E32">
        <v>3</v>
      </c>
      <c r="F32" s="6">
        <v>5</v>
      </c>
      <c r="G32">
        <f>SUM(Table13[[#This Row],[Home Wins 2017]:[Home Wins 2022]])</f>
        <v>14</v>
      </c>
      <c r="H32" s="1">
        <f>Table13[[#This Row],[Total Home Wins]]/41</f>
        <v>0.34146341463414637</v>
      </c>
      <c r="I32" s="2">
        <v>3.5</v>
      </c>
      <c r="J32" s="2">
        <v>1.9</v>
      </c>
      <c r="K32" s="2">
        <v>1.1000000000000001</v>
      </c>
      <c r="L32" s="2">
        <v>2.6</v>
      </c>
      <c r="M32" s="3">
        <f>SUM(Table13[[#This Row],[Facebook (in Mil)]:[Instagram (in Mil)]])</f>
        <v>9.1</v>
      </c>
      <c r="N32" s="2" t="s">
        <v>40</v>
      </c>
      <c r="O32" s="2">
        <v>31.8</v>
      </c>
      <c r="P32" s="2">
        <v>94.6</v>
      </c>
      <c r="Q32" s="2">
        <v>93.3</v>
      </c>
      <c r="R32" s="2">
        <v>90.5</v>
      </c>
      <c r="S32" s="2">
        <v>89.6</v>
      </c>
      <c r="T32" s="2">
        <v>92.7</v>
      </c>
      <c r="U32" s="2">
        <f>AVERAGE(Table13[[#This Row],[% of Seats Filled 2017 ]:[% of Seats Filled 2022]])</f>
        <v>92.14</v>
      </c>
      <c r="V32" s="4">
        <v>1168.9310344827586</v>
      </c>
    </row>
    <row r="33" spans="1:22" x14ac:dyDescent="0.25">
      <c r="A33" t="s">
        <v>5</v>
      </c>
      <c r="B33">
        <v>5</v>
      </c>
      <c r="C33">
        <v>1</v>
      </c>
      <c r="D33">
        <v>2</v>
      </c>
      <c r="E33">
        <v>3</v>
      </c>
      <c r="F33">
        <v>1</v>
      </c>
      <c r="G33">
        <f>SUM(Table13[[#This Row],[Home Wins 2017]:[Home Wins 2022]])</f>
        <v>12</v>
      </c>
      <c r="H33" s="1">
        <f>SUM(Table13[[#This Row],[Total Home Wins]]/40)</f>
        <v>0.3</v>
      </c>
      <c r="I33" s="2">
        <v>1.3</v>
      </c>
      <c r="J33" s="2">
        <v>1.1000000000000001</v>
      </c>
      <c r="K33" s="2">
        <v>0.8</v>
      </c>
      <c r="L33" s="2">
        <v>1.1000000000000001</v>
      </c>
      <c r="M33" s="3">
        <f>SUM(Table13[[#This Row],[Facebook (in Mil)]:[Instagram (in Mil)]])</f>
        <v>4.3000000000000007</v>
      </c>
      <c r="N33" s="2" t="s">
        <v>39</v>
      </c>
      <c r="O33" s="2">
        <v>0</v>
      </c>
      <c r="P33" s="2">
        <v>98.8</v>
      </c>
      <c r="Q33" s="2">
        <v>95.4</v>
      </c>
      <c r="R33" s="2">
        <v>94.3</v>
      </c>
      <c r="S33" s="2">
        <v>96.3</v>
      </c>
      <c r="T33" s="2">
        <v>100.3</v>
      </c>
      <c r="U33" s="2">
        <f>AVERAGE(Table13[[#This Row],[% of Seats Filled 2017 ]:[% of Seats Filled 2022]])</f>
        <v>97.02000000000001</v>
      </c>
      <c r="V33" s="4">
        <v>1773.1379310344828</v>
      </c>
    </row>
    <row r="35" spans="1:22" x14ac:dyDescent="0.25">
      <c r="B35" t="s">
        <v>58</v>
      </c>
    </row>
    <row r="36" spans="1:22" x14ac:dyDescent="0.25">
      <c r="B36" t="s">
        <v>59</v>
      </c>
      <c r="C36" s="10"/>
    </row>
    <row r="37" spans="1:22" x14ac:dyDescent="0.25">
      <c r="B37" t="s">
        <v>60</v>
      </c>
      <c r="C37" s="8"/>
    </row>
    <row r="38" spans="1:22" x14ac:dyDescent="0.25">
      <c r="A38" s="5"/>
      <c r="B38" t="s">
        <v>61</v>
      </c>
      <c r="D38" s="11"/>
    </row>
    <row r="39" spans="1:22" x14ac:dyDescent="0.25">
      <c r="B39" t="s">
        <v>62</v>
      </c>
      <c r="C39" s="6"/>
    </row>
  </sheetData>
  <phoneticPr fontId="2" type="noConversion"/>
  <conditionalFormatting sqref="G2:G33">
    <cfRule type="dataBar" priority="2">
      <dataBar>
        <cfvo type="num" val="0"/>
        <cfvo type="num" val="40"/>
        <color rgb="FF638EC6"/>
      </dataBar>
      <extLst>
        <ext xmlns:x14="http://schemas.microsoft.com/office/spreadsheetml/2009/9/main" uri="{B025F937-C7B1-47D3-B67F-A62EFF666E3E}">
          <x14:id>{60871EA3-1FDE-4BAA-88C8-2BB59D4700F7}</x14:id>
        </ext>
      </extLst>
    </cfRule>
  </conditionalFormatting>
  <conditionalFormatting sqref="H2:H33">
    <cfRule type="top10" dxfId="10" priority="8" percent="1" bottom="1" rank="10"/>
    <cfRule type="top10" dxfId="9" priority="9" percent="1" rank="10"/>
  </conditionalFormatting>
  <conditionalFormatting sqref="N2:O33">
    <cfRule type="containsText" dxfId="8" priority="10" operator="containsText" text="N">
      <formula>NOT(ISERROR(SEARCH("N",N2)))</formula>
    </cfRule>
  </conditionalFormatting>
  <conditionalFormatting sqref="O2:O33">
    <cfRule type="cellIs" dxfId="7" priority="7" operator="equal">
      <formula>0</formula>
    </cfRule>
  </conditionalFormatting>
  <conditionalFormatting sqref="U2:U33">
    <cfRule type="top10" dxfId="6" priority="3" percent="1" bottom="1" rank="10"/>
    <cfRule type="top10" dxfId="5" priority="4" percent="1" rank="10"/>
  </conditionalFormatting>
  <conditionalFormatting sqref="V2:V33">
    <cfRule type="colorScale" priority="1">
      <colorScale>
        <cfvo type="min"/>
        <cfvo type="max"/>
        <color rgb="FFFCFCFF"/>
        <color rgb="FF63BE7B"/>
      </colorScale>
    </cfRule>
  </conditionalFormatting>
  <conditionalFormatting sqref="M2:M33">
    <cfRule type="top10" dxfId="1" priority="11" percent="1" bottom="1" rank="10"/>
    <cfRule type="top10" dxfId="0" priority="12" percent="1" rank="10"/>
  </conditionalFormatting>
  <dataValidations count="1">
    <dataValidation type="list" allowBlank="1" showInputMessage="1" showErrorMessage="1" sqref="N2:N33" xr:uid="{75AE86B9-3DAE-4FC2-B8C7-B0A5BCBA9871}">
      <formula1>"Y,N"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871EA3-1FDE-4BAA-88C8-2BB59D4700F7}">
            <x14:dataBar minLength="0" maxLength="100" gradient="0">
              <x14:cfvo type="num">
                <xm:f>0</xm:f>
              </x14:cfvo>
              <x14:cfvo type="num">
                <xm:f>40</xm:f>
              </x14:cfvo>
              <x14:negativeFillColor rgb="FFFF0000"/>
              <x14:axisColor rgb="FF000000"/>
            </x14:dataBar>
          </x14:cfRule>
          <xm:sqref>G2:G33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F230-3133-4A1A-9758-2F610A517BFD}">
  <dimension ref="A1:K37"/>
  <sheetViews>
    <sheetView workbookViewId="0">
      <selection activeCell="K10" sqref="K10"/>
    </sheetView>
  </sheetViews>
  <sheetFormatPr defaultRowHeight="15" x14ac:dyDescent="0.25"/>
  <cols>
    <col min="1" max="1" width="24.140625" bestFit="1" customWidth="1"/>
    <col min="2" max="2" width="13.42578125" customWidth="1"/>
    <col min="3" max="3" width="23" customWidth="1"/>
    <col min="4" max="7" width="21" customWidth="1"/>
    <col min="8" max="8" width="23.5703125" customWidth="1"/>
    <col min="9" max="10" width="12.140625" customWidth="1"/>
    <col min="11" max="11" width="3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38</v>
      </c>
      <c r="E1" t="s">
        <v>49</v>
      </c>
      <c r="F1" t="s">
        <v>50</v>
      </c>
      <c r="G1" t="s">
        <v>51</v>
      </c>
      <c r="H1" t="s">
        <v>3</v>
      </c>
      <c r="I1" t="s">
        <v>4</v>
      </c>
      <c r="J1" t="s">
        <v>41</v>
      </c>
      <c r="K1" t="s">
        <v>48</v>
      </c>
    </row>
    <row r="2" spans="1:11" x14ac:dyDescent="0.25">
      <c r="A2" t="s">
        <v>8</v>
      </c>
      <c r="B2">
        <v>7</v>
      </c>
      <c r="C2" s="1">
        <f t="shared" ref="C2:C33" si="0">B2/$B$37</f>
        <v>0.875</v>
      </c>
      <c r="D2" s="2">
        <v>1</v>
      </c>
      <c r="E2" s="2">
        <v>1.7</v>
      </c>
      <c r="F2" s="2">
        <v>1.9</v>
      </c>
      <c r="G2" s="2">
        <v>1.5</v>
      </c>
      <c r="H2" s="3">
        <f>SUM(Table1[[#This Row],[Facebook (in Mil)]:[Instagram (in Mil)]])</f>
        <v>6.1</v>
      </c>
      <c r="I2" t="s">
        <v>40</v>
      </c>
      <c r="J2" s="3">
        <v>85.9</v>
      </c>
      <c r="K2" s="4">
        <v>1071.7931034482758</v>
      </c>
    </row>
    <row r="3" spans="1:11" x14ac:dyDescent="0.25">
      <c r="A3" t="s">
        <v>16</v>
      </c>
      <c r="B3">
        <v>7</v>
      </c>
      <c r="C3" s="1">
        <f t="shared" si="0"/>
        <v>0.875</v>
      </c>
      <c r="D3" s="2">
        <v>5.0999999999999996</v>
      </c>
      <c r="E3" s="2">
        <v>2.5</v>
      </c>
      <c r="F3" s="2">
        <v>0.8</v>
      </c>
      <c r="G3" s="2">
        <v>2.5</v>
      </c>
      <c r="H3" s="3">
        <f>SUM(Table1[[#This Row],[Facebook (in Mil)]:[Instagram (in Mil)]])</f>
        <v>10.9</v>
      </c>
      <c r="I3" t="s">
        <v>40</v>
      </c>
      <c r="J3" s="3">
        <v>55.6</v>
      </c>
      <c r="K3" s="4">
        <v>1077.4827586206898</v>
      </c>
    </row>
    <row r="4" spans="1:11" x14ac:dyDescent="0.25">
      <c r="A4" t="s">
        <v>31</v>
      </c>
      <c r="B4">
        <v>7</v>
      </c>
      <c r="C4" s="1">
        <f t="shared" si="0"/>
        <v>0.875</v>
      </c>
      <c r="D4" s="2">
        <v>5.9</v>
      </c>
      <c r="E4" s="2">
        <v>3.7</v>
      </c>
      <c r="F4" s="2">
        <v>1.8</v>
      </c>
      <c r="G4" s="2">
        <v>3.4</v>
      </c>
      <c r="H4" s="3">
        <f>SUM(Table1[[#This Row],[Facebook (in Mil)]:[Instagram (in Mil)]])</f>
        <v>14.800000000000002</v>
      </c>
      <c r="I4" t="s">
        <v>40</v>
      </c>
      <c r="J4" s="3">
        <v>56.4</v>
      </c>
      <c r="K4" s="4">
        <v>934.65517241379314</v>
      </c>
    </row>
    <row r="5" spans="1:11" x14ac:dyDescent="0.25">
      <c r="A5" t="s">
        <v>33</v>
      </c>
      <c r="B5">
        <v>7</v>
      </c>
      <c r="C5" s="1">
        <f t="shared" si="0"/>
        <v>0.875</v>
      </c>
      <c r="D5" s="2">
        <v>3.5</v>
      </c>
      <c r="E5" s="2">
        <v>2.5</v>
      </c>
      <c r="F5" s="2">
        <v>1.1000000000000001</v>
      </c>
      <c r="G5" s="2">
        <v>3.1</v>
      </c>
      <c r="H5" s="3">
        <f>SUM(Table1[[#This Row],[Facebook (in Mil)]:[Instagram (in Mil)]])</f>
        <v>10.199999999999999</v>
      </c>
      <c r="I5" t="s">
        <v>40</v>
      </c>
      <c r="J5" s="3">
        <v>40.1</v>
      </c>
      <c r="K5" s="4">
        <v>2316.3103448275861</v>
      </c>
    </row>
    <row r="6" spans="1:11" x14ac:dyDescent="0.25">
      <c r="A6" t="s">
        <v>12</v>
      </c>
      <c r="B6">
        <v>6</v>
      </c>
      <c r="C6" s="1">
        <f t="shared" si="0"/>
        <v>0.75</v>
      </c>
      <c r="D6" s="2">
        <v>1.3</v>
      </c>
      <c r="E6" s="2">
        <v>2</v>
      </c>
      <c r="F6" s="2">
        <v>1</v>
      </c>
      <c r="G6" s="2">
        <v>1.3</v>
      </c>
      <c r="H6" s="3">
        <f>SUM(Table1[[#This Row],[Facebook (in Mil)]:[Instagram (in Mil)]])</f>
        <v>5.6</v>
      </c>
      <c r="I6" t="s">
        <v>40</v>
      </c>
      <c r="J6" s="3">
        <v>62.5</v>
      </c>
      <c r="K6" s="4">
        <v>938.93103448275861</v>
      </c>
    </row>
    <row r="7" spans="1:11" x14ac:dyDescent="0.25">
      <c r="A7" t="s">
        <v>18</v>
      </c>
      <c r="B7">
        <v>6</v>
      </c>
      <c r="C7" s="1">
        <f t="shared" si="0"/>
        <v>0.75</v>
      </c>
      <c r="D7" s="2">
        <v>2</v>
      </c>
      <c r="E7" s="2">
        <v>1.2</v>
      </c>
      <c r="F7" s="2">
        <v>1.1000000000000001</v>
      </c>
      <c r="G7" s="2">
        <v>0.9</v>
      </c>
      <c r="H7" s="3">
        <f>SUM(Table1[[#This Row],[Facebook (in Mil)]:[Instagram (in Mil)]])</f>
        <v>5.2000000000000011</v>
      </c>
      <c r="I7" t="s">
        <v>39</v>
      </c>
      <c r="J7" s="3"/>
      <c r="K7" s="4">
        <v>873.89655172413791</v>
      </c>
    </row>
    <row r="8" spans="1:11" x14ac:dyDescent="0.25">
      <c r="A8" t="s">
        <v>20</v>
      </c>
      <c r="B8">
        <v>6</v>
      </c>
      <c r="C8" s="1">
        <f t="shared" si="0"/>
        <v>0.75</v>
      </c>
      <c r="D8" s="2">
        <v>2.1</v>
      </c>
      <c r="E8" s="2">
        <v>2.2999999999999998</v>
      </c>
      <c r="F8" s="2">
        <v>3</v>
      </c>
      <c r="G8" s="2">
        <v>2.6</v>
      </c>
      <c r="H8" s="3">
        <f>SUM(Table1[[#This Row],[Facebook (in Mil)]:[Instagram (in Mil)]])</f>
        <v>10</v>
      </c>
      <c r="I8" t="s">
        <v>40</v>
      </c>
      <c r="J8" s="3">
        <v>52.8</v>
      </c>
      <c r="K8" s="4">
        <v>1006.8620689655172</v>
      </c>
    </row>
    <row r="9" spans="1:11" x14ac:dyDescent="0.25">
      <c r="A9" t="s">
        <v>23</v>
      </c>
      <c r="B9">
        <v>6</v>
      </c>
      <c r="C9" s="1">
        <f t="shared" si="0"/>
        <v>0.75</v>
      </c>
      <c r="D9" s="2">
        <v>1</v>
      </c>
      <c r="E9" s="2">
        <v>1.2</v>
      </c>
      <c r="F9" s="2">
        <v>1.5</v>
      </c>
      <c r="G9" s="2">
        <v>1.6</v>
      </c>
      <c r="H9" s="3">
        <f>SUM(Table1[[#This Row],[Facebook (in Mil)]:[Instagram (in Mil)]])</f>
        <v>5.3000000000000007</v>
      </c>
      <c r="I9" t="s">
        <v>40</v>
      </c>
      <c r="J9" s="3">
        <v>8.5</v>
      </c>
      <c r="K9" s="4">
        <v>1942.0344827586207</v>
      </c>
    </row>
    <row r="10" spans="1:11" x14ac:dyDescent="0.25">
      <c r="A10" t="s">
        <v>27</v>
      </c>
      <c r="B10">
        <v>6</v>
      </c>
      <c r="C10" s="1">
        <f t="shared" si="0"/>
        <v>0.75</v>
      </c>
      <c r="D10" s="2">
        <v>3.7</v>
      </c>
      <c r="E10" s="2">
        <v>1.7</v>
      </c>
      <c r="F10" s="2">
        <v>1</v>
      </c>
      <c r="G10" s="2">
        <v>1.9</v>
      </c>
      <c r="H10" s="3">
        <f>SUM(Table1[[#This Row],[Facebook (in Mil)]:[Instagram (in Mil)]])</f>
        <v>8.3000000000000007</v>
      </c>
      <c r="I10" t="s">
        <v>39</v>
      </c>
      <c r="J10" s="3"/>
      <c r="K10" s="4">
        <v>1142.7241379310344</v>
      </c>
    </row>
    <row r="11" spans="1:11" x14ac:dyDescent="0.25">
      <c r="A11" t="s">
        <v>7</v>
      </c>
      <c r="B11">
        <v>5</v>
      </c>
      <c r="C11" s="1">
        <f t="shared" si="0"/>
        <v>0.625</v>
      </c>
      <c r="D11" s="2">
        <v>2.2000000000000002</v>
      </c>
      <c r="E11" s="2">
        <v>1.8</v>
      </c>
      <c r="F11" s="2">
        <v>1.3</v>
      </c>
      <c r="G11" s="2">
        <v>1.7</v>
      </c>
      <c r="H11" s="3">
        <f>SUM(Table1[[#This Row],[Facebook (in Mil)]:[Instagram (in Mil)]])</f>
        <v>7</v>
      </c>
      <c r="I11" t="s">
        <v>40</v>
      </c>
      <c r="J11" s="3">
        <v>33</v>
      </c>
      <c r="K11" s="4">
        <v>1056.0344827586207</v>
      </c>
    </row>
    <row r="12" spans="1:11" x14ac:dyDescent="0.25">
      <c r="A12" t="s">
        <v>24</v>
      </c>
      <c r="B12">
        <v>5</v>
      </c>
      <c r="C12" s="1">
        <f t="shared" si="0"/>
        <v>0.625</v>
      </c>
      <c r="D12" s="2">
        <v>2.1</v>
      </c>
      <c r="E12" s="2">
        <v>1.2</v>
      </c>
      <c r="F12" s="2">
        <v>1.1000000000000001</v>
      </c>
      <c r="G12" s="2">
        <v>1.5</v>
      </c>
      <c r="H12" s="3">
        <f>SUM(Table1[[#This Row],[Facebook (in Mil)]:[Instagram (in Mil)]])</f>
        <v>5.9</v>
      </c>
      <c r="I12" t="s">
        <v>40</v>
      </c>
      <c r="J12" s="3">
        <v>51</v>
      </c>
      <c r="K12" s="4">
        <v>1468.4827586206898</v>
      </c>
    </row>
    <row r="13" spans="1:11" x14ac:dyDescent="0.25">
      <c r="A13" t="s">
        <v>26</v>
      </c>
      <c r="B13">
        <v>5</v>
      </c>
      <c r="C13" s="1">
        <f t="shared" si="0"/>
        <v>0.625</v>
      </c>
      <c r="D13" s="2">
        <v>6.3</v>
      </c>
      <c r="E13" s="2">
        <v>4.5999999999999996</v>
      </c>
      <c r="F13" s="2">
        <v>1.2</v>
      </c>
      <c r="G13" s="2">
        <v>4.9000000000000004</v>
      </c>
      <c r="H13" s="3">
        <f>SUM(Table1[[#This Row],[Facebook (in Mil)]:[Instagram (in Mil)]])</f>
        <v>17</v>
      </c>
      <c r="I13" t="s">
        <v>40</v>
      </c>
      <c r="J13" s="3">
        <v>52.5</v>
      </c>
      <c r="K13" s="4">
        <v>1350.3103448275863</v>
      </c>
    </row>
    <row r="14" spans="1:11" x14ac:dyDescent="0.25">
      <c r="A14" t="s">
        <v>34</v>
      </c>
      <c r="B14">
        <v>5</v>
      </c>
      <c r="C14" s="1">
        <f t="shared" si="0"/>
        <v>0.625</v>
      </c>
      <c r="D14" s="2">
        <v>1.1000000000000001</v>
      </c>
      <c r="E14" s="2">
        <v>1.2</v>
      </c>
      <c r="F14" s="2">
        <v>1.2</v>
      </c>
      <c r="G14" s="2">
        <v>1.4</v>
      </c>
      <c r="H14" s="3">
        <f>SUM(Table1[[#This Row],[Facebook (in Mil)]:[Instagram (in Mil)]])</f>
        <v>4.9000000000000004</v>
      </c>
      <c r="I14" t="s">
        <v>40</v>
      </c>
      <c r="J14" s="3">
        <v>38.4</v>
      </c>
      <c r="K14" s="4">
        <v>1288.7931034482758</v>
      </c>
    </row>
    <row r="15" spans="1:11" x14ac:dyDescent="0.25">
      <c r="A15" t="s">
        <v>35</v>
      </c>
      <c r="B15">
        <v>5</v>
      </c>
      <c r="C15" s="1">
        <f t="shared" si="0"/>
        <v>0.625</v>
      </c>
      <c r="D15" s="2">
        <v>1</v>
      </c>
      <c r="E15" s="2">
        <v>1</v>
      </c>
      <c r="F15" s="2">
        <v>1.1000000000000001</v>
      </c>
      <c r="G15" s="2">
        <v>0.9</v>
      </c>
      <c r="H15" s="3">
        <f>SUM(Table1[[#This Row],[Facebook (in Mil)]:[Instagram (in Mil)]])</f>
        <v>4</v>
      </c>
      <c r="I15" t="s">
        <v>40</v>
      </c>
      <c r="J15" s="3">
        <v>32.4</v>
      </c>
      <c r="K15" s="4">
        <v>895.34482758620686</v>
      </c>
    </row>
    <row r="16" spans="1:11" x14ac:dyDescent="0.25">
      <c r="A16" t="s">
        <v>5</v>
      </c>
      <c r="B16">
        <v>4</v>
      </c>
      <c r="C16" s="1">
        <f t="shared" si="0"/>
        <v>0.5</v>
      </c>
      <c r="D16" s="2">
        <v>1.3</v>
      </c>
      <c r="E16" s="2">
        <v>1.1000000000000001</v>
      </c>
      <c r="F16" s="2">
        <v>0.8</v>
      </c>
      <c r="G16" s="2">
        <v>1.1000000000000001</v>
      </c>
      <c r="H16" s="3">
        <f>SUM(Table1[[#This Row],[Facebook (in Mil)]:[Instagram (in Mil)]])</f>
        <v>4.3000000000000007</v>
      </c>
      <c r="I16" t="s">
        <v>39</v>
      </c>
      <c r="J16" s="3"/>
      <c r="K16" s="4">
        <v>1773.1379310344828</v>
      </c>
    </row>
    <row r="17" spans="1:11" x14ac:dyDescent="0.25">
      <c r="A17" t="s">
        <v>13</v>
      </c>
      <c r="B17">
        <v>4</v>
      </c>
      <c r="C17" s="1">
        <f t="shared" si="0"/>
        <v>0.5</v>
      </c>
      <c r="D17" s="2">
        <v>8.3000000000000007</v>
      </c>
      <c r="E17" s="2">
        <v>4.3</v>
      </c>
      <c r="F17" s="2">
        <v>2</v>
      </c>
      <c r="G17" s="2">
        <v>4.5</v>
      </c>
      <c r="H17" s="3">
        <f>SUM(Table1[[#This Row],[Facebook (in Mil)]:[Instagram (in Mil)]])</f>
        <v>19.100000000000001</v>
      </c>
      <c r="I17" t="s">
        <v>39</v>
      </c>
      <c r="J17" s="3"/>
      <c r="K17" s="4">
        <v>1160.4827586206898</v>
      </c>
    </row>
    <row r="18" spans="1:11" x14ac:dyDescent="0.25">
      <c r="A18" t="s">
        <v>22</v>
      </c>
      <c r="B18">
        <v>4</v>
      </c>
      <c r="C18" s="1">
        <f t="shared" si="0"/>
        <v>0.5</v>
      </c>
      <c r="D18" s="2">
        <v>1.4</v>
      </c>
      <c r="E18" s="2">
        <v>1</v>
      </c>
      <c r="F18" s="2">
        <v>1.1000000000000001</v>
      </c>
      <c r="G18" s="2">
        <v>1</v>
      </c>
      <c r="H18" s="3">
        <f>SUM(Table1[[#This Row],[Facebook (in Mil)]:[Instagram (in Mil)]])</f>
        <v>4.5</v>
      </c>
      <c r="I18" t="s">
        <v>39</v>
      </c>
      <c r="J18" s="3"/>
      <c r="K18" s="4">
        <v>1942.0344827586207</v>
      </c>
    </row>
    <row r="19" spans="1:11" x14ac:dyDescent="0.25">
      <c r="A19" t="s">
        <v>10</v>
      </c>
      <c r="B19">
        <v>3</v>
      </c>
      <c r="C19" s="1">
        <f t="shared" si="0"/>
        <v>0.375</v>
      </c>
      <c r="D19" s="2">
        <v>3.7</v>
      </c>
      <c r="E19" s="2">
        <v>2</v>
      </c>
      <c r="F19" s="2">
        <v>1</v>
      </c>
      <c r="G19" s="2">
        <v>1.5</v>
      </c>
      <c r="H19" s="3">
        <f>SUM(Table1[[#This Row],[Facebook (in Mil)]:[Instagram (in Mil)]])</f>
        <v>8.1999999999999993</v>
      </c>
      <c r="I19" t="s">
        <v>40</v>
      </c>
      <c r="J19" s="3">
        <v>46.5</v>
      </c>
      <c r="K19" s="4">
        <v>887.93103448275861</v>
      </c>
    </row>
    <row r="20" spans="1:11" x14ac:dyDescent="0.25">
      <c r="A20" t="s">
        <v>11</v>
      </c>
      <c r="B20">
        <v>3</v>
      </c>
      <c r="C20" s="1">
        <f t="shared" si="0"/>
        <v>0.375</v>
      </c>
      <c r="D20" s="2">
        <v>1.2</v>
      </c>
      <c r="E20" s="2">
        <v>1.4</v>
      </c>
      <c r="F20" s="2">
        <v>1.8</v>
      </c>
      <c r="G20" s="2">
        <v>1.4</v>
      </c>
      <c r="H20" s="3">
        <f>SUM(Table1[[#This Row],[Facebook (in Mil)]:[Instagram (in Mil)]])</f>
        <v>5.7999999999999989</v>
      </c>
      <c r="I20" t="s">
        <v>40</v>
      </c>
      <c r="J20" s="3">
        <v>39.200000000000003</v>
      </c>
      <c r="K20" s="4">
        <v>879.9655172413793</v>
      </c>
    </row>
    <row r="21" spans="1:11" x14ac:dyDescent="0.25">
      <c r="A21" t="s">
        <v>25</v>
      </c>
      <c r="B21">
        <v>3</v>
      </c>
      <c r="C21" s="1">
        <f t="shared" si="0"/>
        <v>0.375</v>
      </c>
      <c r="D21" s="2">
        <v>2</v>
      </c>
      <c r="E21" s="2">
        <v>1.5</v>
      </c>
      <c r="F21" s="2">
        <v>1</v>
      </c>
      <c r="G21" s="2">
        <v>1.2</v>
      </c>
      <c r="H21" s="3">
        <f>SUM(Table1[[#This Row],[Facebook (in Mil)]:[Instagram (in Mil)]])</f>
        <v>5.7</v>
      </c>
      <c r="I21" t="s">
        <v>39</v>
      </c>
      <c r="J21" s="3"/>
      <c r="K21" s="4">
        <v>1151.8965517241379</v>
      </c>
    </row>
    <row r="22" spans="1:11" x14ac:dyDescent="0.25">
      <c r="A22" t="s">
        <v>28</v>
      </c>
      <c r="B22">
        <v>3</v>
      </c>
      <c r="C22" s="1">
        <f t="shared" si="0"/>
        <v>0.375</v>
      </c>
      <c r="D22" s="2">
        <v>3.5</v>
      </c>
      <c r="E22" s="2">
        <v>1.9</v>
      </c>
      <c r="F22" s="2">
        <v>1.1000000000000001</v>
      </c>
      <c r="G22" s="2">
        <v>2.6</v>
      </c>
      <c r="H22" s="3">
        <f>SUM(Table1[[#This Row],[Facebook (in Mil)]:[Instagram (in Mil)]])</f>
        <v>9.1</v>
      </c>
      <c r="I22" t="s">
        <v>40</v>
      </c>
      <c r="J22" s="3">
        <v>31.8</v>
      </c>
      <c r="K22" s="4">
        <v>1168.9310344827586</v>
      </c>
    </row>
    <row r="23" spans="1:11" x14ac:dyDescent="0.25">
      <c r="A23" t="s">
        <v>30</v>
      </c>
      <c r="B23">
        <v>3</v>
      </c>
      <c r="C23" s="1">
        <f t="shared" si="0"/>
        <v>0.375</v>
      </c>
      <c r="D23" s="2">
        <v>3.1</v>
      </c>
      <c r="E23" s="2">
        <v>3.7</v>
      </c>
      <c r="F23" s="2">
        <v>2.2999999999999998</v>
      </c>
      <c r="G23" s="2">
        <v>2.6</v>
      </c>
      <c r="H23" s="3">
        <f>SUM(Table1[[#This Row],[Facebook (in Mil)]:[Instagram (in Mil)]])</f>
        <v>11.700000000000001</v>
      </c>
      <c r="I23" t="s">
        <v>40</v>
      </c>
      <c r="J23" s="3">
        <v>33.799999999999997</v>
      </c>
      <c r="K23" s="4">
        <v>1094.3793103448277</v>
      </c>
    </row>
    <row r="24" spans="1:11" x14ac:dyDescent="0.25">
      <c r="A24" t="s">
        <v>36</v>
      </c>
      <c r="B24">
        <v>3</v>
      </c>
      <c r="C24" s="1">
        <f t="shared" si="0"/>
        <v>0.375</v>
      </c>
      <c r="D24" s="2">
        <v>1.7</v>
      </c>
      <c r="E24" s="2">
        <v>1.4</v>
      </c>
      <c r="F24" s="2">
        <v>0.8</v>
      </c>
      <c r="G24" s="2">
        <v>1</v>
      </c>
      <c r="H24" s="3">
        <f>SUM(Table1[[#This Row],[Facebook (in Mil)]:[Instagram (in Mil)]])</f>
        <v>4.8999999999999995</v>
      </c>
      <c r="I24" t="s">
        <v>40</v>
      </c>
      <c r="J24" s="3">
        <v>32.1</v>
      </c>
      <c r="K24" s="4">
        <v>1045.4482758620691</v>
      </c>
    </row>
    <row r="25" spans="1:11" x14ac:dyDescent="0.25">
      <c r="A25" t="s">
        <v>6</v>
      </c>
      <c r="B25">
        <v>2</v>
      </c>
      <c r="C25" s="1">
        <f t="shared" si="0"/>
        <v>0.25</v>
      </c>
      <c r="D25" s="2">
        <v>1.9</v>
      </c>
      <c r="E25" s="2">
        <v>2.4</v>
      </c>
      <c r="F25" s="2">
        <v>1</v>
      </c>
      <c r="G25" s="2">
        <v>1.2</v>
      </c>
      <c r="H25" s="3">
        <f>SUM(Table1[[#This Row],[Facebook (in Mil)]:[Instagram (in Mil)]])</f>
        <v>6.5</v>
      </c>
      <c r="I25" t="s">
        <v>39</v>
      </c>
      <c r="J25" s="3"/>
      <c r="K25" s="4">
        <v>980.79310344827582</v>
      </c>
    </row>
    <row r="26" spans="1:11" x14ac:dyDescent="0.25">
      <c r="A26" t="s">
        <v>9</v>
      </c>
      <c r="B26">
        <v>2</v>
      </c>
      <c r="C26" s="1">
        <f t="shared" si="0"/>
        <v>0.25</v>
      </c>
      <c r="D26" s="2">
        <v>2.1</v>
      </c>
      <c r="E26" s="2">
        <v>3</v>
      </c>
      <c r="F26" s="2">
        <v>1.1000000000000001</v>
      </c>
      <c r="G26" s="2">
        <v>1.8</v>
      </c>
      <c r="H26" s="3">
        <f>SUM(Table1[[#This Row],[Facebook (in Mil)]:[Instagram (in Mil)]])</f>
        <v>7.9999999999999991</v>
      </c>
      <c r="I26" t="s">
        <v>40</v>
      </c>
      <c r="J26" s="3">
        <v>24.6</v>
      </c>
      <c r="K26" s="4">
        <v>984.51724137931035</v>
      </c>
    </row>
    <row r="27" spans="1:11" x14ac:dyDescent="0.25">
      <c r="A27" t="s">
        <v>14</v>
      </c>
      <c r="B27">
        <v>2</v>
      </c>
      <c r="C27" s="1">
        <f t="shared" si="0"/>
        <v>0.25</v>
      </c>
      <c r="D27" s="2">
        <v>3.7</v>
      </c>
      <c r="E27" s="2">
        <v>2.7</v>
      </c>
      <c r="F27" s="2">
        <v>0.8</v>
      </c>
      <c r="G27" s="2">
        <v>1.3</v>
      </c>
      <c r="H27" s="3">
        <f>SUM(Table1[[#This Row],[Facebook (in Mil)]:[Instagram (in Mil)]])</f>
        <v>8.5</v>
      </c>
      <c r="I27" t="s">
        <v>40</v>
      </c>
      <c r="J27" s="3">
        <v>34</v>
      </c>
      <c r="K27" s="4">
        <v>1344.655172413793</v>
      </c>
    </row>
    <row r="28" spans="1:11" x14ac:dyDescent="0.25">
      <c r="A28" t="s">
        <v>17</v>
      </c>
      <c r="B28">
        <v>2</v>
      </c>
      <c r="C28" s="1">
        <f t="shared" si="0"/>
        <v>0.25</v>
      </c>
      <c r="D28" s="2">
        <v>2</v>
      </c>
      <c r="E28" s="2">
        <v>1.9</v>
      </c>
      <c r="F28" s="2">
        <v>0.3</v>
      </c>
      <c r="G28" s="2">
        <v>1.4</v>
      </c>
      <c r="H28" s="3">
        <f>SUM(Table1[[#This Row],[Facebook (in Mil)]:[Instagram (in Mil)]])</f>
        <v>5.6</v>
      </c>
      <c r="I28" t="s">
        <v>39</v>
      </c>
      <c r="J28" s="3"/>
      <c r="K28" s="4">
        <v>1250.7931034482758</v>
      </c>
    </row>
    <row r="29" spans="1:11" x14ac:dyDescent="0.25">
      <c r="A29" t="s">
        <v>21</v>
      </c>
      <c r="B29">
        <v>2</v>
      </c>
      <c r="C29" s="1">
        <f t="shared" si="0"/>
        <v>0.25</v>
      </c>
      <c r="D29" s="2">
        <v>3.2</v>
      </c>
      <c r="E29" s="2">
        <v>1.9</v>
      </c>
      <c r="F29" s="2">
        <v>0.5</v>
      </c>
      <c r="G29" s="2">
        <v>2.1</v>
      </c>
      <c r="H29" s="3">
        <f>SUM(Table1[[#This Row],[Facebook (in Mil)]:[Instagram (in Mil)]])</f>
        <v>7.6999999999999993</v>
      </c>
      <c r="I29" t="s">
        <v>39</v>
      </c>
      <c r="J29" s="3"/>
      <c r="K29" s="4">
        <v>1751.4827586206898</v>
      </c>
    </row>
    <row r="30" spans="1:11" x14ac:dyDescent="0.25">
      <c r="A30" t="s">
        <v>15</v>
      </c>
      <c r="B30">
        <v>1</v>
      </c>
      <c r="C30" s="1">
        <f t="shared" si="0"/>
        <v>0.125</v>
      </c>
      <c r="D30" s="2">
        <v>1.7</v>
      </c>
      <c r="E30" s="2">
        <v>1.5</v>
      </c>
      <c r="F30" s="2">
        <v>1.9</v>
      </c>
      <c r="G30" s="2">
        <v>1</v>
      </c>
      <c r="H30" s="3">
        <f>SUM(Table1[[#This Row],[Facebook (in Mil)]:[Instagram (in Mil)]])</f>
        <v>6.1</v>
      </c>
      <c r="I30" t="s">
        <v>39</v>
      </c>
      <c r="J30" s="3"/>
      <c r="K30" s="4">
        <v>973.68965517241384</v>
      </c>
    </row>
    <row r="31" spans="1:11" x14ac:dyDescent="0.25">
      <c r="A31" t="s">
        <v>19</v>
      </c>
      <c r="B31">
        <v>1</v>
      </c>
      <c r="C31" s="1">
        <f t="shared" si="0"/>
        <v>0.125</v>
      </c>
      <c r="D31" s="2">
        <v>0.66500000000000004</v>
      </c>
      <c r="E31" s="2">
        <v>0.8</v>
      </c>
      <c r="F31" s="2">
        <v>0.5</v>
      </c>
      <c r="G31" s="2">
        <v>0.8</v>
      </c>
      <c r="H31" s="3">
        <f>SUM(Table1[[#This Row],[Facebook (in Mil)]:[Instagram (in Mil)]])</f>
        <v>2.7650000000000001</v>
      </c>
      <c r="I31" t="s">
        <v>40</v>
      </c>
      <c r="J31" s="3">
        <v>31.8</v>
      </c>
      <c r="K31" s="4">
        <v>1160.5517241379309</v>
      </c>
    </row>
    <row r="32" spans="1:11" x14ac:dyDescent="0.25">
      <c r="A32" t="s">
        <v>29</v>
      </c>
      <c r="B32">
        <v>1</v>
      </c>
      <c r="C32" s="1">
        <f t="shared" si="0"/>
        <v>0.125</v>
      </c>
      <c r="D32" s="2">
        <v>1.7</v>
      </c>
      <c r="E32" s="2">
        <v>1.3</v>
      </c>
      <c r="F32" s="2">
        <v>0.8</v>
      </c>
      <c r="G32" s="2">
        <v>1</v>
      </c>
      <c r="H32" s="3">
        <f>SUM(Table1[[#This Row],[Facebook (in Mil)]:[Instagram (in Mil)]])</f>
        <v>4.8</v>
      </c>
      <c r="I32" t="s">
        <v>40</v>
      </c>
      <c r="J32" s="3">
        <v>31.8</v>
      </c>
      <c r="K32" s="4">
        <v>1168.9310344827586</v>
      </c>
    </row>
    <row r="33" spans="1:11" x14ac:dyDescent="0.25">
      <c r="A33" t="s">
        <v>32</v>
      </c>
      <c r="B33">
        <v>1</v>
      </c>
      <c r="C33" s="1">
        <f t="shared" si="0"/>
        <v>0.125</v>
      </c>
      <c r="D33" s="2">
        <v>3.9</v>
      </c>
      <c r="E33" s="2">
        <v>2.4</v>
      </c>
      <c r="F33" s="2">
        <v>1.3</v>
      </c>
      <c r="G33" s="2">
        <v>2.8</v>
      </c>
      <c r="H33" s="3">
        <f>SUM(Table1[[#This Row],[Facebook (in Mil)]:[Instagram (in Mil)]])</f>
        <v>10.399999999999999</v>
      </c>
      <c r="I33" t="s">
        <v>40</v>
      </c>
      <c r="J33" s="3">
        <v>15.4</v>
      </c>
      <c r="K33" s="4">
        <v>2210.2758620689656</v>
      </c>
    </row>
    <row r="37" spans="1:11" x14ac:dyDescent="0.25">
      <c r="A37" t="s">
        <v>37</v>
      </c>
      <c r="B37">
        <v>8</v>
      </c>
    </row>
  </sheetData>
  <conditionalFormatting sqref="H2:H33">
    <cfRule type="top10" dxfId="4" priority="2" percent="1" rank="10"/>
    <cfRule type="top10" dxfId="3" priority="3" percent="1" bottom="1" rank="10"/>
  </conditionalFormatting>
  <conditionalFormatting sqref="I2:J33">
    <cfRule type="containsText" dxfId="2" priority="4" operator="containsText" text="N">
      <formula>NOT(ISERROR(SEARCH("N",I2)))</formula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dataValidations count="1">
    <dataValidation type="list" allowBlank="1" showInputMessage="1" showErrorMessage="1" sqref="I2:I33" xr:uid="{C006A61B-4B6C-42C6-9578-2A4180CECE15}">
      <formula1>"Y,N"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 Pivot &amp; Graphs</vt:lpstr>
      <vt:lpstr>NonCovid Pivot &amp; Graphs</vt:lpstr>
      <vt:lpstr>2022-2017</vt:lpstr>
      <vt:lpstr>COVID2020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Rodriguez</dc:creator>
  <cp:lastModifiedBy>Michael Rodriguez</cp:lastModifiedBy>
  <dcterms:created xsi:type="dcterms:W3CDTF">2023-06-21T16:32:20Z</dcterms:created>
  <dcterms:modified xsi:type="dcterms:W3CDTF">2023-07-25T18:40:19Z</dcterms:modified>
</cp:coreProperties>
</file>