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585" yWindow="-15" windowWidth="4800" windowHeight="11715" tabRatio="792" activeTab="1"/>
  </bookViews>
  <sheets>
    <sheet name="em_2013" sheetId="20" r:id="rId1"/>
    <sheet name="2013_crop_data" sheetId="11" r:id="rId2"/>
    <sheet name="Palouse_PTF" sheetId="13" r:id="rId3"/>
    <sheet name="SOIL PROPERTIES" sheetId="4" r:id="rId4"/>
    <sheet name="Yield" sheetId="19" r:id="rId5"/>
    <sheet name="Soil Moisture" sheetId="21" r:id="rId6"/>
  </sheets>
  <definedNames>
    <definedName name="clay" localSheetId="0">#REF!</definedName>
    <definedName name="Clay">'SOIL PROPERTIES'!$N$6:$N$65</definedName>
    <definedName name="porosity" localSheetId="0">#REF!</definedName>
    <definedName name="porosity">'SOIL PROPERTIES'!$BA$6:$BA$65</definedName>
    <definedName name="sand" localSheetId="0">#REF!</definedName>
    <definedName name="Sand">'SOIL PROPERTIES'!$L$6:$L$65</definedName>
    <definedName name="Silt">'SOIL PROPERTIES'!$M$6:$M$65</definedName>
  </definedNames>
  <calcPr calcId="145621"/>
  <pivotCaches>
    <pivotCache cacheId="31" r:id="rId7"/>
    <pivotCache cacheId="32" r:id="rId8"/>
    <pivotCache cacheId="33" r:id="rId9"/>
    <pivotCache cacheId="34" r:id="rId10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5" i="19" l="1"/>
  <c r="F16" i="19"/>
  <c r="F15" i="19"/>
  <c r="D15" i="19"/>
  <c r="D18" i="19"/>
  <c r="D19" i="19"/>
  <c r="D20" i="19"/>
  <c r="D21" i="19"/>
  <c r="D22" i="19"/>
  <c r="D23" i="19"/>
  <c r="D24" i="19"/>
  <c r="D25" i="19"/>
  <c r="D26" i="19"/>
  <c r="D17" i="19"/>
  <c r="AF25" i="4" l="1"/>
  <c r="AF30" i="4"/>
  <c r="AF31" i="4"/>
  <c r="AF41" i="4"/>
  <c r="AF42" i="4"/>
  <c r="AF43" i="4"/>
  <c r="AF44" i="4"/>
  <c r="AF45" i="4"/>
  <c r="AF46" i="4"/>
  <c r="AF65" i="4"/>
  <c r="AD2" i="4"/>
  <c r="AE45" i="4" l="1"/>
  <c r="AG45" i="4" s="1"/>
  <c r="AE44" i="4"/>
  <c r="AG44" i="4" s="1"/>
  <c r="AE43" i="4"/>
  <c r="AG43" i="4" s="1"/>
  <c r="AB27" i="21"/>
  <c r="V9" i="21"/>
  <c r="W9" i="21"/>
  <c r="X9" i="21"/>
  <c r="Y9" i="21"/>
  <c r="Z9" i="21"/>
  <c r="AA9" i="21"/>
  <c r="AB9" i="21"/>
  <c r="AC9" i="21"/>
  <c r="AD9" i="21"/>
  <c r="AE9" i="21"/>
  <c r="AF9" i="21"/>
  <c r="V10" i="21"/>
  <c r="W10" i="21"/>
  <c r="X10" i="21"/>
  <c r="Y10" i="21"/>
  <c r="Z10" i="21"/>
  <c r="AA10" i="21"/>
  <c r="AB10" i="21"/>
  <c r="AC10" i="21"/>
  <c r="AD10" i="21"/>
  <c r="AE10" i="21"/>
  <c r="AF10" i="21"/>
  <c r="V11" i="21"/>
  <c r="W11" i="21"/>
  <c r="X11" i="21"/>
  <c r="Y11" i="21"/>
  <c r="Z11" i="21"/>
  <c r="AA11" i="21"/>
  <c r="AB11" i="21"/>
  <c r="AC11" i="21"/>
  <c r="AD11" i="21"/>
  <c r="AE11" i="21"/>
  <c r="AF11" i="21"/>
  <c r="V12" i="21"/>
  <c r="W12" i="21"/>
  <c r="X12" i="21"/>
  <c r="Y12" i="21"/>
  <c r="Z12" i="21"/>
  <c r="AA12" i="21"/>
  <c r="AB12" i="21"/>
  <c r="AC12" i="21"/>
  <c r="AD12" i="21"/>
  <c r="AE12" i="21"/>
  <c r="AF12" i="21"/>
  <c r="V13" i="21"/>
  <c r="W13" i="21"/>
  <c r="X13" i="21"/>
  <c r="Y13" i="21"/>
  <c r="Z13" i="21"/>
  <c r="AA13" i="21"/>
  <c r="AB13" i="21"/>
  <c r="AC13" i="21"/>
  <c r="AD13" i="21"/>
  <c r="AE13" i="21"/>
  <c r="AF13" i="21"/>
  <c r="V14" i="21"/>
  <c r="W14" i="21"/>
  <c r="X14" i="21"/>
  <c r="Y14" i="21"/>
  <c r="Z14" i="21"/>
  <c r="AA14" i="21"/>
  <c r="AB14" i="21"/>
  <c r="AC14" i="21"/>
  <c r="AD14" i="21"/>
  <c r="AE14" i="21"/>
  <c r="AF14" i="21"/>
  <c r="V15" i="21"/>
  <c r="W15" i="21"/>
  <c r="X15" i="21"/>
  <c r="Y15" i="21"/>
  <c r="Z15" i="21"/>
  <c r="AA15" i="21"/>
  <c r="AB15" i="21"/>
  <c r="AC15" i="21"/>
  <c r="AD15" i="21"/>
  <c r="AE15" i="21"/>
  <c r="AF15" i="21"/>
  <c r="V16" i="21"/>
  <c r="W16" i="21"/>
  <c r="X16" i="21"/>
  <c r="Y16" i="21"/>
  <c r="Z16" i="21"/>
  <c r="AA16" i="21"/>
  <c r="AB16" i="21"/>
  <c r="AC16" i="21"/>
  <c r="AD16" i="21"/>
  <c r="AE16" i="21"/>
  <c r="AF16" i="21"/>
  <c r="V17" i="21"/>
  <c r="W17" i="21"/>
  <c r="X17" i="21"/>
  <c r="Y17" i="21"/>
  <c r="Z17" i="21"/>
  <c r="AA17" i="21"/>
  <c r="AB17" i="21"/>
  <c r="AC17" i="21"/>
  <c r="AD17" i="21"/>
  <c r="AE17" i="21"/>
  <c r="AF17" i="21"/>
  <c r="V18" i="21"/>
  <c r="W18" i="21"/>
  <c r="X18" i="21"/>
  <c r="Y18" i="21"/>
  <c r="Z18" i="21"/>
  <c r="AA18" i="21"/>
  <c r="AB18" i="21"/>
  <c r="AC18" i="21"/>
  <c r="AD18" i="21"/>
  <c r="AE18" i="21"/>
  <c r="AF18" i="21"/>
  <c r="V19" i="21"/>
  <c r="W19" i="21"/>
  <c r="X19" i="21"/>
  <c r="Y19" i="21"/>
  <c r="Z19" i="21"/>
  <c r="AA19" i="21"/>
  <c r="AB19" i="21"/>
  <c r="AC19" i="21"/>
  <c r="AD19" i="21"/>
  <c r="AE19" i="21"/>
  <c r="AF19" i="21"/>
  <c r="V20" i="21"/>
  <c r="W20" i="21"/>
  <c r="X20" i="21"/>
  <c r="Y20" i="21"/>
  <c r="Z20" i="21"/>
  <c r="AA20" i="21"/>
  <c r="AB20" i="21"/>
  <c r="AC20" i="21"/>
  <c r="AD20" i="21"/>
  <c r="AE20" i="21"/>
  <c r="AF20" i="21"/>
  <c r="V21" i="21"/>
  <c r="W21" i="21"/>
  <c r="X21" i="21"/>
  <c r="Y21" i="21"/>
  <c r="Z21" i="21"/>
  <c r="AA21" i="21"/>
  <c r="AB21" i="21"/>
  <c r="AC21" i="21"/>
  <c r="AD21" i="21"/>
  <c r="AE21" i="21"/>
  <c r="AF21" i="21"/>
  <c r="V22" i="21"/>
  <c r="W22" i="21"/>
  <c r="X22" i="21"/>
  <c r="Y22" i="21"/>
  <c r="Z22" i="21"/>
  <c r="AA22" i="21"/>
  <c r="AB22" i="21"/>
  <c r="AC22" i="21"/>
  <c r="AD22" i="21"/>
  <c r="AE22" i="21"/>
  <c r="AF22" i="21"/>
  <c r="V23" i="21"/>
  <c r="W23" i="21"/>
  <c r="X23" i="21"/>
  <c r="Y23" i="21"/>
  <c r="Z23" i="21"/>
  <c r="AA23" i="21"/>
  <c r="AB23" i="21"/>
  <c r="AC23" i="21"/>
  <c r="AD23" i="21"/>
  <c r="AE23" i="21"/>
  <c r="AF23" i="21"/>
  <c r="V24" i="21"/>
  <c r="W24" i="21"/>
  <c r="X24" i="21"/>
  <c r="Y24" i="21"/>
  <c r="Z24" i="21"/>
  <c r="AA24" i="21"/>
  <c r="AB24" i="21"/>
  <c r="AC24" i="21"/>
  <c r="AD24" i="21"/>
  <c r="AE24" i="21"/>
  <c r="AF24" i="21"/>
  <c r="V25" i="21"/>
  <c r="W25" i="21"/>
  <c r="X25" i="21"/>
  <c r="Y25" i="21"/>
  <c r="Z25" i="21"/>
  <c r="AA25" i="21"/>
  <c r="AB25" i="21"/>
  <c r="AC25" i="21"/>
  <c r="AD25" i="21"/>
  <c r="AE25" i="21"/>
  <c r="AF25" i="21"/>
  <c r="V26" i="21"/>
  <c r="W26" i="21"/>
  <c r="X26" i="21"/>
  <c r="Y26" i="21"/>
  <c r="Z26" i="21"/>
  <c r="AA26" i="21"/>
  <c r="AC26" i="21"/>
  <c r="AD26" i="21"/>
  <c r="AE26" i="21"/>
  <c r="AF26" i="21"/>
  <c r="V27" i="21"/>
  <c r="W27" i="21"/>
  <c r="X27" i="21"/>
  <c r="Y27" i="21"/>
  <c r="Z27" i="21"/>
  <c r="AA27" i="21"/>
  <c r="AC27" i="21"/>
  <c r="AD27" i="21"/>
  <c r="AE27" i="21"/>
  <c r="AF27" i="21"/>
  <c r="V28" i="21"/>
  <c r="W28" i="21"/>
  <c r="X28" i="21"/>
  <c r="Y28" i="21"/>
  <c r="Z28" i="21"/>
  <c r="AA28" i="21"/>
  <c r="AC28" i="21"/>
  <c r="AD28" i="21"/>
  <c r="AE28" i="21"/>
  <c r="AF28" i="21"/>
  <c r="V29" i="21"/>
  <c r="W29" i="21"/>
  <c r="X29" i="21"/>
  <c r="Y29" i="21"/>
  <c r="Z29" i="21"/>
  <c r="AA29" i="21"/>
  <c r="AC29" i="21"/>
  <c r="AD29" i="21"/>
  <c r="AE29" i="21"/>
  <c r="AF29" i="21"/>
  <c r="V30" i="21"/>
  <c r="W30" i="21"/>
  <c r="X30" i="21"/>
  <c r="Y30" i="21"/>
  <c r="Z30" i="21"/>
  <c r="AA30" i="21"/>
  <c r="AC30" i="21"/>
  <c r="AD30" i="21"/>
  <c r="AE30" i="21"/>
  <c r="AF30" i="21"/>
  <c r="V31" i="21"/>
  <c r="W31" i="21"/>
  <c r="X31" i="21"/>
  <c r="Y31" i="21"/>
  <c r="Z31" i="21"/>
  <c r="AA31" i="21"/>
  <c r="AC31" i="21"/>
  <c r="AD31" i="21"/>
  <c r="AE31" i="21"/>
  <c r="AF31" i="21"/>
  <c r="V32" i="21"/>
  <c r="W32" i="21"/>
  <c r="X32" i="21"/>
  <c r="Y32" i="21"/>
  <c r="Z32" i="21"/>
  <c r="AA32" i="21"/>
  <c r="AC32" i="21"/>
  <c r="AD32" i="21"/>
  <c r="AE32" i="21"/>
  <c r="AF32" i="21"/>
  <c r="V33" i="21"/>
  <c r="W33" i="21"/>
  <c r="X33" i="21"/>
  <c r="Y33" i="21"/>
  <c r="Z33" i="21"/>
  <c r="AA33" i="21"/>
  <c r="AC33" i="21"/>
  <c r="AD33" i="21"/>
  <c r="AE33" i="21"/>
  <c r="AF33" i="21"/>
  <c r="V34" i="21"/>
  <c r="W34" i="21"/>
  <c r="X34" i="21"/>
  <c r="Y34" i="21"/>
  <c r="Z34" i="21"/>
  <c r="AA34" i="21"/>
  <c r="AC34" i="21"/>
  <c r="AD34" i="21"/>
  <c r="AE34" i="21"/>
  <c r="AF34" i="21"/>
  <c r="V35" i="21"/>
  <c r="W35" i="21"/>
  <c r="X35" i="21"/>
  <c r="Y35" i="21"/>
  <c r="Z35" i="21"/>
  <c r="AA35" i="21"/>
  <c r="AB35" i="21"/>
  <c r="AC35" i="21"/>
  <c r="AD35" i="21"/>
  <c r="AE35" i="21"/>
  <c r="AF35" i="21"/>
  <c r="V36" i="21"/>
  <c r="W36" i="21"/>
  <c r="X36" i="21"/>
  <c r="Y36" i="21"/>
  <c r="Z36" i="21"/>
  <c r="AA36" i="21"/>
  <c r="AB36" i="21"/>
  <c r="AC36" i="21"/>
  <c r="AD36" i="21"/>
  <c r="AE36" i="21"/>
  <c r="AF36" i="21"/>
  <c r="V37" i="21"/>
  <c r="W37" i="21"/>
  <c r="X37" i="21"/>
  <c r="Y37" i="21"/>
  <c r="Z37" i="21"/>
  <c r="AA37" i="21"/>
  <c r="AB37" i="21"/>
  <c r="AC37" i="21"/>
  <c r="AD37" i="21"/>
  <c r="AE37" i="21"/>
  <c r="AF37" i="21"/>
  <c r="V38" i="21"/>
  <c r="W38" i="21"/>
  <c r="X38" i="21"/>
  <c r="Y38" i="21"/>
  <c r="Z38" i="21"/>
  <c r="AA38" i="21"/>
  <c r="AB38" i="21"/>
  <c r="AC38" i="21"/>
  <c r="AD38" i="21"/>
  <c r="AE38" i="21"/>
  <c r="AF38" i="21"/>
  <c r="V39" i="21"/>
  <c r="W39" i="21"/>
  <c r="X39" i="21"/>
  <c r="Y39" i="21"/>
  <c r="Z39" i="21"/>
  <c r="AA39" i="21"/>
  <c r="AB39" i="21"/>
  <c r="AC39" i="21"/>
  <c r="AD39" i="21"/>
  <c r="AE39" i="21"/>
  <c r="AF39" i="21"/>
  <c r="V40" i="21"/>
  <c r="W40" i="21"/>
  <c r="X40" i="21"/>
  <c r="Y40" i="21"/>
  <c r="Z40" i="21"/>
  <c r="AA40" i="21"/>
  <c r="AB40" i="21"/>
  <c r="AC40" i="21"/>
  <c r="AD40" i="21"/>
  <c r="AE40" i="21"/>
  <c r="AF40" i="21"/>
  <c r="V41" i="21"/>
  <c r="W41" i="21"/>
  <c r="X41" i="21"/>
  <c r="Y41" i="21"/>
  <c r="Z41" i="21"/>
  <c r="AA41" i="21"/>
  <c r="AB41" i="21"/>
  <c r="AC41" i="21"/>
  <c r="AD41" i="21"/>
  <c r="AE41" i="21"/>
  <c r="AF41" i="21"/>
  <c r="V42" i="21"/>
  <c r="W42" i="21"/>
  <c r="X42" i="21"/>
  <c r="Y42" i="21"/>
  <c r="Z42" i="21"/>
  <c r="AA42" i="21"/>
  <c r="AB42" i="21"/>
  <c r="AC42" i="21"/>
  <c r="AD42" i="21"/>
  <c r="AE42" i="21"/>
  <c r="AF42" i="21"/>
  <c r="V43" i="21"/>
  <c r="W43" i="21"/>
  <c r="X43" i="21"/>
  <c r="Y43" i="21"/>
  <c r="Z43" i="21"/>
  <c r="AA43" i="21"/>
  <c r="AB43" i="21"/>
  <c r="AC43" i="21"/>
  <c r="AD43" i="21"/>
  <c r="AE43" i="21"/>
  <c r="AF43" i="21"/>
  <c r="V44" i="21"/>
  <c r="W44" i="21"/>
  <c r="X44" i="21"/>
  <c r="Y44" i="21"/>
  <c r="Z44" i="21"/>
  <c r="AA44" i="21"/>
  <c r="AB44" i="21"/>
  <c r="AC44" i="21"/>
  <c r="AD44" i="21"/>
  <c r="AE44" i="21"/>
  <c r="AF44" i="21"/>
  <c r="V45" i="21"/>
  <c r="W45" i="21"/>
  <c r="X45" i="21"/>
  <c r="Y45" i="21"/>
  <c r="Z45" i="21"/>
  <c r="AA45" i="21"/>
  <c r="AB45" i="21"/>
  <c r="AC45" i="21"/>
  <c r="AD45" i="21"/>
  <c r="AE45" i="21"/>
  <c r="AF45" i="21"/>
  <c r="V46" i="21"/>
  <c r="W46" i="21"/>
  <c r="X46" i="21"/>
  <c r="Y46" i="21"/>
  <c r="Z46" i="21"/>
  <c r="AA46" i="21"/>
  <c r="AB46" i="21"/>
  <c r="AC46" i="21"/>
  <c r="AD46" i="21"/>
  <c r="AE46" i="21"/>
  <c r="AF46" i="21"/>
  <c r="V47" i="21"/>
  <c r="W47" i="21"/>
  <c r="X47" i="21"/>
  <c r="Y47" i="21"/>
  <c r="Z47" i="21"/>
  <c r="AA47" i="21"/>
  <c r="AB47" i="21"/>
  <c r="AC47" i="21"/>
  <c r="AD47" i="21"/>
  <c r="AE47" i="21"/>
  <c r="AF47" i="21"/>
  <c r="V48" i="21"/>
  <c r="W48" i="21"/>
  <c r="X48" i="21"/>
  <c r="Y48" i="21"/>
  <c r="Z48" i="21"/>
  <c r="AA48" i="21"/>
  <c r="AB48" i="21"/>
  <c r="AC48" i="21"/>
  <c r="AD48" i="21"/>
  <c r="AE48" i="21"/>
  <c r="AF48" i="21"/>
  <c r="V49" i="21"/>
  <c r="W49" i="21"/>
  <c r="X49" i="21"/>
  <c r="Y49" i="21"/>
  <c r="Z49" i="21"/>
  <c r="AA49" i="21"/>
  <c r="AB49" i="21"/>
  <c r="AC49" i="21"/>
  <c r="AD49" i="21"/>
  <c r="AE49" i="21"/>
  <c r="AF49" i="21"/>
  <c r="V50" i="21"/>
  <c r="W50" i="21"/>
  <c r="X50" i="21"/>
  <c r="Y50" i="21"/>
  <c r="Z50" i="21"/>
  <c r="AA50" i="21"/>
  <c r="AB50" i="21"/>
  <c r="AC50" i="21"/>
  <c r="AD50" i="21"/>
  <c r="AE50" i="21"/>
  <c r="AF50" i="21"/>
  <c r="V51" i="21"/>
  <c r="W51" i="21"/>
  <c r="X51" i="21"/>
  <c r="Y51" i="21"/>
  <c r="Z51" i="21"/>
  <c r="AA51" i="21"/>
  <c r="AB51" i="21"/>
  <c r="AC51" i="21"/>
  <c r="AD51" i="21"/>
  <c r="AE51" i="21"/>
  <c r="AF51" i="21"/>
  <c r="V52" i="21"/>
  <c r="W52" i="21"/>
  <c r="X52" i="21"/>
  <c r="Y52" i="21"/>
  <c r="Z52" i="21"/>
  <c r="AA52" i="21"/>
  <c r="AB52" i="21"/>
  <c r="AC52" i="21"/>
  <c r="AD52" i="21"/>
  <c r="AE52" i="21"/>
  <c r="AF52" i="21"/>
  <c r="V8" i="21"/>
  <c r="W8" i="21"/>
  <c r="X8" i="21"/>
  <c r="Y8" i="21"/>
  <c r="Z8" i="21"/>
  <c r="AA8" i="21"/>
  <c r="AB8" i="21"/>
  <c r="AC8" i="21"/>
  <c r="AD8" i="21"/>
  <c r="AE8" i="21"/>
  <c r="AF8" i="21"/>
  <c r="U9" i="21"/>
  <c r="U10" i="21"/>
  <c r="U11" i="21"/>
  <c r="U12" i="21"/>
  <c r="U13" i="21"/>
  <c r="U14" i="21"/>
  <c r="U15" i="21"/>
  <c r="U16" i="21"/>
  <c r="U17" i="21"/>
  <c r="U18" i="21"/>
  <c r="U19" i="21"/>
  <c r="U20" i="21"/>
  <c r="U21" i="21"/>
  <c r="U22" i="21"/>
  <c r="U23" i="21"/>
  <c r="U24" i="21"/>
  <c r="U25" i="21"/>
  <c r="U26" i="21"/>
  <c r="U27" i="21"/>
  <c r="U28" i="21"/>
  <c r="U29" i="21"/>
  <c r="U30" i="21"/>
  <c r="U31" i="21"/>
  <c r="U32" i="21"/>
  <c r="U33" i="21"/>
  <c r="U34" i="21"/>
  <c r="U35" i="21"/>
  <c r="U36" i="21"/>
  <c r="U37" i="21"/>
  <c r="U38" i="21"/>
  <c r="U39" i="21"/>
  <c r="U40" i="21"/>
  <c r="U41" i="21"/>
  <c r="U42" i="21"/>
  <c r="U43" i="21"/>
  <c r="U44" i="21"/>
  <c r="U45" i="21"/>
  <c r="U46" i="21"/>
  <c r="U47" i="21"/>
  <c r="U48" i="21"/>
  <c r="U49" i="21"/>
  <c r="U50" i="21"/>
  <c r="U51" i="21"/>
  <c r="U52" i="21"/>
  <c r="U8" i="21"/>
  <c r="AB33" i="21" l="1"/>
  <c r="AB29" i="21"/>
  <c r="AB28" i="21"/>
  <c r="AB34" i="21"/>
  <c r="AB30" i="21"/>
  <c r="AB26" i="21"/>
  <c r="AB32" i="21"/>
  <c r="AB31" i="21"/>
  <c r="J4" i="19"/>
  <c r="J5" i="19"/>
  <c r="J6" i="19"/>
  <c r="J7" i="19"/>
  <c r="J8" i="19"/>
  <c r="J9" i="19"/>
  <c r="J10" i="19"/>
  <c r="J11" i="19"/>
  <c r="J12" i="19"/>
  <c r="J13" i="19"/>
  <c r="J14" i="19"/>
  <c r="J3" i="19"/>
  <c r="I4" i="19"/>
  <c r="I5" i="19"/>
  <c r="I6" i="19"/>
  <c r="I7" i="19"/>
  <c r="I8" i="19"/>
  <c r="I9" i="19"/>
  <c r="I10" i="19"/>
  <c r="I11" i="19"/>
  <c r="I12" i="19"/>
  <c r="I13" i="19"/>
  <c r="I14" i="19"/>
  <c r="I3" i="19"/>
  <c r="H4" i="19"/>
  <c r="H5" i="19"/>
  <c r="H6" i="19"/>
  <c r="H7" i="19"/>
  <c r="H8" i="19"/>
  <c r="H9" i="19"/>
  <c r="H10" i="19"/>
  <c r="H11" i="19"/>
  <c r="H12" i="19"/>
  <c r="H13" i="19"/>
  <c r="H14" i="19"/>
  <c r="H3" i="19"/>
  <c r="W35" i="11" l="1"/>
  <c r="W36" i="11"/>
  <c r="W37" i="11"/>
  <c r="W38" i="11"/>
  <c r="W39" i="11"/>
  <c r="W40" i="11"/>
  <c r="W41" i="11"/>
  <c r="W34" i="11"/>
  <c r="U35" i="11"/>
  <c r="U36" i="11"/>
  <c r="U37" i="11"/>
  <c r="U38" i="11"/>
  <c r="U39" i="11"/>
  <c r="U40" i="11"/>
  <c r="U41" i="11"/>
  <c r="U42" i="11"/>
  <c r="U43" i="11"/>
  <c r="U34" i="11"/>
  <c r="T42" i="11"/>
  <c r="T43" i="11"/>
  <c r="T35" i="11"/>
  <c r="T36" i="11"/>
  <c r="T37" i="11"/>
  <c r="T38" i="11"/>
  <c r="T39" i="11"/>
  <c r="T40" i="11"/>
  <c r="T41" i="11"/>
  <c r="T34" i="11"/>
  <c r="BU43" i="4" l="1"/>
  <c r="BU44" i="4"/>
  <c r="BU45" i="4"/>
  <c r="BT43" i="4"/>
  <c r="BT44" i="4"/>
  <c r="BT45" i="4"/>
  <c r="BQ43" i="4"/>
  <c r="BQ44" i="4"/>
  <c r="BQ45" i="4"/>
  <c r="X35" i="4" l="1"/>
  <c r="AF35" i="4" l="1"/>
  <c r="AE35" i="4"/>
  <c r="AG35" i="4" s="1"/>
  <c r="BU35" i="4"/>
  <c r="BT35" i="4"/>
  <c r="BQ35" i="4"/>
  <c r="BR35" i="4"/>
  <c r="BR43" i="4"/>
  <c r="BR44" i="4"/>
  <c r="BR45" i="4"/>
  <c r="G4" i="19" l="1"/>
  <c r="G5" i="19"/>
  <c r="G6" i="19"/>
  <c r="G7" i="19"/>
  <c r="G8" i="19"/>
  <c r="G9" i="19"/>
  <c r="G10" i="19"/>
  <c r="G11" i="19"/>
  <c r="G12" i="19"/>
  <c r="G13" i="19"/>
  <c r="G14" i="19"/>
  <c r="G3" i="19"/>
  <c r="AI45" i="4" l="1"/>
  <c r="AI43" i="4"/>
  <c r="AI44" i="4"/>
  <c r="AJ7" i="4"/>
  <c r="AJ8" i="4"/>
  <c r="AJ9" i="4"/>
  <c r="AJ10" i="4"/>
  <c r="AJ11" i="4"/>
  <c r="AJ12" i="4"/>
  <c r="AJ13" i="4"/>
  <c r="AJ14" i="4"/>
  <c r="AJ15" i="4"/>
  <c r="AJ16" i="4"/>
  <c r="AJ17" i="4"/>
  <c r="AJ18" i="4"/>
  <c r="AJ19" i="4"/>
  <c r="AJ20" i="4"/>
  <c r="AJ21" i="4"/>
  <c r="AJ22" i="4"/>
  <c r="AJ23" i="4"/>
  <c r="AJ24" i="4"/>
  <c r="AJ25" i="4"/>
  <c r="AJ26" i="4"/>
  <c r="AJ27" i="4"/>
  <c r="AJ28" i="4"/>
  <c r="AJ29" i="4"/>
  <c r="AJ30" i="4"/>
  <c r="AJ31" i="4"/>
  <c r="AJ32" i="4"/>
  <c r="AJ33" i="4"/>
  <c r="AJ34" i="4"/>
  <c r="AJ35" i="4"/>
  <c r="AJ36" i="4"/>
  <c r="AJ37" i="4"/>
  <c r="AJ38" i="4"/>
  <c r="AJ39" i="4"/>
  <c r="AJ40" i="4"/>
  <c r="AJ41" i="4"/>
  <c r="AJ42" i="4"/>
  <c r="AJ43" i="4"/>
  <c r="AJ44" i="4"/>
  <c r="AJ45" i="4"/>
  <c r="AJ46" i="4"/>
  <c r="AJ47" i="4"/>
  <c r="AJ48" i="4"/>
  <c r="AJ49" i="4"/>
  <c r="AJ50" i="4"/>
  <c r="AJ51" i="4"/>
  <c r="AJ52" i="4"/>
  <c r="AJ53" i="4"/>
  <c r="AJ54" i="4"/>
  <c r="AJ55" i="4"/>
  <c r="AJ56" i="4"/>
  <c r="AJ57" i="4"/>
  <c r="AJ58" i="4"/>
  <c r="AJ59" i="4"/>
  <c r="AJ60" i="4"/>
  <c r="AJ61" i="4"/>
  <c r="AJ62" i="4"/>
  <c r="AJ63" i="4"/>
  <c r="AJ64" i="4"/>
  <c r="AJ65" i="4"/>
  <c r="AJ6" i="4"/>
  <c r="AI35" i="4"/>
  <c r="T7" i="4" l="1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27" i="4"/>
  <c r="T28" i="4"/>
  <c r="T29" i="4"/>
  <c r="T30" i="4"/>
  <c r="T31" i="4"/>
  <c r="T32" i="4"/>
  <c r="T33" i="4"/>
  <c r="T34" i="4"/>
  <c r="T35" i="4"/>
  <c r="T36" i="4"/>
  <c r="T37" i="4"/>
  <c r="T38" i="4"/>
  <c r="T39" i="4"/>
  <c r="T40" i="4"/>
  <c r="T41" i="4"/>
  <c r="T42" i="4"/>
  <c r="T43" i="4"/>
  <c r="T44" i="4"/>
  <c r="T45" i="4"/>
  <c r="T46" i="4"/>
  <c r="T47" i="4"/>
  <c r="T48" i="4"/>
  <c r="T49" i="4"/>
  <c r="T50" i="4"/>
  <c r="T51" i="4"/>
  <c r="T52" i="4"/>
  <c r="T53" i="4"/>
  <c r="T54" i="4"/>
  <c r="T55" i="4"/>
  <c r="T56" i="4"/>
  <c r="T57" i="4"/>
  <c r="T58" i="4"/>
  <c r="T59" i="4"/>
  <c r="T60" i="4"/>
  <c r="T61" i="4"/>
  <c r="T62" i="4"/>
  <c r="T63" i="4"/>
  <c r="T64" i="4"/>
  <c r="T65" i="4"/>
  <c r="T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34" i="4"/>
  <c r="S35" i="4"/>
  <c r="S36" i="4"/>
  <c r="S37" i="4"/>
  <c r="S38" i="4"/>
  <c r="S39" i="4"/>
  <c r="S40" i="4"/>
  <c r="S41" i="4"/>
  <c r="S42" i="4"/>
  <c r="S43" i="4"/>
  <c r="S44" i="4"/>
  <c r="S45" i="4"/>
  <c r="S46" i="4"/>
  <c r="S47" i="4"/>
  <c r="S48" i="4"/>
  <c r="S49" i="4"/>
  <c r="S50" i="4"/>
  <c r="S51" i="4"/>
  <c r="S52" i="4"/>
  <c r="S53" i="4"/>
  <c r="S54" i="4"/>
  <c r="S55" i="4"/>
  <c r="S56" i="4"/>
  <c r="S57" i="4"/>
  <c r="S58" i="4"/>
  <c r="S59" i="4"/>
  <c r="S60" i="4"/>
  <c r="S61" i="4"/>
  <c r="S62" i="4"/>
  <c r="S63" i="4"/>
  <c r="S64" i="4"/>
  <c r="S65" i="4"/>
  <c r="S6" i="4"/>
  <c r="BA35" i="4" l="1"/>
  <c r="BA43" i="4"/>
  <c r="BC43" i="4" s="1"/>
  <c r="BA44" i="4"/>
  <c r="BC44" i="4" s="1"/>
  <c r="BA45" i="4"/>
  <c r="BC45" i="4" s="1"/>
  <c r="BF35" i="4" l="1"/>
  <c r="BG35" i="4"/>
  <c r="BH35" i="4"/>
  <c r="BB45" i="4"/>
  <c r="BB44" i="4"/>
  <c r="BB43" i="4"/>
  <c r="BS35" i="4"/>
  <c r="BS43" i="4"/>
  <c r="BS44" i="4"/>
  <c r="BS45" i="4"/>
  <c r="BC35" i="4" l="1"/>
  <c r="BB35" i="4"/>
  <c r="AZ7" i="4"/>
  <c r="AZ8" i="4"/>
  <c r="AZ9" i="4"/>
  <c r="AZ10" i="4"/>
  <c r="AZ11" i="4"/>
  <c r="AZ12" i="4"/>
  <c r="AZ13" i="4"/>
  <c r="AZ14" i="4"/>
  <c r="AZ15" i="4"/>
  <c r="AZ16" i="4"/>
  <c r="AZ17" i="4"/>
  <c r="AZ18" i="4"/>
  <c r="AZ19" i="4"/>
  <c r="AZ20" i="4"/>
  <c r="AZ21" i="4"/>
  <c r="AZ22" i="4"/>
  <c r="AZ23" i="4"/>
  <c r="AZ24" i="4"/>
  <c r="AZ26" i="4"/>
  <c r="AZ27" i="4"/>
  <c r="AZ28" i="4"/>
  <c r="AZ29" i="4"/>
  <c r="AZ30" i="4"/>
  <c r="AZ31" i="4"/>
  <c r="AZ32" i="4"/>
  <c r="AZ33" i="4"/>
  <c r="AZ34" i="4"/>
  <c r="AZ35" i="4"/>
  <c r="AZ36" i="4"/>
  <c r="AZ37" i="4"/>
  <c r="AZ38" i="4"/>
  <c r="AZ39" i="4"/>
  <c r="AZ40" i="4"/>
  <c r="AZ42" i="4"/>
  <c r="AZ46" i="4"/>
  <c r="AZ47" i="4"/>
  <c r="AZ48" i="4"/>
  <c r="AZ49" i="4"/>
  <c r="AZ50" i="4"/>
  <c r="AZ51" i="4"/>
  <c r="AZ52" i="4"/>
  <c r="AZ53" i="4"/>
  <c r="AZ55" i="4"/>
  <c r="AZ56" i="4"/>
  <c r="AZ57" i="4"/>
  <c r="AZ58" i="4"/>
  <c r="AZ59" i="4"/>
  <c r="AZ60" i="4"/>
  <c r="AZ61" i="4"/>
  <c r="AZ62" i="4"/>
  <c r="AZ63" i="4"/>
  <c r="AZ64" i="4"/>
  <c r="AZ6" i="4"/>
  <c r="AY7" i="4"/>
  <c r="AY8" i="4"/>
  <c r="AY9" i="4"/>
  <c r="AY10" i="4"/>
  <c r="AY11" i="4"/>
  <c r="AY12" i="4"/>
  <c r="AY13" i="4"/>
  <c r="AY14" i="4"/>
  <c r="AY15" i="4"/>
  <c r="AY16" i="4"/>
  <c r="AY17" i="4"/>
  <c r="AY18" i="4"/>
  <c r="AY19" i="4"/>
  <c r="AY20" i="4"/>
  <c r="AY21" i="4"/>
  <c r="AY22" i="4"/>
  <c r="AY23" i="4"/>
  <c r="AY24" i="4"/>
  <c r="AY26" i="4"/>
  <c r="AY27" i="4"/>
  <c r="AY28" i="4"/>
  <c r="AY29" i="4"/>
  <c r="AY30" i="4"/>
  <c r="AY31" i="4"/>
  <c r="AY32" i="4"/>
  <c r="AY33" i="4"/>
  <c r="AY34" i="4"/>
  <c r="AY35" i="4"/>
  <c r="AY36" i="4"/>
  <c r="AY37" i="4"/>
  <c r="AY38" i="4"/>
  <c r="AY39" i="4"/>
  <c r="AY40" i="4"/>
  <c r="AY42" i="4"/>
  <c r="AY46" i="4"/>
  <c r="AY47" i="4"/>
  <c r="AY48" i="4"/>
  <c r="AY49" i="4"/>
  <c r="AY50" i="4"/>
  <c r="AY51" i="4"/>
  <c r="AY52" i="4"/>
  <c r="AY53" i="4"/>
  <c r="AY54" i="4"/>
  <c r="AY56" i="4"/>
  <c r="AY57" i="4"/>
  <c r="AY58" i="4"/>
  <c r="AY59" i="4"/>
  <c r="AY60" i="4"/>
  <c r="AY61" i="4"/>
  <c r="AY62" i="4"/>
  <c r="AY63" i="4"/>
  <c r="AY64" i="4"/>
  <c r="AY65" i="4"/>
  <c r="AY6" i="4"/>
  <c r="AX7" i="4"/>
  <c r="AX8" i="4"/>
  <c r="AX9" i="4"/>
  <c r="AX10" i="4"/>
  <c r="AX11" i="4"/>
  <c r="AX12" i="4"/>
  <c r="AX13" i="4"/>
  <c r="AX14" i="4"/>
  <c r="AX15" i="4"/>
  <c r="AX16" i="4"/>
  <c r="AX17" i="4"/>
  <c r="AX18" i="4"/>
  <c r="AX19" i="4"/>
  <c r="AX20" i="4"/>
  <c r="AX21" i="4"/>
  <c r="AX22" i="4"/>
  <c r="AX23" i="4"/>
  <c r="AX24" i="4"/>
  <c r="AX26" i="4"/>
  <c r="AX27" i="4"/>
  <c r="AX28" i="4"/>
  <c r="AX29" i="4"/>
  <c r="AX30" i="4"/>
  <c r="AX31" i="4"/>
  <c r="AX32" i="4"/>
  <c r="AX33" i="4"/>
  <c r="AX34" i="4"/>
  <c r="AX35" i="4"/>
  <c r="AX36" i="4"/>
  <c r="AX37" i="4"/>
  <c r="AX38" i="4"/>
  <c r="AX39" i="4"/>
  <c r="AX40" i="4"/>
  <c r="AX42" i="4"/>
  <c r="AX44" i="4"/>
  <c r="AX45" i="4"/>
  <c r="AX46" i="4"/>
  <c r="AX47" i="4"/>
  <c r="AX48" i="4"/>
  <c r="AX49" i="4"/>
  <c r="AX50" i="4"/>
  <c r="AX51" i="4"/>
  <c r="AX52" i="4"/>
  <c r="AX53" i="4"/>
  <c r="AX54" i="4"/>
  <c r="AX56" i="4"/>
  <c r="AX57" i="4"/>
  <c r="AX58" i="4"/>
  <c r="AX59" i="4"/>
  <c r="AX60" i="4"/>
  <c r="AX61" i="4"/>
  <c r="AX62" i="4"/>
  <c r="AX63" i="4"/>
  <c r="AX64" i="4"/>
  <c r="AX65" i="4"/>
  <c r="AX6" i="4"/>
  <c r="AW7" i="4"/>
  <c r="AW8" i="4"/>
  <c r="AW9" i="4"/>
  <c r="AW10" i="4"/>
  <c r="AW11" i="4"/>
  <c r="AW12" i="4"/>
  <c r="AW13" i="4"/>
  <c r="AW14" i="4"/>
  <c r="AW15" i="4"/>
  <c r="AW16" i="4"/>
  <c r="AW17" i="4"/>
  <c r="AW18" i="4"/>
  <c r="AW19" i="4"/>
  <c r="AW20" i="4"/>
  <c r="AW21" i="4"/>
  <c r="AW22" i="4"/>
  <c r="AW23" i="4"/>
  <c r="AW24" i="4"/>
  <c r="AW26" i="4"/>
  <c r="AW27" i="4"/>
  <c r="AW28" i="4"/>
  <c r="AW29" i="4"/>
  <c r="AW30" i="4"/>
  <c r="AW31" i="4"/>
  <c r="AW32" i="4"/>
  <c r="AW33" i="4"/>
  <c r="AW34" i="4"/>
  <c r="AW35" i="4"/>
  <c r="AW36" i="4"/>
  <c r="AW37" i="4"/>
  <c r="AW38" i="4"/>
  <c r="AW39" i="4"/>
  <c r="AW40" i="4"/>
  <c r="AW42" i="4"/>
  <c r="AW46" i="4"/>
  <c r="AW47" i="4"/>
  <c r="AW48" i="4"/>
  <c r="AW49" i="4"/>
  <c r="AW50" i="4"/>
  <c r="AW51" i="4"/>
  <c r="AW52" i="4"/>
  <c r="AW54" i="4"/>
  <c r="AW55" i="4"/>
  <c r="AW56" i="4"/>
  <c r="AW57" i="4"/>
  <c r="AW58" i="4"/>
  <c r="AW59" i="4"/>
  <c r="AW60" i="4"/>
  <c r="AW61" i="4"/>
  <c r="AW62" i="4"/>
  <c r="AW63" i="4"/>
  <c r="AW64" i="4"/>
  <c r="AW65" i="4"/>
  <c r="AW6" i="4"/>
  <c r="AV6" i="4"/>
  <c r="AU6" i="4"/>
  <c r="AV7" i="4"/>
  <c r="AV8" i="4"/>
  <c r="AV9" i="4"/>
  <c r="AV10" i="4"/>
  <c r="AV11" i="4"/>
  <c r="AV12" i="4"/>
  <c r="AV13" i="4"/>
  <c r="AV14" i="4"/>
  <c r="AV15" i="4"/>
  <c r="AV16" i="4"/>
  <c r="AV17" i="4"/>
  <c r="AV18" i="4"/>
  <c r="AV19" i="4"/>
  <c r="AV20" i="4"/>
  <c r="AV21" i="4"/>
  <c r="AV22" i="4"/>
  <c r="AV23" i="4"/>
  <c r="AV24" i="4"/>
  <c r="AV26" i="4"/>
  <c r="AV27" i="4"/>
  <c r="AV28" i="4"/>
  <c r="AV29" i="4"/>
  <c r="AV30" i="4"/>
  <c r="AV31" i="4"/>
  <c r="AV32" i="4"/>
  <c r="AV33" i="4"/>
  <c r="AV34" i="4"/>
  <c r="AV35" i="4"/>
  <c r="AV36" i="4"/>
  <c r="AV37" i="4"/>
  <c r="AV38" i="4"/>
  <c r="AV39" i="4"/>
  <c r="AV40" i="4"/>
  <c r="AV42" i="4"/>
  <c r="AV46" i="4"/>
  <c r="AV47" i="4"/>
  <c r="AV48" i="4"/>
  <c r="AV49" i="4"/>
  <c r="AV50" i="4"/>
  <c r="AV51" i="4"/>
  <c r="AV52" i="4"/>
  <c r="AV54" i="4"/>
  <c r="AV55" i="4"/>
  <c r="AV56" i="4"/>
  <c r="AV57" i="4"/>
  <c r="AV58" i="4"/>
  <c r="AV59" i="4"/>
  <c r="AV60" i="4"/>
  <c r="AV61" i="4"/>
  <c r="AV62" i="4"/>
  <c r="AV63" i="4"/>
  <c r="AV64" i="4"/>
  <c r="AV65" i="4"/>
  <c r="AU7" i="4"/>
  <c r="AU8" i="4"/>
  <c r="AU9" i="4"/>
  <c r="AU10" i="4"/>
  <c r="AU11" i="4"/>
  <c r="AU12" i="4"/>
  <c r="AU13" i="4"/>
  <c r="AU14" i="4"/>
  <c r="AU15" i="4"/>
  <c r="AU16" i="4"/>
  <c r="AU17" i="4"/>
  <c r="AU18" i="4"/>
  <c r="AU19" i="4"/>
  <c r="AU20" i="4"/>
  <c r="AU21" i="4"/>
  <c r="AU22" i="4"/>
  <c r="AU23" i="4"/>
  <c r="AU24" i="4"/>
  <c r="AU26" i="4"/>
  <c r="AU27" i="4"/>
  <c r="AU28" i="4"/>
  <c r="AU29" i="4"/>
  <c r="AU30" i="4"/>
  <c r="AU31" i="4"/>
  <c r="AU32" i="4"/>
  <c r="AU33" i="4"/>
  <c r="AU34" i="4"/>
  <c r="AU35" i="4"/>
  <c r="AU36" i="4"/>
  <c r="AU37" i="4"/>
  <c r="AU38" i="4"/>
  <c r="AU39" i="4"/>
  <c r="AU40" i="4"/>
  <c r="AU42" i="4"/>
  <c r="AU44" i="4"/>
  <c r="AU45" i="4"/>
  <c r="AU46" i="4"/>
  <c r="AU47" i="4"/>
  <c r="AU48" i="4"/>
  <c r="AU49" i="4"/>
  <c r="AU50" i="4"/>
  <c r="AU51" i="4"/>
  <c r="AU52" i="4"/>
  <c r="AU54" i="4"/>
  <c r="AU55" i="4"/>
  <c r="AU56" i="4"/>
  <c r="AU57" i="4"/>
  <c r="AU58" i="4"/>
  <c r="AU59" i="4"/>
  <c r="AU60" i="4"/>
  <c r="AU61" i="4"/>
  <c r="AU62" i="4"/>
  <c r="AU63" i="4"/>
  <c r="AU64" i="4"/>
  <c r="AU65" i="4"/>
  <c r="AS43" i="4"/>
  <c r="AS41" i="4"/>
  <c r="AS25" i="4"/>
  <c r="AT45" i="4"/>
  <c r="AT44" i="4"/>
  <c r="AT43" i="4"/>
  <c r="AT25" i="4"/>
  <c r="AT41" i="4"/>
  <c r="AR55" i="4"/>
  <c r="AQ53" i="4"/>
  <c r="AP55" i="4"/>
  <c r="AO53" i="4"/>
  <c r="AL53" i="4"/>
  <c r="AZ65" i="4"/>
  <c r="AZ54" i="4"/>
  <c r="AN25" i="4"/>
  <c r="AN45" i="4"/>
  <c r="AN44" i="4"/>
  <c r="AN43" i="4"/>
  <c r="AN41" i="4"/>
  <c r="BD35" i="4" l="1"/>
  <c r="BE35" i="4"/>
  <c r="AZ45" i="4"/>
  <c r="AW53" i="4"/>
  <c r="AY55" i="4"/>
  <c r="AY44" i="4"/>
  <c r="AX43" i="4"/>
  <c r="AW41" i="4"/>
  <c r="AW25" i="4"/>
  <c r="AU53" i="4"/>
  <c r="AV41" i="4"/>
  <c r="AY45" i="4"/>
  <c r="AZ43" i="4"/>
  <c r="AX55" i="4"/>
  <c r="AV25" i="4"/>
  <c r="AX25" i="4"/>
  <c r="AZ44" i="4"/>
  <c r="AV53" i="4"/>
  <c r="AY43" i="4"/>
  <c r="AU41" i="4"/>
  <c r="AW45" i="4"/>
  <c r="AX41" i="4"/>
  <c r="AY41" i="4"/>
  <c r="AZ41" i="4"/>
  <c r="AZ25" i="4"/>
  <c r="AV45" i="4"/>
  <c r="AV43" i="4"/>
  <c r="AU25" i="4"/>
  <c r="AV44" i="4"/>
  <c r="AU43" i="4"/>
  <c r="AW44" i="4"/>
  <c r="AY25" i="4"/>
  <c r="AW43" i="4"/>
  <c r="BL7" i="4" l="1"/>
  <c r="BM7" i="4"/>
  <c r="BL8" i="4"/>
  <c r="BM8" i="4"/>
  <c r="BL9" i="4"/>
  <c r="BM9" i="4"/>
  <c r="BL10" i="4"/>
  <c r="BM10" i="4"/>
  <c r="BL11" i="4"/>
  <c r="BM11" i="4"/>
  <c r="BL12" i="4"/>
  <c r="BM12" i="4"/>
  <c r="BL13" i="4"/>
  <c r="BM13" i="4"/>
  <c r="BL14" i="4"/>
  <c r="BM14" i="4"/>
  <c r="BL15" i="4"/>
  <c r="BM15" i="4"/>
  <c r="BL16" i="4"/>
  <c r="BM16" i="4"/>
  <c r="BL17" i="4"/>
  <c r="BM17" i="4"/>
  <c r="BL18" i="4"/>
  <c r="BM18" i="4"/>
  <c r="BL19" i="4"/>
  <c r="BM19" i="4"/>
  <c r="BL20" i="4"/>
  <c r="BM20" i="4"/>
  <c r="BL21" i="4"/>
  <c r="BM21" i="4"/>
  <c r="BL22" i="4"/>
  <c r="BM22" i="4"/>
  <c r="BL23" i="4"/>
  <c r="BM23" i="4"/>
  <c r="BL24" i="4"/>
  <c r="BM24" i="4"/>
  <c r="BL25" i="4"/>
  <c r="BM25" i="4"/>
  <c r="BL26" i="4"/>
  <c r="BM26" i="4"/>
  <c r="BL27" i="4"/>
  <c r="BM27" i="4"/>
  <c r="BL28" i="4"/>
  <c r="BM28" i="4"/>
  <c r="BL29" i="4"/>
  <c r="BM29" i="4"/>
  <c r="BL30" i="4"/>
  <c r="BM30" i="4"/>
  <c r="BL31" i="4"/>
  <c r="BM31" i="4"/>
  <c r="BL32" i="4"/>
  <c r="BM32" i="4"/>
  <c r="BL33" i="4"/>
  <c r="BM33" i="4"/>
  <c r="BL34" i="4"/>
  <c r="BM34" i="4"/>
  <c r="BL35" i="4"/>
  <c r="BM35" i="4"/>
  <c r="BL36" i="4"/>
  <c r="BM36" i="4"/>
  <c r="BL37" i="4"/>
  <c r="BM37" i="4"/>
  <c r="BL38" i="4"/>
  <c r="BM38" i="4"/>
  <c r="BL39" i="4"/>
  <c r="BM39" i="4"/>
  <c r="BL40" i="4"/>
  <c r="BM40" i="4"/>
  <c r="BL41" i="4"/>
  <c r="BM41" i="4"/>
  <c r="BL42" i="4"/>
  <c r="BM42" i="4"/>
  <c r="BL43" i="4"/>
  <c r="BM43" i="4"/>
  <c r="BL44" i="4"/>
  <c r="BM44" i="4"/>
  <c r="BL45" i="4"/>
  <c r="BM45" i="4"/>
  <c r="BL46" i="4"/>
  <c r="BM46" i="4"/>
  <c r="BL47" i="4"/>
  <c r="BM47" i="4"/>
  <c r="BL48" i="4"/>
  <c r="BM48" i="4"/>
  <c r="BL49" i="4"/>
  <c r="BM49" i="4"/>
  <c r="BL50" i="4"/>
  <c r="BM50" i="4"/>
  <c r="BL51" i="4"/>
  <c r="BM51" i="4"/>
  <c r="BL52" i="4"/>
  <c r="BM52" i="4"/>
  <c r="BL53" i="4"/>
  <c r="BM53" i="4"/>
  <c r="BL54" i="4"/>
  <c r="BM54" i="4"/>
  <c r="BL55" i="4"/>
  <c r="BM55" i="4"/>
  <c r="BL56" i="4"/>
  <c r="BM56" i="4"/>
  <c r="BL57" i="4"/>
  <c r="BM57" i="4"/>
  <c r="BL58" i="4"/>
  <c r="BM58" i="4"/>
  <c r="BL59" i="4"/>
  <c r="BM59" i="4"/>
  <c r="BL60" i="4"/>
  <c r="BM60" i="4"/>
  <c r="BL61" i="4"/>
  <c r="BM61" i="4"/>
  <c r="BL62" i="4"/>
  <c r="BM62" i="4"/>
  <c r="BL63" i="4"/>
  <c r="BM63" i="4"/>
  <c r="BL64" i="4"/>
  <c r="BM64" i="4"/>
  <c r="BL65" i="4"/>
  <c r="BM65" i="4"/>
  <c r="BM6" i="4"/>
  <c r="BL6" i="4"/>
  <c r="BO65" i="4" l="1"/>
  <c r="BO63" i="4"/>
  <c r="BO61" i="4"/>
  <c r="BO57" i="4"/>
  <c r="BN53" i="4"/>
  <c r="BO49" i="4"/>
  <c r="BN64" i="4"/>
  <c r="BO60" i="4"/>
  <c r="BO56" i="4"/>
  <c r="BO52" i="4"/>
  <c r="BO48" i="4"/>
  <c r="BN44" i="4"/>
  <c r="BO40" i="4"/>
  <c r="BO36" i="4"/>
  <c r="BO34" i="4"/>
  <c r="BO32" i="4"/>
  <c r="BO30" i="4"/>
  <c r="BN28" i="4"/>
  <c r="BN26" i="4"/>
  <c r="BO24" i="4"/>
  <c r="BN22" i="4"/>
  <c r="BO20" i="4"/>
  <c r="BO18" i="4"/>
  <c r="BO16" i="4"/>
  <c r="BO14" i="4"/>
  <c r="BN12" i="4"/>
  <c r="BN10" i="4"/>
  <c r="BO8" i="4"/>
  <c r="BO62" i="4"/>
  <c r="BN58" i="4"/>
  <c r="BO54" i="4"/>
  <c r="BO50" i="4"/>
  <c r="BO46" i="4"/>
  <c r="BN42" i="4"/>
  <c r="BN38" i="4"/>
  <c r="BN13" i="4"/>
  <c r="BO6" i="4"/>
  <c r="BO45" i="4"/>
  <c r="BO41" i="4"/>
  <c r="BN33" i="4"/>
  <c r="BN29" i="4"/>
  <c r="BN25" i="4"/>
  <c r="BN17" i="4"/>
  <c r="BN9" i="4"/>
  <c r="BO55" i="4"/>
  <c r="BN55" i="4"/>
  <c r="BO51" i="4"/>
  <c r="BN51" i="4"/>
  <c r="BO43" i="4"/>
  <c r="BN43" i="4"/>
  <c r="BN6" i="4"/>
  <c r="BN62" i="4"/>
  <c r="BN57" i="4"/>
  <c r="BN52" i="4"/>
  <c r="BN46" i="4"/>
  <c r="BN41" i="4"/>
  <c r="BN36" i="4"/>
  <c r="BN30" i="4"/>
  <c r="BN20" i="4"/>
  <c r="BN14" i="4"/>
  <c r="BO64" i="4"/>
  <c r="BO58" i="4"/>
  <c r="BO53" i="4"/>
  <c r="BO38" i="4"/>
  <c r="BO22" i="4"/>
  <c r="BP22" i="4" s="1"/>
  <c r="BN65" i="4"/>
  <c r="BN61" i="4"/>
  <c r="BP61" i="4" s="1"/>
  <c r="BN56" i="4"/>
  <c r="BN50" i="4"/>
  <c r="BN45" i="4"/>
  <c r="BN40" i="4"/>
  <c r="BN34" i="4"/>
  <c r="BN24" i="4"/>
  <c r="BN18" i="4"/>
  <c r="BN8" i="4"/>
  <c r="BO44" i="4"/>
  <c r="BP44" i="4" s="1"/>
  <c r="BO28" i="4"/>
  <c r="BO12" i="4"/>
  <c r="BN60" i="4"/>
  <c r="BN54" i="4"/>
  <c r="BN49" i="4"/>
  <c r="BO42" i="4"/>
  <c r="BO26" i="4"/>
  <c r="BP26" i="4" s="1"/>
  <c r="BO10" i="4"/>
  <c r="BO59" i="4"/>
  <c r="BN59" i="4"/>
  <c r="BO47" i="4"/>
  <c r="BN47" i="4"/>
  <c r="BO39" i="4"/>
  <c r="BN39" i="4"/>
  <c r="BO37" i="4"/>
  <c r="BO35" i="4"/>
  <c r="BN35" i="4"/>
  <c r="BO33" i="4"/>
  <c r="BO31" i="4"/>
  <c r="BN31" i="4"/>
  <c r="BO29" i="4"/>
  <c r="BP29" i="4" s="1"/>
  <c r="BO27" i="4"/>
  <c r="BN27" i="4"/>
  <c r="BO25" i="4"/>
  <c r="BO23" i="4"/>
  <c r="BN23" i="4"/>
  <c r="BO21" i="4"/>
  <c r="BO19" i="4"/>
  <c r="BN19" i="4"/>
  <c r="BO17" i="4"/>
  <c r="BO15" i="4"/>
  <c r="BN15" i="4"/>
  <c r="BO13" i="4"/>
  <c r="BO11" i="4"/>
  <c r="BN11" i="4"/>
  <c r="BO9" i="4"/>
  <c r="BP9" i="4" s="1"/>
  <c r="BO7" i="4"/>
  <c r="BN7" i="4"/>
  <c r="BN63" i="4"/>
  <c r="BN48" i="4"/>
  <c r="BN37" i="4"/>
  <c r="BN32" i="4"/>
  <c r="BN21" i="4"/>
  <c r="BP21" i="4" s="1"/>
  <c r="BN16" i="4"/>
  <c r="BP16" i="4" s="1"/>
  <c r="BP63" i="4" l="1"/>
  <c r="BP57" i="4"/>
  <c r="BP40" i="4"/>
  <c r="BP53" i="4"/>
  <c r="BP46" i="4"/>
  <c r="BP6" i="4"/>
  <c r="BP32" i="4"/>
  <c r="BP33" i="4"/>
  <c r="BP65" i="4"/>
  <c r="BP49" i="4"/>
  <c r="BP64" i="4"/>
  <c r="BP13" i="4"/>
  <c r="BP19" i="4"/>
  <c r="BP35" i="4"/>
  <c r="BP60" i="4"/>
  <c r="BP28" i="4"/>
  <c r="BP8" i="4"/>
  <c r="BP24" i="4"/>
  <c r="BP50" i="4"/>
  <c r="BP36" i="4"/>
  <c r="BP48" i="4"/>
  <c r="BP17" i="4"/>
  <c r="BP10" i="4"/>
  <c r="BP54" i="4"/>
  <c r="BP18" i="4"/>
  <c r="BP34" i="4"/>
  <c r="BP56" i="4"/>
  <c r="BP38" i="4"/>
  <c r="BP14" i="4"/>
  <c r="BP30" i="4"/>
  <c r="BP62" i="4"/>
  <c r="BP25" i="4"/>
  <c r="BP20" i="4"/>
  <c r="BP7" i="4"/>
  <c r="BP23" i="4"/>
  <c r="BP39" i="4"/>
  <c r="BP59" i="4"/>
  <c r="BP42" i="4"/>
  <c r="BP12" i="4"/>
  <c r="BP45" i="4"/>
  <c r="BP58" i="4"/>
  <c r="BP52" i="4"/>
  <c r="BP43" i="4"/>
  <c r="BP55" i="4"/>
  <c r="BP37" i="4"/>
  <c r="BP41" i="4"/>
  <c r="BP11" i="4"/>
  <c r="BP27" i="4"/>
  <c r="BP15" i="4"/>
  <c r="BP31" i="4"/>
  <c r="BP47" i="4"/>
  <c r="BP51" i="4"/>
  <c r="H59" i="13" l="1"/>
  <c r="K59" i="13" s="1"/>
  <c r="G59" i="13"/>
  <c r="H58" i="13"/>
  <c r="K58" i="13" s="1"/>
  <c r="G58" i="13"/>
  <c r="H57" i="13"/>
  <c r="I57" i="13" s="1"/>
  <c r="G57" i="13"/>
  <c r="H56" i="13"/>
  <c r="K56" i="13" s="1"/>
  <c r="G56" i="13"/>
  <c r="D56" i="13"/>
  <c r="I55" i="13"/>
  <c r="M55" i="13" s="1"/>
  <c r="G55" i="13"/>
  <c r="I54" i="13"/>
  <c r="M54" i="13" s="1"/>
  <c r="G54" i="13"/>
  <c r="H53" i="13"/>
  <c r="I53" i="13" s="1"/>
  <c r="G53" i="13"/>
  <c r="D53" i="13"/>
  <c r="H52" i="13"/>
  <c r="K52" i="13" s="1"/>
  <c r="G52" i="13"/>
  <c r="H51" i="13"/>
  <c r="I51" i="13" s="1"/>
  <c r="G51" i="13"/>
  <c r="H50" i="13"/>
  <c r="I50" i="13" s="1"/>
  <c r="G50" i="13"/>
  <c r="H49" i="13"/>
  <c r="K49" i="13" s="1"/>
  <c r="G49" i="13"/>
  <c r="K48" i="13"/>
  <c r="I48" i="13"/>
  <c r="G48" i="13"/>
  <c r="K47" i="13"/>
  <c r="I47" i="13"/>
  <c r="G47" i="13"/>
  <c r="H46" i="13"/>
  <c r="K46" i="13" s="1"/>
  <c r="G46" i="13"/>
  <c r="H45" i="13"/>
  <c r="I45" i="13" s="1"/>
  <c r="G45" i="13"/>
  <c r="H44" i="13"/>
  <c r="K44" i="13" s="1"/>
  <c r="G44" i="13"/>
  <c r="H43" i="13"/>
  <c r="K43" i="13" s="1"/>
  <c r="G43" i="13"/>
  <c r="D43" i="13"/>
  <c r="H42" i="13"/>
  <c r="I42" i="13" s="1"/>
  <c r="G42" i="13"/>
  <c r="D42" i="13"/>
  <c r="K41" i="13"/>
  <c r="I41" i="13"/>
  <c r="G41" i="13"/>
  <c r="K40" i="13"/>
  <c r="I40" i="13"/>
  <c r="G40" i="13"/>
  <c r="H39" i="13"/>
  <c r="K39" i="13" s="1"/>
  <c r="G39" i="13"/>
  <c r="AX38" i="13"/>
  <c r="H38" i="13"/>
  <c r="I38" i="13" s="1"/>
  <c r="G38" i="13"/>
  <c r="AX37" i="13"/>
  <c r="H37" i="13"/>
  <c r="K37" i="13" s="1"/>
  <c r="G37" i="13"/>
  <c r="AX36" i="13"/>
  <c r="H36" i="13"/>
  <c r="I36" i="13" s="1"/>
  <c r="G36" i="13"/>
  <c r="AX35" i="13"/>
  <c r="H35" i="13"/>
  <c r="K35" i="13" s="1"/>
  <c r="G35" i="13"/>
  <c r="D35" i="13"/>
  <c r="AX34" i="13"/>
  <c r="K34" i="13"/>
  <c r="I34" i="13"/>
  <c r="G34" i="13"/>
  <c r="AX33" i="13"/>
  <c r="K33" i="13"/>
  <c r="I33" i="13"/>
  <c r="G33" i="13"/>
  <c r="AX32" i="13"/>
  <c r="H32" i="13"/>
  <c r="K32" i="13" s="1"/>
  <c r="G32" i="13"/>
  <c r="AX31" i="13"/>
  <c r="H31" i="13"/>
  <c r="I31" i="13" s="1"/>
  <c r="G31" i="13"/>
  <c r="AX30" i="13"/>
  <c r="H30" i="13"/>
  <c r="K30" i="13" s="1"/>
  <c r="G30" i="13"/>
  <c r="D30" i="13"/>
  <c r="AX29" i="13"/>
  <c r="K29" i="13"/>
  <c r="I29" i="13"/>
  <c r="G29" i="13"/>
  <c r="AX28" i="13"/>
  <c r="K28" i="13"/>
  <c r="I28" i="13"/>
  <c r="G28" i="13"/>
  <c r="AX27" i="13"/>
  <c r="H27" i="13"/>
  <c r="I27" i="13" s="1"/>
  <c r="G27" i="13"/>
  <c r="AX26" i="13"/>
  <c r="H26" i="13"/>
  <c r="K26" i="13" s="1"/>
  <c r="G26" i="13"/>
  <c r="AX25" i="13"/>
  <c r="H25" i="13"/>
  <c r="I25" i="13" s="1"/>
  <c r="G25" i="13"/>
  <c r="AX24" i="13"/>
  <c r="L24" i="13"/>
  <c r="H24" i="13"/>
  <c r="K24" i="13" s="1"/>
  <c r="G24" i="13"/>
  <c r="AX23" i="13"/>
  <c r="K23" i="13"/>
  <c r="I23" i="13"/>
  <c r="G23" i="13"/>
  <c r="AX22" i="13"/>
  <c r="K22" i="13"/>
  <c r="I22" i="13"/>
  <c r="G22" i="13"/>
  <c r="AX21" i="13"/>
  <c r="K21" i="13"/>
  <c r="I21" i="13"/>
  <c r="G21" i="13"/>
  <c r="AX20" i="13"/>
  <c r="H20" i="13"/>
  <c r="I20" i="13" s="1"/>
  <c r="G20" i="13"/>
  <c r="AX19" i="13"/>
  <c r="H19" i="13"/>
  <c r="K19" i="13" s="1"/>
  <c r="G19" i="13"/>
  <c r="AX18" i="13"/>
  <c r="H18" i="13"/>
  <c r="I18" i="13" s="1"/>
  <c r="G18" i="13"/>
  <c r="AX17" i="13"/>
  <c r="H17" i="13"/>
  <c r="K17" i="13" s="1"/>
  <c r="G17" i="13"/>
  <c r="AX16" i="13"/>
  <c r="H16" i="13"/>
  <c r="I16" i="13" s="1"/>
  <c r="G16" i="13"/>
  <c r="AX15" i="13"/>
  <c r="L15" i="13"/>
  <c r="H15" i="13"/>
  <c r="K15" i="13" s="1"/>
  <c r="G15" i="13"/>
  <c r="AX14" i="13"/>
  <c r="L14" i="13"/>
  <c r="H14" i="13"/>
  <c r="K14" i="13" s="1"/>
  <c r="G14" i="13"/>
  <c r="AX13" i="13"/>
  <c r="L13" i="13"/>
  <c r="H13" i="13"/>
  <c r="K13" i="13" s="1"/>
  <c r="G13" i="13"/>
  <c r="AX12" i="13"/>
  <c r="AN12" i="13"/>
  <c r="AM12" i="13"/>
  <c r="AO12" i="13" s="1"/>
  <c r="AG12" i="13"/>
  <c r="AF12" i="13"/>
  <c r="AH12" i="13" s="1"/>
  <c r="AA12" i="13"/>
  <c r="Z12" i="13"/>
  <c r="AB12" i="13" s="1"/>
  <c r="K12" i="13"/>
  <c r="I12" i="13"/>
  <c r="G12" i="13"/>
  <c r="AX11" i="13"/>
  <c r="AN11" i="13"/>
  <c r="AM11" i="13"/>
  <c r="AO11" i="13" s="1"/>
  <c r="AG11" i="13"/>
  <c r="AF11" i="13"/>
  <c r="AH11" i="13" s="1"/>
  <c r="AA11" i="13"/>
  <c r="Z11" i="13"/>
  <c r="AB11" i="13" s="1"/>
  <c r="K11" i="13"/>
  <c r="I11" i="13"/>
  <c r="G11" i="13"/>
  <c r="AX10" i="13"/>
  <c r="AN10" i="13"/>
  <c r="AM10" i="13"/>
  <c r="AO10" i="13" s="1"/>
  <c r="AG10" i="13"/>
  <c r="AF10" i="13"/>
  <c r="AH10" i="13" s="1"/>
  <c r="AA10" i="13"/>
  <c r="Z10" i="13"/>
  <c r="AB10" i="13" s="1"/>
  <c r="H10" i="13"/>
  <c r="I10" i="13" s="1"/>
  <c r="E10" i="13"/>
  <c r="G10" i="13" s="1"/>
  <c r="AX9" i="13"/>
  <c r="AN9" i="13"/>
  <c r="AM9" i="13"/>
  <c r="AO9" i="13" s="1"/>
  <c r="AG9" i="13"/>
  <c r="AF9" i="13"/>
  <c r="AH9" i="13" s="1"/>
  <c r="AA9" i="13"/>
  <c r="Z9" i="13"/>
  <c r="AB9" i="13" s="1"/>
  <c r="H9" i="13"/>
  <c r="I9" i="13" s="1"/>
  <c r="E9" i="13"/>
  <c r="G9" i="13" s="1"/>
  <c r="AX8" i="13"/>
  <c r="AN8" i="13"/>
  <c r="AM8" i="13"/>
  <c r="AO8" i="13" s="1"/>
  <c r="AG8" i="13"/>
  <c r="AF8" i="13"/>
  <c r="AH8" i="13" s="1"/>
  <c r="AA8" i="13"/>
  <c r="Z8" i="13"/>
  <c r="AB8" i="13" s="1"/>
  <c r="H8" i="13"/>
  <c r="K8" i="13" s="1"/>
  <c r="E8" i="13"/>
  <c r="G8" i="13" s="1"/>
  <c r="AX7" i="13"/>
  <c r="AN7" i="13"/>
  <c r="AM7" i="13"/>
  <c r="AO7" i="13" s="1"/>
  <c r="AG7" i="13"/>
  <c r="AF7" i="13"/>
  <c r="AH7" i="13" s="1"/>
  <c r="AA7" i="13"/>
  <c r="Z7" i="13"/>
  <c r="AB7" i="13" s="1"/>
  <c r="H7" i="13"/>
  <c r="K7" i="13" s="1"/>
  <c r="E7" i="13"/>
  <c r="G7" i="13" s="1"/>
  <c r="AX6" i="13"/>
  <c r="AN6" i="13"/>
  <c r="AM6" i="13"/>
  <c r="AO6" i="13" s="1"/>
  <c r="AG6" i="13"/>
  <c r="AF6" i="13"/>
  <c r="AH6" i="13" s="1"/>
  <c r="AA6" i="13"/>
  <c r="Z6" i="13"/>
  <c r="AB6" i="13" s="1"/>
  <c r="H6" i="13"/>
  <c r="I6" i="13" s="1"/>
  <c r="E6" i="13"/>
  <c r="G6" i="13" s="1"/>
  <c r="AX5" i="13"/>
  <c r="AN5" i="13"/>
  <c r="AM5" i="13"/>
  <c r="AO5" i="13" s="1"/>
  <c r="AG5" i="13"/>
  <c r="AF5" i="13"/>
  <c r="AH5" i="13" s="1"/>
  <c r="AA5" i="13"/>
  <c r="Z5" i="13"/>
  <c r="AB5" i="13" s="1"/>
  <c r="L5" i="13"/>
  <c r="H5" i="13"/>
  <c r="I5" i="13" s="1"/>
  <c r="E5" i="13"/>
  <c r="G5" i="13" s="1"/>
  <c r="H4" i="13"/>
  <c r="K4" i="13" s="1"/>
  <c r="D4" i="13"/>
  <c r="E4" i="13" s="1"/>
  <c r="G4" i="13" s="1"/>
  <c r="AI6" i="13" l="1"/>
  <c r="AC8" i="13"/>
  <c r="AP8" i="13"/>
  <c r="AI10" i="13"/>
  <c r="AC11" i="13"/>
  <c r="AP11" i="13"/>
  <c r="K18" i="13"/>
  <c r="M18" i="13" s="1"/>
  <c r="K27" i="13"/>
  <c r="M27" i="13" s="1"/>
  <c r="M29" i="13"/>
  <c r="AC5" i="13"/>
  <c r="AP5" i="13"/>
  <c r="AC9" i="13"/>
  <c r="I56" i="13"/>
  <c r="M56" i="13" s="1"/>
  <c r="I13" i="13"/>
  <c r="M13" i="13" s="1"/>
  <c r="I46" i="13"/>
  <c r="M46" i="13" s="1"/>
  <c r="AC6" i="13"/>
  <c r="AP6" i="13"/>
  <c r="AI8" i="13"/>
  <c r="AC10" i="13"/>
  <c r="AP10" i="13"/>
  <c r="I15" i="13"/>
  <c r="M15" i="13" s="1"/>
  <c r="M21" i="13"/>
  <c r="M23" i="13"/>
  <c r="M34" i="13"/>
  <c r="I44" i="13"/>
  <c r="M44" i="13" s="1"/>
  <c r="AI11" i="13"/>
  <c r="K36" i="13"/>
  <c r="M36" i="13" s="1"/>
  <c r="M47" i="13"/>
  <c r="AI5" i="13"/>
  <c r="AI9" i="13"/>
  <c r="AP9" i="13"/>
  <c r="I24" i="13"/>
  <c r="M24" i="13" s="1"/>
  <c r="M41" i="13"/>
  <c r="K42" i="13"/>
  <c r="M42" i="13" s="1"/>
  <c r="K51" i="13"/>
  <c r="M51" i="13" s="1"/>
  <c r="K5" i="13"/>
  <c r="M5" i="13" s="1"/>
  <c r="K6" i="13"/>
  <c r="M6" i="13" s="1"/>
  <c r="K10" i="13"/>
  <c r="M10" i="13" s="1"/>
  <c r="K31" i="13"/>
  <c r="M31" i="13" s="1"/>
  <c r="K50" i="13"/>
  <c r="M50" i="13" s="1"/>
  <c r="K53" i="13"/>
  <c r="M53" i="13" s="1"/>
  <c r="K57" i="13"/>
  <c r="M57" i="13" s="1"/>
  <c r="I4" i="13"/>
  <c r="M4" i="13" s="1"/>
  <c r="AC7" i="13"/>
  <c r="AI7" i="13"/>
  <c r="AP7" i="13"/>
  <c r="I8" i="13"/>
  <c r="M8" i="13" s="1"/>
  <c r="K9" i="13"/>
  <c r="M9" i="13" s="1"/>
  <c r="M11" i="13"/>
  <c r="M12" i="13"/>
  <c r="AC12" i="13"/>
  <c r="AI12" i="13"/>
  <c r="AP12" i="13"/>
  <c r="K16" i="13"/>
  <c r="M16" i="13" s="1"/>
  <c r="K20" i="13"/>
  <c r="M20" i="13" s="1"/>
  <c r="M22" i="13"/>
  <c r="K25" i="13"/>
  <c r="M25" i="13" s="1"/>
  <c r="M28" i="13"/>
  <c r="I30" i="13"/>
  <c r="M30" i="13" s="1"/>
  <c r="I32" i="13"/>
  <c r="M32" i="13" s="1"/>
  <c r="M33" i="13"/>
  <c r="K38" i="13"/>
  <c r="M38" i="13" s="1"/>
  <c r="M40" i="13"/>
  <c r="K45" i="13"/>
  <c r="M45" i="13" s="1"/>
  <c r="M48" i="13"/>
  <c r="I52" i="13"/>
  <c r="M52" i="13" s="1"/>
  <c r="I58" i="13"/>
  <c r="M58" i="13" s="1"/>
  <c r="I7" i="13"/>
  <c r="M7" i="13" s="1"/>
  <c r="I14" i="13"/>
  <c r="M14" i="13" s="1"/>
  <c r="I17" i="13"/>
  <c r="M17" i="13" s="1"/>
  <c r="I19" i="13"/>
  <c r="M19" i="13" s="1"/>
  <c r="I26" i="13"/>
  <c r="M26" i="13" s="1"/>
  <c r="I35" i="13"/>
  <c r="M35" i="13" s="1"/>
  <c r="I37" i="13"/>
  <c r="M37" i="13" s="1"/>
  <c r="I39" i="13"/>
  <c r="M39" i="13" s="1"/>
  <c r="I43" i="13"/>
  <c r="M43" i="13" s="1"/>
  <c r="I49" i="13"/>
  <c r="M49" i="13" s="1"/>
  <c r="I59" i="13"/>
  <c r="M59" i="13" s="1"/>
  <c r="AH35" i="4" l="1"/>
  <c r="AH43" i="4"/>
  <c r="AH44" i="4"/>
  <c r="AH45" i="4"/>
  <c r="AK45" i="4" s="1"/>
  <c r="BE44" i="4" l="1"/>
  <c r="AK35" i="4"/>
  <c r="AK44" i="4"/>
  <c r="AK43" i="4"/>
  <c r="BD44" i="4" l="1"/>
  <c r="BE43" i="4"/>
  <c r="BD43" i="4"/>
  <c r="BD45" i="4"/>
  <c r="BE45" i="4"/>
  <c r="BI45" i="4"/>
  <c r="BI35" i="4"/>
  <c r="BJ44" i="4"/>
  <c r="BI43" i="4"/>
  <c r="BI44" i="4"/>
  <c r="BJ43" i="4"/>
  <c r="BJ35" i="4"/>
  <c r="BJ45" i="4"/>
  <c r="X54" i="4" l="1"/>
  <c r="X55" i="4"/>
  <c r="X56" i="4"/>
  <c r="X57" i="4"/>
  <c r="X58" i="4"/>
  <c r="X59" i="4"/>
  <c r="X60" i="4"/>
  <c r="X61" i="4"/>
  <c r="X62" i="4"/>
  <c r="X63" i="4"/>
  <c r="X64" i="4"/>
  <c r="X65" i="4"/>
  <c r="AE65" i="4" s="1"/>
  <c r="AG65" i="4" s="1"/>
  <c r="X46" i="4"/>
  <c r="AE46" i="4" s="1"/>
  <c r="AG46" i="4" s="1"/>
  <c r="X47" i="4"/>
  <c r="X48" i="4"/>
  <c r="X49" i="4"/>
  <c r="X50" i="4"/>
  <c r="X51" i="4"/>
  <c r="X52" i="4"/>
  <c r="X53" i="4"/>
  <c r="X7" i="4"/>
  <c r="X8" i="4"/>
  <c r="X9" i="4"/>
  <c r="X10" i="4"/>
  <c r="X11" i="4"/>
  <c r="X12" i="4"/>
  <c r="X13" i="4"/>
  <c r="X14" i="4"/>
  <c r="X15" i="4"/>
  <c r="X16" i="4"/>
  <c r="X17" i="4"/>
  <c r="X18" i="4"/>
  <c r="X19" i="4"/>
  <c r="X20" i="4"/>
  <c r="X21" i="4"/>
  <c r="X22" i="4"/>
  <c r="X23" i="4"/>
  <c r="X24" i="4"/>
  <c r="X25" i="4"/>
  <c r="AE25" i="4" s="1"/>
  <c r="AG25" i="4" s="1"/>
  <c r="X26" i="4"/>
  <c r="X27" i="4"/>
  <c r="X28" i="4"/>
  <c r="X29" i="4"/>
  <c r="X30" i="4"/>
  <c r="AE30" i="4" s="1"/>
  <c r="AG30" i="4" s="1"/>
  <c r="X31" i="4"/>
  <c r="AE31" i="4" s="1"/>
  <c r="AG31" i="4" s="1"/>
  <c r="X32" i="4"/>
  <c r="X33" i="4"/>
  <c r="X34" i="4"/>
  <c r="X36" i="4"/>
  <c r="X37" i="4"/>
  <c r="X38" i="4"/>
  <c r="X39" i="4"/>
  <c r="X40" i="4"/>
  <c r="X41" i="4"/>
  <c r="AE41" i="4" s="1"/>
  <c r="AG41" i="4" s="1"/>
  <c r="X42" i="4"/>
  <c r="AE42" i="4" s="1"/>
  <c r="AG42" i="4" s="1"/>
  <c r="AE23" i="4" l="1"/>
  <c r="AG23" i="4" s="1"/>
  <c r="AF23" i="4"/>
  <c r="AE15" i="4"/>
  <c r="AG15" i="4" s="1"/>
  <c r="AF15" i="4"/>
  <c r="AF11" i="4"/>
  <c r="AE11" i="4"/>
  <c r="AE50" i="4"/>
  <c r="AG50" i="4" s="1"/>
  <c r="AF50" i="4"/>
  <c r="AE62" i="4"/>
  <c r="AG62" i="4" s="1"/>
  <c r="AF62" i="4"/>
  <c r="AF58" i="4"/>
  <c r="AE58" i="4"/>
  <c r="AF54" i="4"/>
  <c r="AE54" i="4"/>
  <c r="AF39" i="4"/>
  <c r="AE39" i="4"/>
  <c r="AF34" i="4"/>
  <c r="AE34" i="4"/>
  <c r="AF26" i="4"/>
  <c r="AE26" i="4"/>
  <c r="AF22" i="4"/>
  <c r="AE22" i="4"/>
  <c r="AF18" i="4"/>
  <c r="AE18" i="4"/>
  <c r="AF14" i="4"/>
  <c r="AE14" i="4"/>
  <c r="AF10" i="4"/>
  <c r="AE10" i="4"/>
  <c r="AE53" i="4"/>
  <c r="AG53" i="4" s="1"/>
  <c r="AF53" i="4"/>
  <c r="AE49" i="4"/>
  <c r="AG49" i="4" s="1"/>
  <c r="AF49" i="4"/>
  <c r="AF61" i="4"/>
  <c r="AE61" i="4"/>
  <c r="AF57" i="4"/>
  <c r="AE57" i="4"/>
  <c r="AE40" i="4"/>
  <c r="AG40" i="4" s="1"/>
  <c r="AF40" i="4"/>
  <c r="AF36" i="4"/>
  <c r="AE36" i="4"/>
  <c r="AE27" i="4"/>
  <c r="AG27" i="4" s="1"/>
  <c r="AF27" i="4"/>
  <c r="AF19" i="4"/>
  <c r="AE19" i="4"/>
  <c r="AF7" i="4"/>
  <c r="AE7" i="4"/>
  <c r="AE38" i="4"/>
  <c r="AG38" i="4" s="1"/>
  <c r="AF38" i="4"/>
  <c r="AE33" i="4"/>
  <c r="AG33" i="4" s="1"/>
  <c r="AF33" i="4"/>
  <c r="AE29" i="4"/>
  <c r="AG29" i="4" s="1"/>
  <c r="AF29" i="4"/>
  <c r="AE21" i="4"/>
  <c r="AG21" i="4" s="1"/>
  <c r="AF21" i="4"/>
  <c r="AF17" i="4"/>
  <c r="AE17" i="4"/>
  <c r="AF13" i="4"/>
  <c r="AE13" i="4"/>
  <c r="AF9" i="4"/>
  <c r="AE9" i="4"/>
  <c r="AF52" i="4"/>
  <c r="AE52" i="4"/>
  <c r="AF48" i="4"/>
  <c r="AE48" i="4"/>
  <c r="AF64" i="4"/>
  <c r="AE64" i="4"/>
  <c r="AE60" i="4"/>
  <c r="AG60" i="4" s="1"/>
  <c r="AF60" i="4"/>
  <c r="AF56" i="4"/>
  <c r="AE56" i="4"/>
  <c r="AE37" i="4"/>
  <c r="AG37" i="4" s="1"/>
  <c r="AF37" i="4"/>
  <c r="AF32" i="4"/>
  <c r="AE32" i="4"/>
  <c r="AE28" i="4"/>
  <c r="AG28" i="4" s="1"/>
  <c r="AF28" i="4"/>
  <c r="AE24" i="4"/>
  <c r="AG24" i="4" s="1"/>
  <c r="AF24" i="4"/>
  <c r="AF20" i="4"/>
  <c r="AE20" i="4"/>
  <c r="AF16" i="4"/>
  <c r="AE16" i="4"/>
  <c r="AE12" i="4"/>
  <c r="AG12" i="4" s="1"/>
  <c r="AF12" i="4"/>
  <c r="AE8" i="4"/>
  <c r="AG8" i="4" s="1"/>
  <c r="AF8" i="4"/>
  <c r="AF51" i="4"/>
  <c r="AE51" i="4"/>
  <c r="AE47" i="4"/>
  <c r="AG47" i="4" s="1"/>
  <c r="AF47" i="4"/>
  <c r="AE63" i="4"/>
  <c r="AG63" i="4" s="1"/>
  <c r="AF63" i="4"/>
  <c r="AF59" i="4"/>
  <c r="AE59" i="4"/>
  <c r="AF55" i="4"/>
  <c r="AE55" i="4"/>
  <c r="BU37" i="4"/>
  <c r="BT37" i="4"/>
  <c r="BQ37" i="4"/>
  <c r="BU40" i="4"/>
  <c r="BT40" i="4"/>
  <c r="BQ40" i="4"/>
  <c r="BU34" i="4"/>
  <c r="BT34" i="4"/>
  <c r="BQ34" i="4"/>
  <c r="BT26" i="4"/>
  <c r="BQ26" i="4"/>
  <c r="BU26" i="4"/>
  <c r="BU42" i="4"/>
  <c r="BT42" i="4"/>
  <c r="BQ42" i="4"/>
  <c r="BQ38" i="4"/>
  <c r="BT38" i="4"/>
  <c r="BU38" i="4"/>
  <c r="BU33" i="4"/>
  <c r="BT33" i="4"/>
  <c r="BQ33" i="4"/>
  <c r="BU29" i="4"/>
  <c r="BT29" i="4"/>
  <c r="BQ29" i="4"/>
  <c r="BU25" i="4"/>
  <c r="BT25" i="4"/>
  <c r="BQ25" i="4"/>
  <c r="BS25" i="4" s="1"/>
  <c r="BU21" i="4"/>
  <c r="BT21" i="4"/>
  <c r="BQ21" i="4"/>
  <c r="BU17" i="4"/>
  <c r="BT17" i="4"/>
  <c r="BQ17" i="4"/>
  <c r="BU13" i="4"/>
  <c r="BT13" i="4"/>
  <c r="BQ13" i="4"/>
  <c r="BU9" i="4"/>
  <c r="BT9" i="4"/>
  <c r="BQ9" i="4"/>
  <c r="BS9" i="4" s="1"/>
  <c r="BU52" i="4"/>
  <c r="BT52" i="4"/>
  <c r="BQ52" i="4"/>
  <c r="BU48" i="4"/>
  <c r="BT48" i="4"/>
  <c r="BQ48" i="4"/>
  <c r="BU64" i="4"/>
  <c r="BT64" i="4"/>
  <c r="BQ64" i="4"/>
  <c r="BU60" i="4"/>
  <c r="BT60" i="4"/>
  <c r="BQ60" i="4"/>
  <c r="BU56" i="4"/>
  <c r="BT56" i="4"/>
  <c r="BQ56" i="4"/>
  <c r="BU32" i="4"/>
  <c r="BT32" i="4"/>
  <c r="BQ32" i="4"/>
  <c r="BU28" i="4"/>
  <c r="BT28" i="4"/>
  <c r="BQ28" i="4"/>
  <c r="BU24" i="4"/>
  <c r="BT24" i="4"/>
  <c r="BQ24" i="4"/>
  <c r="BU20" i="4"/>
  <c r="BT20" i="4"/>
  <c r="BQ20" i="4"/>
  <c r="BU16" i="4"/>
  <c r="BT16" i="4"/>
  <c r="BQ16" i="4"/>
  <c r="BU12" i="4"/>
  <c r="BT12" i="4"/>
  <c r="BQ12" i="4"/>
  <c r="BU8" i="4"/>
  <c r="BT8" i="4"/>
  <c r="BQ8" i="4"/>
  <c r="BS8" i="4" s="1"/>
  <c r="BU51" i="4"/>
  <c r="BT51" i="4"/>
  <c r="BQ51" i="4"/>
  <c r="BU47" i="4"/>
  <c r="BT47" i="4"/>
  <c r="BQ47" i="4"/>
  <c r="BU63" i="4"/>
  <c r="BT63" i="4"/>
  <c r="BQ63" i="4"/>
  <c r="BU59" i="4"/>
  <c r="BT59" i="4"/>
  <c r="BQ59" i="4"/>
  <c r="BS59" i="4" s="1"/>
  <c r="BU55" i="4"/>
  <c r="BT55" i="4"/>
  <c r="BQ55" i="4"/>
  <c r="BU36" i="4"/>
  <c r="BT36" i="4"/>
  <c r="BQ36" i="4"/>
  <c r="BU31" i="4"/>
  <c r="BT31" i="4"/>
  <c r="BQ31" i="4"/>
  <c r="BU27" i="4"/>
  <c r="BT27" i="4"/>
  <c r="BQ27" i="4"/>
  <c r="BS27" i="4" s="1"/>
  <c r="BU23" i="4"/>
  <c r="BT23" i="4"/>
  <c r="BQ23" i="4"/>
  <c r="BU19" i="4"/>
  <c r="BT19" i="4"/>
  <c r="BQ19" i="4"/>
  <c r="BU15" i="4"/>
  <c r="BT15" i="4"/>
  <c r="BQ15" i="4"/>
  <c r="BU11" i="4"/>
  <c r="BT11" i="4"/>
  <c r="BQ11" i="4"/>
  <c r="BU7" i="4"/>
  <c r="BT7" i="4"/>
  <c r="BQ7" i="4"/>
  <c r="BT50" i="4"/>
  <c r="BU50" i="4"/>
  <c r="BQ50" i="4"/>
  <c r="BU46" i="4"/>
  <c r="BT46" i="4"/>
  <c r="BQ46" i="4"/>
  <c r="BT62" i="4"/>
  <c r="BU62" i="4"/>
  <c r="BQ62" i="4"/>
  <c r="BU58" i="4"/>
  <c r="BQ58" i="4"/>
  <c r="BT58" i="4"/>
  <c r="BU54" i="4"/>
  <c r="BQ54" i="4"/>
  <c r="BT54" i="4"/>
  <c r="BU41" i="4"/>
  <c r="BT41" i="4"/>
  <c r="BQ41" i="4"/>
  <c r="BU39" i="4"/>
  <c r="BT39" i="4"/>
  <c r="BQ39" i="4"/>
  <c r="BU30" i="4"/>
  <c r="BT30" i="4"/>
  <c r="BQ30" i="4"/>
  <c r="BU22" i="4"/>
  <c r="BT22" i="4"/>
  <c r="BQ22" i="4"/>
  <c r="BU18" i="4"/>
  <c r="BT18" i="4"/>
  <c r="BQ18" i="4"/>
  <c r="BQ14" i="4"/>
  <c r="BU14" i="4"/>
  <c r="BT14" i="4"/>
  <c r="BT10" i="4"/>
  <c r="BU10" i="4"/>
  <c r="BQ10" i="4"/>
  <c r="BU53" i="4"/>
  <c r="BT53" i="4"/>
  <c r="BQ53" i="4"/>
  <c r="BU49" i="4"/>
  <c r="BT49" i="4"/>
  <c r="BQ49" i="4"/>
  <c r="BU65" i="4"/>
  <c r="BT65" i="4"/>
  <c r="BQ65" i="4"/>
  <c r="BU61" i="4"/>
  <c r="BT61" i="4"/>
  <c r="BQ61" i="4"/>
  <c r="BU57" i="4"/>
  <c r="BT57" i="4"/>
  <c r="BQ57" i="4"/>
  <c r="AI38" i="4"/>
  <c r="BR38" i="4"/>
  <c r="BS38" i="4" s="1"/>
  <c r="AI29" i="4"/>
  <c r="BR29" i="4"/>
  <c r="AI17" i="4"/>
  <c r="BR17" i="4"/>
  <c r="AI52" i="4"/>
  <c r="BR52" i="4"/>
  <c r="BS52" i="4" s="1"/>
  <c r="AI60" i="4"/>
  <c r="BR60" i="4"/>
  <c r="AI41" i="4"/>
  <c r="BR41" i="4"/>
  <c r="AI37" i="4"/>
  <c r="BR37" i="4"/>
  <c r="AI32" i="4"/>
  <c r="BR32" i="4"/>
  <c r="AI28" i="4"/>
  <c r="BR28" i="4"/>
  <c r="AI24" i="4"/>
  <c r="BR24" i="4"/>
  <c r="AI20" i="4"/>
  <c r="BR20" i="4"/>
  <c r="AI16" i="4"/>
  <c r="BR16" i="4"/>
  <c r="AI12" i="4"/>
  <c r="BR12" i="4"/>
  <c r="AI8" i="4"/>
  <c r="BR8" i="4"/>
  <c r="AI51" i="4"/>
  <c r="BR51" i="4"/>
  <c r="AI47" i="4"/>
  <c r="BR47" i="4"/>
  <c r="AI63" i="4"/>
  <c r="BR63" i="4"/>
  <c r="AI59" i="4"/>
  <c r="BR59" i="4"/>
  <c r="AI55" i="4"/>
  <c r="BR55" i="4"/>
  <c r="AI33" i="4"/>
  <c r="BR33" i="4"/>
  <c r="AI21" i="4"/>
  <c r="BR21" i="4"/>
  <c r="AI9" i="4"/>
  <c r="BR9" i="4"/>
  <c r="AI64" i="4"/>
  <c r="BR64" i="4"/>
  <c r="AI36" i="4"/>
  <c r="BR36" i="4"/>
  <c r="AI27" i="4"/>
  <c r="BR27" i="4"/>
  <c r="AI19" i="4"/>
  <c r="BR19" i="4"/>
  <c r="AI11" i="4"/>
  <c r="BR11" i="4"/>
  <c r="AI7" i="4"/>
  <c r="BR7" i="4"/>
  <c r="AI50" i="4"/>
  <c r="BR50" i="4"/>
  <c r="AI46" i="4"/>
  <c r="BR46" i="4"/>
  <c r="AI62" i="4"/>
  <c r="BR62" i="4"/>
  <c r="AI58" i="4"/>
  <c r="BR58" i="4"/>
  <c r="AI54" i="4"/>
  <c r="BR54" i="4"/>
  <c r="BS54" i="4" s="1"/>
  <c r="AI42" i="4"/>
  <c r="BR42" i="4"/>
  <c r="AI25" i="4"/>
  <c r="BR25" i="4"/>
  <c r="AI13" i="4"/>
  <c r="BR13" i="4"/>
  <c r="AI48" i="4"/>
  <c r="BR48" i="4"/>
  <c r="AI56" i="4"/>
  <c r="BR56" i="4"/>
  <c r="AI40" i="4"/>
  <c r="BR40" i="4"/>
  <c r="BS40" i="4" s="1"/>
  <c r="AI31" i="4"/>
  <c r="BR31" i="4"/>
  <c r="AI23" i="4"/>
  <c r="BR23" i="4"/>
  <c r="AI15" i="4"/>
  <c r="BR15" i="4"/>
  <c r="AI39" i="4"/>
  <c r="BR39" i="4"/>
  <c r="AI34" i="4"/>
  <c r="BR34" i="4"/>
  <c r="AI30" i="4"/>
  <c r="BR30" i="4"/>
  <c r="BS30" i="4" s="1"/>
  <c r="AI26" i="4"/>
  <c r="BR26" i="4"/>
  <c r="AI22" i="4"/>
  <c r="BR22" i="4"/>
  <c r="AI18" i="4"/>
  <c r="BR18" i="4"/>
  <c r="AI14" i="4"/>
  <c r="BR14" i="4"/>
  <c r="BS14" i="4" s="1"/>
  <c r="AI10" i="4"/>
  <c r="BR10" i="4"/>
  <c r="AI53" i="4"/>
  <c r="BR53" i="4"/>
  <c r="AI49" i="4"/>
  <c r="BR49" i="4"/>
  <c r="AI65" i="4"/>
  <c r="BR65" i="4"/>
  <c r="AI61" i="4"/>
  <c r="BR61" i="4"/>
  <c r="AI57" i="4"/>
  <c r="BR57" i="4"/>
  <c r="BA42" i="4"/>
  <c r="BA38" i="4"/>
  <c r="BA33" i="4"/>
  <c r="BA29" i="4"/>
  <c r="BA25" i="4"/>
  <c r="BA21" i="4"/>
  <c r="BA17" i="4"/>
  <c r="BA13" i="4"/>
  <c r="BA9" i="4"/>
  <c r="BA52" i="4"/>
  <c r="BA48" i="4"/>
  <c r="BA64" i="4"/>
  <c r="BA60" i="4"/>
  <c r="BA56" i="4"/>
  <c r="BS56" i="4"/>
  <c r="BA32" i="4"/>
  <c r="BA28" i="4"/>
  <c r="BA24" i="4"/>
  <c r="BA20" i="4"/>
  <c r="BA16" i="4"/>
  <c r="BA12" i="4"/>
  <c r="BA8" i="4"/>
  <c r="BA51" i="4"/>
  <c r="BA47" i="4"/>
  <c r="BA63" i="4"/>
  <c r="BA59" i="4"/>
  <c r="BA55" i="4"/>
  <c r="BA37" i="4"/>
  <c r="BA36" i="4"/>
  <c r="BA27" i="4"/>
  <c r="BA23" i="4"/>
  <c r="BA19" i="4"/>
  <c r="BA15" i="4"/>
  <c r="BA11" i="4"/>
  <c r="BA7" i="4"/>
  <c r="BA50" i="4"/>
  <c r="BA46" i="4"/>
  <c r="BA62" i="4"/>
  <c r="BA58" i="4"/>
  <c r="BA54" i="4"/>
  <c r="BA41" i="4"/>
  <c r="BA40" i="4"/>
  <c r="BA31" i="4"/>
  <c r="BA39" i="4"/>
  <c r="BA34" i="4"/>
  <c r="BA30" i="4"/>
  <c r="BA26" i="4"/>
  <c r="BA22" i="4"/>
  <c r="BA18" i="4"/>
  <c r="BA14" i="4"/>
  <c r="BA10" i="4"/>
  <c r="BA53" i="4"/>
  <c r="BA49" i="4"/>
  <c r="BA65" i="4"/>
  <c r="BA61" i="4"/>
  <c r="BA57" i="4"/>
  <c r="AH37" i="4"/>
  <c r="AH20" i="4"/>
  <c r="AH42" i="4"/>
  <c r="AH38" i="4"/>
  <c r="AH33" i="4"/>
  <c r="AH29" i="4"/>
  <c r="AH25" i="4"/>
  <c r="AH21" i="4"/>
  <c r="AH17" i="4"/>
  <c r="AH13" i="4"/>
  <c r="AH9" i="4"/>
  <c r="AH52" i="4"/>
  <c r="AH48" i="4"/>
  <c r="AH64" i="4"/>
  <c r="AH60" i="4"/>
  <c r="AH56" i="4"/>
  <c r="AH41" i="4"/>
  <c r="AH24" i="4"/>
  <c r="AH12" i="4"/>
  <c r="AH51" i="4"/>
  <c r="AH47" i="4"/>
  <c r="AH63" i="4"/>
  <c r="AH59" i="4"/>
  <c r="AH55" i="4"/>
  <c r="AH32" i="4"/>
  <c r="AH16" i="4"/>
  <c r="AH40" i="4"/>
  <c r="AH36" i="4"/>
  <c r="AH31" i="4"/>
  <c r="AH27" i="4"/>
  <c r="AH23" i="4"/>
  <c r="AH19" i="4"/>
  <c r="AH15" i="4"/>
  <c r="AH11" i="4"/>
  <c r="AH7" i="4"/>
  <c r="AH50" i="4"/>
  <c r="AH46" i="4"/>
  <c r="AH62" i="4"/>
  <c r="AH58" i="4"/>
  <c r="AH54" i="4"/>
  <c r="AH28" i="4"/>
  <c r="AH8" i="4"/>
  <c r="AH39" i="4"/>
  <c r="AH34" i="4"/>
  <c r="AH30" i="4"/>
  <c r="AH26" i="4"/>
  <c r="AH22" i="4"/>
  <c r="AH18" i="4"/>
  <c r="AH14" i="4"/>
  <c r="AH10" i="4"/>
  <c r="AH53" i="4"/>
  <c r="AH49" i="4"/>
  <c r="AH65" i="4"/>
  <c r="AH61" i="4"/>
  <c r="AH57" i="4"/>
  <c r="X6" i="4"/>
  <c r="W7" i="4"/>
  <c r="W8" i="4"/>
  <c r="W9" i="4"/>
  <c r="W10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W27" i="4"/>
  <c r="W28" i="4"/>
  <c r="W29" i="4"/>
  <c r="W30" i="4"/>
  <c r="W31" i="4"/>
  <c r="W32" i="4"/>
  <c r="W33" i="4"/>
  <c r="W34" i="4"/>
  <c r="W35" i="4"/>
  <c r="W36" i="4"/>
  <c r="W37" i="4"/>
  <c r="W38" i="4"/>
  <c r="W39" i="4"/>
  <c r="W40" i="4"/>
  <c r="W41" i="4"/>
  <c r="W42" i="4"/>
  <c r="W43" i="4"/>
  <c r="W44" i="4"/>
  <c r="W45" i="4"/>
  <c r="W46" i="4"/>
  <c r="W47" i="4"/>
  <c r="W48" i="4"/>
  <c r="W49" i="4"/>
  <c r="W50" i="4"/>
  <c r="W51" i="4"/>
  <c r="W52" i="4"/>
  <c r="W53" i="4"/>
  <c r="W54" i="4"/>
  <c r="W55" i="4"/>
  <c r="W56" i="4"/>
  <c r="W57" i="4"/>
  <c r="W58" i="4"/>
  <c r="W59" i="4"/>
  <c r="W60" i="4"/>
  <c r="W61" i="4"/>
  <c r="W62" i="4"/>
  <c r="W63" i="4"/>
  <c r="W64" i="4"/>
  <c r="W65" i="4"/>
  <c r="W6" i="4"/>
  <c r="AG55" i="4" l="1"/>
  <c r="AG51" i="4"/>
  <c r="AG20" i="4"/>
  <c r="AG48" i="4"/>
  <c r="AG9" i="4"/>
  <c r="AG17" i="4"/>
  <c r="AG19" i="4"/>
  <c r="AG36" i="4"/>
  <c r="AG57" i="4"/>
  <c r="AG10" i="4"/>
  <c r="AG18" i="4"/>
  <c r="AG26" i="4"/>
  <c r="AG39" i="4"/>
  <c r="AG58" i="4"/>
  <c r="AG59" i="4"/>
  <c r="AG16" i="4"/>
  <c r="AG32" i="4"/>
  <c r="AG56" i="4"/>
  <c r="AG64" i="4"/>
  <c r="AG52" i="4"/>
  <c r="AG13" i="4"/>
  <c r="AG7" i="4"/>
  <c r="AG61" i="4"/>
  <c r="AG14" i="4"/>
  <c r="AG22" i="4"/>
  <c r="AG34" i="4"/>
  <c r="AG54" i="4"/>
  <c r="AG11" i="4"/>
  <c r="AF6" i="4"/>
  <c r="AE6" i="4"/>
  <c r="BS11" i="4"/>
  <c r="BS17" i="4"/>
  <c r="BT6" i="4"/>
  <c r="BQ6" i="4"/>
  <c r="BU6" i="4"/>
  <c r="AI6" i="4"/>
  <c r="BR6" i="4"/>
  <c r="BS33" i="4"/>
  <c r="BS64" i="4"/>
  <c r="BS57" i="4"/>
  <c r="BS53" i="4"/>
  <c r="BS22" i="4"/>
  <c r="BS50" i="4"/>
  <c r="BS19" i="4"/>
  <c r="BS37" i="4"/>
  <c r="BS32" i="4"/>
  <c r="BS63" i="4"/>
  <c r="BS12" i="4"/>
  <c r="BS28" i="4"/>
  <c r="BA6" i="4"/>
  <c r="BH14" i="4"/>
  <c r="BG14" i="4"/>
  <c r="BF14" i="4"/>
  <c r="BH33" i="4"/>
  <c r="BG33" i="4"/>
  <c r="BF33" i="4"/>
  <c r="BF31" i="4"/>
  <c r="BG31" i="4"/>
  <c r="BH31" i="4"/>
  <c r="BH12" i="4"/>
  <c r="BG12" i="4"/>
  <c r="BF12" i="4"/>
  <c r="BH38" i="4"/>
  <c r="BG38" i="4"/>
  <c r="BF38" i="4"/>
  <c r="BH61" i="4"/>
  <c r="BG61" i="4"/>
  <c r="BF61" i="4"/>
  <c r="BH10" i="4"/>
  <c r="BG10" i="4"/>
  <c r="BF10" i="4"/>
  <c r="BH26" i="4"/>
  <c r="BF26" i="4"/>
  <c r="BG26" i="4"/>
  <c r="BH36" i="4"/>
  <c r="BG36" i="4"/>
  <c r="BF36" i="4"/>
  <c r="BH21" i="4"/>
  <c r="BG21" i="4"/>
  <c r="BF21" i="4"/>
  <c r="BF62" i="4"/>
  <c r="BH62" i="4"/>
  <c r="BG62" i="4"/>
  <c r="BG11" i="4"/>
  <c r="BH11" i="4"/>
  <c r="BF11" i="4"/>
  <c r="BG27" i="4"/>
  <c r="BF27" i="4"/>
  <c r="BH27" i="4"/>
  <c r="BH17" i="4"/>
  <c r="BG17" i="4"/>
  <c r="BF17" i="4"/>
  <c r="BG59" i="4"/>
  <c r="BH59" i="4"/>
  <c r="BF59" i="4"/>
  <c r="BH8" i="4"/>
  <c r="BG8" i="4"/>
  <c r="BF8" i="4"/>
  <c r="BH24" i="4"/>
  <c r="BG24" i="4"/>
  <c r="BF24" i="4"/>
  <c r="BH41" i="4"/>
  <c r="BG41" i="4"/>
  <c r="BF41" i="4"/>
  <c r="BH25" i="4"/>
  <c r="BG25" i="4"/>
  <c r="BF25" i="4"/>
  <c r="BS61" i="4"/>
  <c r="BS49" i="4"/>
  <c r="BS10" i="4"/>
  <c r="BS18" i="4"/>
  <c r="BS26" i="4"/>
  <c r="BS34" i="4"/>
  <c r="BS31" i="4"/>
  <c r="BS55" i="4"/>
  <c r="BS41" i="4"/>
  <c r="BS58" i="4"/>
  <c r="BS46" i="4"/>
  <c r="BS7" i="4"/>
  <c r="BS15" i="4"/>
  <c r="BS23" i="4"/>
  <c r="BS36" i="4"/>
  <c r="BS60" i="4"/>
  <c r="BS48" i="4"/>
  <c r="BS42" i="4"/>
  <c r="BS51" i="4"/>
  <c r="BH30" i="4"/>
  <c r="BF30" i="4"/>
  <c r="BG30" i="4"/>
  <c r="BH46" i="4"/>
  <c r="BF46" i="4"/>
  <c r="BG46" i="4"/>
  <c r="BH29" i="4"/>
  <c r="BG29" i="4"/>
  <c r="BF29" i="4"/>
  <c r="BH28" i="4"/>
  <c r="BG28" i="4"/>
  <c r="BF28" i="4"/>
  <c r="BH49" i="4"/>
  <c r="BF49" i="4"/>
  <c r="BG49" i="4"/>
  <c r="BH18" i="4"/>
  <c r="BF18" i="4"/>
  <c r="BG18" i="4"/>
  <c r="BH34" i="4"/>
  <c r="BF34" i="4"/>
  <c r="BG34" i="4"/>
  <c r="BH64" i="4"/>
  <c r="BG64" i="4"/>
  <c r="BF64" i="4"/>
  <c r="BH54" i="4"/>
  <c r="BF54" i="4"/>
  <c r="BG54" i="4"/>
  <c r="BH50" i="4"/>
  <c r="BG50" i="4"/>
  <c r="BF50" i="4"/>
  <c r="BH19" i="4"/>
  <c r="BG19" i="4"/>
  <c r="BF19" i="4"/>
  <c r="BH60" i="4"/>
  <c r="BG60" i="4"/>
  <c r="BF60" i="4"/>
  <c r="BH42" i="4"/>
  <c r="BG42" i="4"/>
  <c r="BF42" i="4"/>
  <c r="BG47" i="4"/>
  <c r="BF47" i="4"/>
  <c r="BH47" i="4"/>
  <c r="BH16" i="4"/>
  <c r="BG16" i="4"/>
  <c r="BF16" i="4"/>
  <c r="BH32" i="4"/>
  <c r="BG32" i="4"/>
  <c r="BF32" i="4"/>
  <c r="BH48" i="4"/>
  <c r="BG48" i="4"/>
  <c r="BF48" i="4"/>
  <c r="BH65" i="4"/>
  <c r="BF65" i="4"/>
  <c r="BG65" i="4"/>
  <c r="BH40" i="4"/>
  <c r="BF40" i="4"/>
  <c r="BG40" i="4"/>
  <c r="BF15" i="4"/>
  <c r="BG15" i="4"/>
  <c r="BH15" i="4"/>
  <c r="BH63" i="4"/>
  <c r="BG63" i="4"/>
  <c r="BF63" i="4"/>
  <c r="BH56" i="4"/>
  <c r="BG56" i="4"/>
  <c r="BF56" i="4"/>
  <c r="BH57" i="4"/>
  <c r="BG57" i="4"/>
  <c r="BF57" i="4"/>
  <c r="BH53" i="4"/>
  <c r="BG53" i="4"/>
  <c r="BF53" i="4"/>
  <c r="BH22" i="4"/>
  <c r="BF22" i="4"/>
  <c r="BG22" i="4"/>
  <c r="BH39" i="4"/>
  <c r="BF39" i="4"/>
  <c r="BG39" i="4"/>
  <c r="BH9" i="4"/>
  <c r="BG9" i="4"/>
  <c r="BF9" i="4"/>
  <c r="BG58" i="4"/>
  <c r="BF58" i="4"/>
  <c r="BH58" i="4"/>
  <c r="BF7" i="4"/>
  <c r="BH7" i="4"/>
  <c r="BG7" i="4"/>
  <c r="BH23" i="4"/>
  <c r="BF23" i="4"/>
  <c r="BG23" i="4"/>
  <c r="BH52" i="4"/>
  <c r="BG52" i="4"/>
  <c r="BF52" i="4"/>
  <c r="BH55" i="4"/>
  <c r="BF55" i="4"/>
  <c r="BG55" i="4"/>
  <c r="BF51" i="4"/>
  <c r="BH51" i="4"/>
  <c r="BG51" i="4"/>
  <c r="BH20" i="4"/>
  <c r="BG20" i="4"/>
  <c r="BF20" i="4"/>
  <c r="BH37" i="4"/>
  <c r="BG37" i="4"/>
  <c r="BF37" i="4"/>
  <c r="BH13" i="4"/>
  <c r="BG13" i="4"/>
  <c r="BF13" i="4"/>
  <c r="BS65" i="4"/>
  <c r="BS39" i="4"/>
  <c r="BS47" i="4"/>
  <c r="BS24" i="4"/>
  <c r="BS62" i="4"/>
  <c r="BS20" i="4"/>
  <c r="BS13" i="4"/>
  <c r="BS21" i="4"/>
  <c r="BS29" i="4"/>
  <c r="BS16" i="4"/>
  <c r="AK65" i="4"/>
  <c r="AK38" i="4"/>
  <c r="AK22" i="4"/>
  <c r="AK7" i="4"/>
  <c r="AK19" i="4"/>
  <c r="AK23" i="4"/>
  <c r="AK40" i="4"/>
  <c r="AK59" i="4"/>
  <c r="AK12" i="4"/>
  <c r="AK60" i="4"/>
  <c r="AK9" i="4"/>
  <c r="AK21" i="4"/>
  <c r="AK25" i="4"/>
  <c r="AK42" i="4"/>
  <c r="AK39" i="4"/>
  <c r="W68" i="4"/>
  <c r="AK26" i="4"/>
  <c r="AK8" i="4"/>
  <c r="AK16" i="4"/>
  <c r="AK63" i="4"/>
  <c r="AK49" i="4"/>
  <c r="AK54" i="4"/>
  <c r="AK36" i="4"/>
  <c r="AK55" i="4"/>
  <c r="AK24" i="4"/>
  <c r="AK64" i="4"/>
  <c r="AK20" i="4"/>
  <c r="AK58" i="4"/>
  <c r="AK56" i="4"/>
  <c r="W67" i="4"/>
  <c r="AH6" i="4"/>
  <c r="AK57" i="4"/>
  <c r="AK61" i="4"/>
  <c r="AK53" i="4"/>
  <c r="AK18" i="4"/>
  <c r="AK62" i="4"/>
  <c r="AK10" i="4"/>
  <c r="AK30" i="4"/>
  <c r="AK34" i="4"/>
  <c r="AK28" i="4"/>
  <c r="AK50" i="4"/>
  <c r="AK11" i="4"/>
  <c r="AK27" i="4"/>
  <c r="AK32" i="4"/>
  <c r="AK47" i="4"/>
  <c r="AK51" i="4"/>
  <c r="AK48" i="4"/>
  <c r="AK13" i="4"/>
  <c r="AK29" i="4"/>
  <c r="AK14" i="4"/>
  <c r="AK46" i="4"/>
  <c r="AK15" i="4"/>
  <c r="AK31" i="4"/>
  <c r="AK41" i="4"/>
  <c r="AK52" i="4"/>
  <c r="AK17" i="4"/>
  <c r="AK33" i="4"/>
  <c r="AK37" i="4"/>
  <c r="AG6" i="4" l="1"/>
  <c r="BY11" i="4"/>
  <c r="BY12" i="4" s="1"/>
  <c r="BY13" i="4" s="1"/>
  <c r="BY14" i="4" s="1"/>
  <c r="BY15" i="4" s="1"/>
  <c r="BZ56" i="4"/>
  <c r="BZ57" i="4" s="1"/>
  <c r="BZ58" i="4" s="1"/>
  <c r="BZ59" i="4" s="1"/>
  <c r="BZ60" i="4" s="1"/>
  <c r="BC20" i="4"/>
  <c r="BB20" i="4"/>
  <c r="BE20" i="4" s="1"/>
  <c r="BC23" i="4"/>
  <c r="BB23" i="4"/>
  <c r="BE23" i="4" s="1"/>
  <c r="BC58" i="4"/>
  <c r="BB58" i="4"/>
  <c r="BB39" i="4"/>
  <c r="BC39" i="4"/>
  <c r="BB56" i="4"/>
  <c r="BE56" i="4" s="1"/>
  <c r="BC56" i="4"/>
  <c r="BC15" i="4"/>
  <c r="BB15" i="4"/>
  <c r="BC65" i="4"/>
  <c r="BB65" i="4"/>
  <c r="BC50" i="4"/>
  <c r="BB50" i="4"/>
  <c r="BE50" i="4" s="1"/>
  <c r="BC18" i="4"/>
  <c r="BB18" i="4"/>
  <c r="BE18" i="4" s="1"/>
  <c r="BC46" i="4"/>
  <c r="BB46" i="4"/>
  <c r="BE46" i="4" s="1"/>
  <c r="BC41" i="4"/>
  <c r="BB41" i="4"/>
  <c r="BE41" i="4" s="1"/>
  <c r="BC59" i="4"/>
  <c r="BB59" i="4"/>
  <c r="BC17" i="4"/>
  <c r="BB17" i="4"/>
  <c r="BC62" i="4"/>
  <c r="BB62" i="4"/>
  <c r="BE62" i="4" s="1"/>
  <c r="BC21" i="4"/>
  <c r="BB21" i="4"/>
  <c r="BC61" i="4"/>
  <c r="BB61" i="4"/>
  <c r="BE61" i="4" s="1"/>
  <c r="BC33" i="4"/>
  <c r="BB33" i="4"/>
  <c r="BE33" i="4" s="1"/>
  <c r="BC37" i="4"/>
  <c r="BB37" i="4"/>
  <c r="BE37" i="4" s="1"/>
  <c r="BC52" i="4"/>
  <c r="BB52" i="4"/>
  <c r="BE52" i="4" s="1"/>
  <c r="BC9" i="4"/>
  <c r="BB9" i="4"/>
  <c r="BC57" i="4"/>
  <c r="BB57" i="4"/>
  <c r="BE57" i="4" s="1"/>
  <c r="BC40" i="4"/>
  <c r="BB40" i="4"/>
  <c r="BC16" i="4"/>
  <c r="BB16" i="4"/>
  <c r="BC19" i="4"/>
  <c r="BB19" i="4"/>
  <c r="BE19" i="4" s="1"/>
  <c r="BC34" i="4"/>
  <c r="BB34" i="4"/>
  <c r="BE34" i="4" s="1"/>
  <c r="BC29" i="4"/>
  <c r="BB29" i="4"/>
  <c r="BE29" i="4" s="1"/>
  <c r="BC25" i="4"/>
  <c r="BB25" i="4"/>
  <c r="BC27" i="4"/>
  <c r="BB27" i="4"/>
  <c r="BC11" i="4"/>
  <c r="BB11" i="4"/>
  <c r="BE11" i="4" s="1"/>
  <c r="BC10" i="4"/>
  <c r="BB10" i="4"/>
  <c r="BE10" i="4" s="1"/>
  <c r="BC13" i="4"/>
  <c r="BB13" i="4"/>
  <c r="BE13" i="4" s="1"/>
  <c r="BC51" i="4"/>
  <c r="BB51" i="4"/>
  <c r="BE51" i="4" s="1"/>
  <c r="BC55" i="4"/>
  <c r="BB55" i="4"/>
  <c r="BE55" i="4" s="1"/>
  <c r="BC7" i="4"/>
  <c r="BB7" i="4"/>
  <c r="BE7" i="4" s="1"/>
  <c r="BC53" i="4"/>
  <c r="BB53" i="4"/>
  <c r="BE53" i="4" s="1"/>
  <c r="BC32" i="4"/>
  <c r="BB32" i="4"/>
  <c r="BE32" i="4" s="1"/>
  <c r="BC47" i="4"/>
  <c r="BB47" i="4"/>
  <c r="BC60" i="4"/>
  <c r="BB60" i="4"/>
  <c r="BC64" i="4"/>
  <c r="BB64" i="4"/>
  <c r="BE64" i="4" s="1"/>
  <c r="BC28" i="4"/>
  <c r="BB28" i="4"/>
  <c r="BE28" i="4" s="1"/>
  <c r="BC8" i="4"/>
  <c r="BB8" i="4"/>
  <c r="BE8" i="4" s="1"/>
  <c r="BC26" i="4"/>
  <c r="BB26" i="4"/>
  <c r="BE26" i="4" s="1"/>
  <c r="BC12" i="4"/>
  <c r="BB12" i="4"/>
  <c r="BE12" i="4" s="1"/>
  <c r="BC22" i="4"/>
  <c r="BB22" i="4"/>
  <c r="BC63" i="4"/>
  <c r="BB63" i="4"/>
  <c r="BE63" i="4" s="1"/>
  <c r="BC48" i="4"/>
  <c r="BB48" i="4"/>
  <c r="BC42" i="4"/>
  <c r="BB42" i="4"/>
  <c r="BE42" i="4" s="1"/>
  <c r="BC54" i="4"/>
  <c r="BB54" i="4"/>
  <c r="BE54" i="4" s="1"/>
  <c r="BC49" i="4"/>
  <c r="BB49" i="4"/>
  <c r="BC30" i="4"/>
  <c r="BB30" i="4"/>
  <c r="BE30" i="4" s="1"/>
  <c r="BC24" i="4"/>
  <c r="BB24" i="4"/>
  <c r="BC36" i="4"/>
  <c r="BB36" i="4"/>
  <c r="BC38" i="4"/>
  <c r="BB38" i="4"/>
  <c r="BE38" i="4" s="1"/>
  <c r="BC31" i="4"/>
  <c r="BB31" i="4"/>
  <c r="BE31" i="4" s="1"/>
  <c r="BC14" i="4"/>
  <c r="BB14" i="4"/>
  <c r="BE14" i="4" s="1"/>
  <c r="BZ16" i="4"/>
  <c r="BZ17" i="4" s="1"/>
  <c r="BZ18" i="4" s="1"/>
  <c r="BZ19" i="4" s="1"/>
  <c r="BZ20" i="4" s="1"/>
  <c r="BY16" i="4"/>
  <c r="BY17" i="4" s="1"/>
  <c r="BY18" i="4" s="1"/>
  <c r="BY19" i="4" s="1"/>
  <c r="BY20" i="4" s="1"/>
  <c r="BS6" i="4"/>
  <c r="BY51" i="4"/>
  <c r="BY52" i="4" s="1"/>
  <c r="BY53" i="4" s="1"/>
  <c r="BY54" i="4" s="1"/>
  <c r="BY55" i="4" s="1"/>
  <c r="BZ51" i="4"/>
  <c r="BZ52" i="4" s="1"/>
  <c r="BZ53" i="4" s="1"/>
  <c r="BZ54" i="4" s="1"/>
  <c r="BZ55" i="4" s="1"/>
  <c r="BY36" i="4"/>
  <c r="BY37" i="4" s="1"/>
  <c r="BY38" i="4" s="1"/>
  <c r="BY39" i="4" s="1"/>
  <c r="BY40" i="4" s="1"/>
  <c r="BZ36" i="4"/>
  <c r="BZ37" i="4" s="1"/>
  <c r="BZ38" i="4" s="1"/>
  <c r="BZ39" i="4" s="1"/>
  <c r="BZ40" i="4" s="1"/>
  <c r="BZ46" i="4"/>
  <c r="BZ47" i="4" s="1"/>
  <c r="BZ48" i="4" s="1"/>
  <c r="BZ49" i="4" s="1"/>
  <c r="BZ50" i="4" s="1"/>
  <c r="BY46" i="4"/>
  <c r="BY47" i="4" s="1"/>
  <c r="BY48" i="4" s="1"/>
  <c r="BY49" i="4" s="1"/>
  <c r="BY50" i="4" s="1"/>
  <c r="BZ31" i="4"/>
  <c r="BZ32" i="4" s="1"/>
  <c r="BZ33" i="4" s="1"/>
  <c r="BZ34" i="4" s="1"/>
  <c r="BZ35" i="4" s="1"/>
  <c r="BY31" i="4"/>
  <c r="BY32" i="4" s="1"/>
  <c r="BY33" i="4" s="1"/>
  <c r="BY34" i="4" s="1"/>
  <c r="BY35" i="4" s="1"/>
  <c r="BY56" i="4"/>
  <c r="BY57" i="4" s="1"/>
  <c r="BY58" i="4" s="1"/>
  <c r="BY59" i="4" s="1"/>
  <c r="BY60" i="4" s="1"/>
  <c r="BZ21" i="4"/>
  <c r="BZ22" i="4" s="1"/>
  <c r="BZ23" i="4" s="1"/>
  <c r="BZ24" i="4" s="1"/>
  <c r="BZ25" i="4" s="1"/>
  <c r="BY21" i="4"/>
  <c r="BY22" i="4" s="1"/>
  <c r="BY23" i="4" s="1"/>
  <c r="BY24" i="4" s="1"/>
  <c r="BY25" i="4" s="1"/>
  <c r="BZ41" i="4"/>
  <c r="BZ42" i="4" s="1"/>
  <c r="BZ43" i="4" s="1"/>
  <c r="BZ44" i="4" s="1"/>
  <c r="BZ45" i="4" s="1"/>
  <c r="BY41" i="4"/>
  <c r="BY42" i="4" s="1"/>
  <c r="BY43" i="4" s="1"/>
  <c r="BY44" i="4" s="1"/>
  <c r="BY45" i="4" s="1"/>
  <c r="BZ26" i="4"/>
  <c r="BZ27" i="4" s="1"/>
  <c r="BZ28" i="4" s="1"/>
  <c r="BZ29" i="4" s="1"/>
  <c r="BZ30" i="4" s="1"/>
  <c r="BY26" i="4"/>
  <c r="BY27" i="4" s="1"/>
  <c r="BY28" i="4" s="1"/>
  <c r="BY29" i="4" s="1"/>
  <c r="BY30" i="4" s="1"/>
  <c r="BZ61" i="4"/>
  <c r="BZ62" i="4" s="1"/>
  <c r="BZ63" i="4" s="1"/>
  <c r="BZ64" i="4" s="1"/>
  <c r="BZ65" i="4" s="1"/>
  <c r="BY61" i="4"/>
  <c r="BY62" i="4" s="1"/>
  <c r="BY63" i="4" s="1"/>
  <c r="BY64" i="4" s="1"/>
  <c r="BY65" i="4" s="1"/>
  <c r="BZ11" i="4"/>
  <c r="BZ12" i="4" s="1"/>
  <c r="BZ13" i="4" s="1"/>
  <c r="BZ14" i="4" s="1"/>
  <c r="BZ15" i="4" s="1"/>
  <c r="BE15" i="4"/>
  <c r="BG6" i="4"/>
  <c r="BF6" i="4"/>
  <c r="BH6" i="4"/>
  <c r="BE9" i="4"/>
  <c r="W70" i="4"/>
  <c r="W69" i="4"/>
  <c r="AK6" i="4"/>
  <c r="BJ48" i="4"/>
  <c r="BI48" i="4"/>
  <c r="BJ28" i="4"/>
  <c r="BI28" i="4"/>
  <c r="BJ18" i="4"/>
  <c r="BI18" i="4"/>
  <c r="BJ63" i="4"/>
  <c r="BI63" i="4"/>
  <c r="BJ31" i="4"/>
  <c r="BI31" i="4"/>
  <c r="BJ8" i="4"/>
  <c r="BI8" i="4"/>
  <c r="BJ61" i="4"/>
  <c r="BI61" i="4"/>
  <c r="BJ13" i="4"/>
  <c r="BI13" i="4"/>
  <c r="BJ60" i="4"/>
  <c r="BI60" i="4"/>
  <c r="BJ56" i="4"/>
  <c r="BI56" i="4"/>
  <c r="BJ54" i="4"/>
  <c r="BI54" i="4"/>
  <c r="BJ11" i="4"/>
  <c r="BI11" i="4"/>
  <c r="BJ47" i="4"/>
  <c r="BI47" i="4"/>
  <c r="BJ32" i="4"/>
  <c r="BI32" i="4"/>
  <c r="BJ30" i="4"/>
  <c r="BI30" i="4"/>
  <c r="BJ65" i="4"/>
  <c r="BI65" i="4"/>
  <c r="BJ59" i="4"/>
  <c r="BI59" i="4"/>
  <c r="BJ33" i="4"/>
  <c r="BI33" i="4"/>
  <c r="BJ17" i="4"/>
  <c r="BI17" i="4"/>
  <c r="BJ15" i="4"/>
  <c r="BI15" i="4"/>
  <c r="BJ62" i="4"/>
  <c r="BI62" i="4"/>
  <c r="BJ26" i="4"/>
  <c r="BI26" i="4"/>
  <c r="BJ14" i="4"/>
  <c r="BI14" i="4"/>
  <c r="BJ27" i="4"/>
  <c r="BI27" i="4"/>
  <c r="BJ42" i="4"/>
  <c r="BI42" i="4"/>
  <c r="BJ29" i="4"/>
  <c r="BI29" i="4"/>
  <c r="BJ55" i="4"/>
  <c r="BI55" i="4"/>
  <c r="BJ19" i="4"/>
  <c r="BI19" i="4"/>
  <c r="BJ37" i="4"/>
  <c r="BI37" i="4"/>
  <c r="BJ20" i="4"/>
  <c r="BI20" i="4"/>
  <c r="BJ41" i="4"/>
  <c r="BI41" i="4"/>
  <c r="BJ24" i="4"/>
  <c r="BI24" i="4"/>
  <c r="BJ46" i="4"/>
  <c r="BI46" i="4"/>
  <c r="BJ10" i="4"/>
  <c r="BI10" i="4"/>
  <c r="BJ40" i="4"/>
  <c r="BI40" i="4"/>
  <c r="BJ38" i="4"/>
  <c r="BI38" i="4"/>
  <c r="BJ51" i="4"/>
  <c r="BI51" i="4"/>
  <c r="BJ36" i="4"/>
  <c r="BI36" i="4"/>
  <c r="BJ23" i="4"/>
  <c r="BI23" i="4"/>
  <c r="BJ7" i="4"/>
  <c r="BI7" i="4"/>
  <c r="BJ39" i="4"/>
  <c r="BI39" i="4"/>
  <c r="BJ49" i="4"/>
  <c r="BI49" i="4"/>
  <c r="BJ53" i="4"/>
  <c r="BI53" i="4"/>
  <c r="BJ21" i="4"/>
  <c r="BI21" i="4"/>
  <c r="BJ57" i="4"/>
  <c r="BI57" i="4"/>
  <c r="BJ64" i="4"/>
  <c r="BI64" i="4"/>
  <c r="BJ16" i="4"/>
  <c r="BI16" i="4"/>
  <c r="BJ12" i="4"/>
  <c r="BI12" i="4"/>
  <c r="BJ58" i="4"/>
  <c r="BI58" i="4"/>
  <c r="BJ25" i="4"/>
  <c r="BI25" i="4"/>
  <c r="BJ9" i="4"/>
  <c r="BI9" i="4"/>
  <c r="BJ52" i="4"/>
  <c r="BI52" i="4"/>
  <c r="BJ50" i="4"/>
  <c r="BI50" i="4"/>
  <c r="BJ34" i="4"/>
  <c r="BI34" i="4"/>
  <c r="BJ22" i="4"/>
  <c r="BI22" i="4"/>
  <c r="BD41" i="4" l="1"/>
  <c r="BD39" i="4"/>
  <c r="BD24" i="4"/>
  <c r="BD16" i="4"/>
  <c r="BD65" i="4"/>
  <c r="BD58" i="4"/>
  <c r="BD40" i="4"/>
  <c r="BD23" i="4"/>
  <c r="BE65" i="4"/>
  <c r="BE58" i="4"/>
  <c r="BD48" i="4"/>
  <c r="BD63" i="4"/>
  <c r="BD38" i="4"/>
  <c r="BD30" i="4"/>
  <c r="BC6" i="4"/>
  <c r="BB6" i="4"/>
  <c r="BE6" i="4" s="1"/>
  <c r="BD33" i="4"/>
  <c r="BD56" i="4"/>
  <c r="BD17" i="4"/>
  <c r="BD53" i="4"/>
  <c r="BD60" i="4"/>
  <c r="BD47" i="4"/>
  <c r="BY6" i="4"/>
  <c r="BY7" i="4" s="1"/>
  <c r="BY8" i="4" s="1"/>
  <c r="BY9" i="4" s="1"/>
  <c r="BY10" i="4" s="1"/>
  <c r="BZ6" i="4"/>
  <c r="BZ7" i="4" s="1"/>
  <c r="BZ8" i="4" s="1"/>
  <c r="BZ9" i="4" s="1"/>
  <c r="BZ10" i="4" s="1"/>
  <c r="BD11" i="4"/>
  <c r="BE24" i="4"/>
  <c r="BD19" i="4"/>
  <c r="BD34" i="4"/>
  <c r="BD14" i="4"/>
  <c r="BD61" i="4"/>
  <c r="BD36" i="4"/>
  <c r="BD27" i="4"/>
  <c r="BE17" i="4"/>
  <c r="BE47" i="4"/>
  <c r="BD15" i="4"/>
  <c r="BE36" i="4"/>
  <c r="BD62" i="4"/>
  <c r="BD22" i="4"/>
  <c r="BD29" i="4"/>
  <c r="BD26" i="4"/>
  <c r="BE22" i="4"/>
  <c r="BE48" i="4"/>
  <c r="BE27" i="4"/>
  <c r="BD51" i="4"/>
  <c r="BD55" i="4"/>
  <c r="BD52" i="4"/>
  <c r="BD13" i="4"/>
  <c r="BD25" i="4"/>
  <c r="BD57" i="4"/>
  <c r="BD21" i="4"/>
  <c r="BD18" i="4"/>
  <c r="BD8" i="4"/>
  <c r="BD7" i="4"/>
  <c r="BD31" i="4"/>
  <c r="BD28" i="4"/>
  <c r="BD46" i="4"/>
  <c r="BD32" i="4"/>
  <c r="BD10" i="4"/>
  <c r="BD9" i="4"/>
  <c r="BD37" i="4"/>
  <c r="BE60" i="4"/>
  <c r="BD59" i="4"/>
  <c r="BD20" i="4"/>
  <c r="BE39" i="4"/>
  <c r="BE40" i="4"/>
  <c r="BE25" i="4"/>
  <c r="BD12" i="4"/>
  <c r="BD50" i="4"/>
  <c r="BE59" i="4"/>
  <c r="BD42" i="4"/>
  <c r="BD49" i="4"/>
  <c r="BE16" i="4"/>
  <c r="BE49" i="4"/>
  <c r="BD54" i="4"/>
  <c r="BE21" i="4"/>
  <c r="BD64" i="4"/>
  <c r="BJ6" i="4"/>
  <c r="BI6" i="4"/>
  <c r="BW41" i="4" l="1"/>
  <c r="BW42" i="4" s="1"/>
  <c r="BW43" i="4" s="1"/>
  <c r="BW44" i="4" s="1"/>
  <c r="BW45" i="4" s="1"/>
  <c r="BW11" i="4"/>
  <c r="BW12" i="4" s="1"/>
  <c r="BW13" i="4" s="1"/>
  <c r="BW14" i="4" s="1"/>
  <c r="BW15" i="4" s="1"/>
  <c r="BW16" i="4"/>
  <c r="BW17" i="4" s="1"/>
  <c r="BW18" i="4" s="1"/>
  <c r="BW19" i="4" s="1"/>
  <c r="BW20" i="4" s="1"/>
  <c r="BW56" i="4"/>
  <c r="BW57" i="4" s="1"/>
  <c r="BW58" i="4" s="1"/>
  <c r="BW59" i="4" s="1"/>
  <c r="BW60" i="4" s="1"/>
  <c r="BX31" i="4"/>
  <c r="BX32" i="4" s="1"/>
  <c r="BX33" i="4" s="1"/>
  <c r="BX34" i="4" s="1"/>
  <c r="BX35" i="4" s="1"/>
  <c r="BX21" i="4"/>
  <c r="BX22" i="4" s="1"/>
  <c r="BX23" i="4" s="1"/>
  <c r="BX24" i="4" s="1"/>
  <c r="BX25" i="4" s="1"/>
  <c r="BX56" i="4"/>
  <c r="BX57" i="4" s="1"/>
  <c r="BX58" i="4" s="1"/>
  <c r="BX59" i="4" s="1"/>
  <c r="BX60" i="4" s="1"/>
  <c r="BX46" i="4"/>
  <c r="BX47" i="4" s="1"/>
  <c r="BX48" i="4" s="1"/>
  <c r="BX49" i="4" s="1"/>
  <c r="BX50" i="4" s="1"/>
  <c r="BW51" i="4"/>
  <c r="BW52" i="4" s="1"/>
  <c r="BW53" i="4" s="1"/>
  <c r="BW54" i="4" s="1"/>
  <c r="BW55" i="4" s="1"/>
  <c r="BX51" i="4"/>
  <c r="BX52" i="4" s="1"/>
  <c r="BX53" i="4" s="1"/>
  <c r="BX54" i="4" s="1"/>
  <c r="BX55" i="4" s="1"/>
  <c r="BW26" i="4"/>
  <c r="BW27" i="4" s="1"/>
  <c r="BW28" i="4" s="1"/>
  <c r="BW29" i="4" s="1"/>
  <c r="BW30" i="4" s="1"/>
  <c r="BX26" i="4"/>
  <c r="BX27" i="4" s="1"/>
  <c r="BX28" i="4" s="1"/>
  <c r="BX29" i="4" s="1"/>
  <c r="BX30" i="4" s="1"/>
  <c r="BX11" i="4"/>
  <c r="BX12" i="4" s="1"/>
  <c r="BX13" i="4" s="1"/>
  <c r="BX14" i="4" s="1"/>
  <c r="BX15" i="4" s="1"/>
  <c r="BX16" i="4"/>
  <c r="BX17" i="4" s="1"/>
  <c r="BX18" i="4" s="1"/>
  <c r="BX19" i="4" s="1"/>
  <c r="BX20" i="4" s="1"/>
  <c r="BX36" i="4"/>
  <c r="BX37" i="4" s="1"/>
  <c r="BX38" i="4" s="1"/>
  <c r="BX39" i="4" s="1"/>
  <c r="BX40" i="4" s="1"/>
  <c r="BX61" i="4"/>
  <c r="BX62" i="4" s="1"/>
  <c r="BX63" i="4" s="1"/>
  <c r="BX64" i="4" s="1"/>
  <c r="BX65" i="4" s="1"/>
  <c r="BX41" i="4"/>
  <c r="BX42" i="4" s="1"/>
  <c r="BX43" i="4" s="1"/>
  <c r="BX44" i="4" s="1"/>
  <c r="BX45" i="4" s="1"/>
  <c r="BW31" i="4"/>
  <c r="BW32" i="4" s="1"/>
  <c r="BW33" i="4" s="1"/>
  <c r="BW34" i="4" s="1"/>
  <c r="BW35" i="4" s="1"/>
  <c r="BW61" i="4"/>
  <c r="BW62" i="4" s="1"/>
  <c r="BW63" i="4" s="1"/>
  <c r="BW64" i="4" s="1"/>
  <c r="BW65" i="4" s="1"/>
  <c r="BW36" i="4"/>
  <c r="BW37" i="4" s="1"/>
  <c r="BW38" i="4" s="1"/>
  <c r="BW39" i="4" s="1"/>
  <c r="BW40" i="4" s="1"/>
  <c r="BW46" i="4"/>
  <c r="BW47" i="4" s="1"/>
  <c r="BW48" i="4" s="1"/>
  <c r="BW49" i="4" s="1"/>
  <c r="BW50" i="4" s="1"/>
  <c r="BW21" i="4"/>
  <c r="BW22" i="4" s="1"/>
  <c r="BW23" i="4" s="1"/>
  <c r="BW24" i="4" s="1"/>
  <c r="BW25" i="4" s="1"/>
  <c r="BD6" i="4"/>
  <c r="BW6" i="4" l="1"/>
  <c r="BW7" i="4" s="1"/>
  <c r="BW8" i="4" s="1"/>
  <c r="BW9" i="4" s="1"/>
  <c r="BW10" i="4" s="1"/>
  <c r="BX6" i="4"/>
  <c r="BX7" i="4" s="1"/>
  <c r="BX8" i="4" s="1"/>
  <c r="BX9" i="4" s="1"/>
  <c r="BX10" i="4" s="1"/>
</calcChain>
</file>

<file path=xl/sharedStrings.xml><?xml version="1.0" encoding="utf-8"?>
<sst xmlns="http://schemas.openxmlformats.org/spreadsheetml/2006/main" count="1301" uniqueCount="200">
  <si>
    <t>SITE</t>
  </si>
  <si>
    <t>NDVI</t>
  </si>
  <si>
    <t>Column Labels</t>
  </si>
  <si>
    <t>Row Labels</t>
  </si>
  <si>
    <t>VWC</t>
  </si>
  <si>
    <t>A9</t>
  </si>
  <si>
    <t>Farm</t>
  </si>
  <si>
    <t>Site</t>
  </si>
  <si>
    <t>Depth (ft.)</t>
  </si>
  <si>
    <t>AES</t>
  </si>
  <si>
    <t>BD_2012</t>
  </si>
  <si>
    <t>BD_2013</t>
  </si>
  <si>
    <t>% error</t>
  </si>
  <si>
    <t>A11</t>
  </si>
  <si>
    <t>fc</t>
  </si>
  <si>
    <t>awc</t>
  </si>
  <si>
    <t>A7</t>
  </si>
  <si>
    <t>BD</t>
  </si>
  <si>
    <t>Date</t>
  </si>
  <si>
    <t>A1</t>
  </si>
  <si>
    <t>A2</t>
  </si>
  <si>
    <t>A3</t>
  </si>
  <si>
    <t>A4</t>
  </si>
  <si>
    <t>A5</t>
  </si>
  <si>
    <t>A6</t>
  </si>
  <si>
    <t>A8</t>
  </si>
  <si>
    <t>A10</t>
  </si>
  <si>
    <t>A12</t>
  </si>
  <si>
    <t>wp</t>
  </si>
  <si>
    <t>Fall-GWC</t>
  </si>
  <si>
    <t>ΔIN</t>
  </si>
  <si>
    <t>Δθg</t>
  </si>
  <si>
    <t>Fall-VWC</t>
  </si>
  <si>
    <t>Spring-VWC</t>
  </si>
  <si>
    <t>Δθv</t>
  </si>
  <si>
    <t>hb</t>
  </si>
  <si>
    <t>λ</t>
  </si>
  <si>
    <t>ϴr</t>
  </si>
  <si>
    <t>porosity</t>
  </si>
  <si>
    <t>clay</t>
  </si>
  <si>
    <t>Brooks-Corey parameters</t>
  </si>
  <si>
    <t>Matric pressure head (cm)</t>
  </si>
  <si>
    <t>Fall-h</t>
  </si>
  <si>
    <t>Spring-h</t>
  </si>
  <si>
    <t>Rawls and Brackensiek, 1985</t>
  </si>
  <si>
    <t>Fall 2011</t>
  </si>
  <si>
    <t>Fall 2012</t>
  </si>
  <si>
    <t>TN-2011</t>
  </si>
  <si>
    <t>TC-2011</t>
  </si>
  <si>
    <t>TN-2012</t>
  </si>
  <si>
    <t>TC-2012</t>
  </si>
  <si>
    <t>field_cap</t>
  </si>
  <si>
    <t>wilt_pt</t>
  </si>
  <si>
    <t>AWC</t>
  </si>
  <si>
    <t>θdp</t>
  </si>
  <si>
    <t>Yield</t>
  </si>
  <si>
    <t>Aeschlimann</t>
  </si>
  <si>
    <t>Spring Wheat, 12 soil moisture sites</t>
  </si>
  <si>
    <t>Bag Label</t>
  </si>
  <si>
    <t xml:space="preserve">SPAD  </t>
  </si>
  <si>
    <t>LAI</t>
  </si>
  <si>
    <t>Height</t>
  </si>
  <si>
    <t>Notes</t>
  </si>
  <si>
    <t>N/A</t>
  </si>
  <si>
    <t>lots of weeds, bromos tectorum</t>
  </si>
  <si>
    <t>weeds south of plot</t>
  </si>
  <si>
    <t>lots of weeds, sampled 20 m se of plot</t>
  </si>
  <si>
    <t>weeds north of samples</t>
  </si>
  <si>
    <t>bad weeds</t>
  </si>
  <si>
    <t>dark leaf tips, looks stressed</t>
  </si>
  <si>
    <t>10m South due to weeds</t>
  </si>
  <si>
    <t>A1_2</t>
  </si>
  <si>
    <t>A2_2</t>
  </si>
  <si>
    <t>AX_2</t>
  </si>
  <si>
    <t>SPAD</t>
  </si>
  <si>
    <t>HEIGHT</t>
  </si>
  <si>
    <t>Grand Total</t>
  </si>
  <si>
    <t>SPAD_6/11</t>
  </si>
  <si>
    <t>SPAD_6/19</t>
  </si>
  <si>
    <t>SPAD_7/2</t>
  </si>
  <si>
    <t>SPAD_7/8</t>
  </si>
  <si>
    <t>SPAD_7/26</t>
  </si>
  <si>
    <t>HT_6/11</t>
  </si>
  <si>
    <t>HT_6/19</t>
  </si>
  <si>
    <t>HT_7/2</t>
  </si>
  <si>
    <t>HT_7/8</t>
  </si>
  <si>
    <t>HT_7/26</t>
  </si>
  <si>
    <t>average</t>
  </si>
  <si>
    <t>max</t>
  </si>
  <si>
    <t>min</t>
  </si>
  <si>
    <t>Thatuna Silt loam at parker farm</t>
  </si>
  <si>
    <t>Depth (inches)</t>
  </si>
  <si>
    <t>.3 bar Vol. Moisture</t>
  </si>
  <si>
    <t>dry Bdens g/cm3</t>
  </si>
  <si>
    <t>filled dry Bdens g/cm3</t>
  </si>
  <si>
    <t>sat.mc from dry bdense</t>
  </si>
  <si>
    <t>.3 bar Bdense</t>
  </si>
  <si>
    <t>sat.mc-fc.mc from bdense dry</t>
  </si>
  <si>
    <t>sat.mc from .3 bar Bdense</t>
  </si>
  <si>
    <t>sat.mc-fc.mc for .3 bar bdense</t>
  </si>
  <si>
    <t>sat.mc-wp.mc for .3 bar bdense</t>
  </si>
  <si>
    <t>sat. hydraulic cond. (in./hr)</t>
  </si>
  <si>
    <t>0.3 bar</t>
  </si>
  <si>
    <t>dry BD</t>
  </si>
  <si>
    <t>Bdense</t>
  </si>
  <si>
    <t/>
  </si>
  <si>
    <t>Thatuna</t>
  </si>
  <si>
    <t>1/3 bar relationships</t>
  </si>
  <si>
    <t>Garfield</t>
  </si>
  <si>
    <t>Palouse</t>
  </si>
  <si>
    <t>.1737x+.084</t>
  </si>
  <si>
    <t>Naff</t>
  </si>
  <si>
    <t>A</t>
  </si>
  <si>
    <t>B</t>
  </si>
  <si>
    <t>fc.Saxton</t>
  </si>
  <si>
    <t>wp.Saxton</t>
  </si>
  <si>
    <t>awc.Saxton</t>
  </si>
  <si>
    <t>fc.SS</t>
  </si>
  <si>
    <t>wp.SS</t>
  </si>
  <si>
    <t>awc.SS</t>
  </si>
  <si>
    <t>stdev</t>
  </si>
  <si>
    <t>silt</t>
  </si>
  <si>
    <t>sand</t>
  </si>
  <si>
    <t>Yield (lb/ac)</t>
  </si>
  <si>
    <t>2013 SW</t>
  </si>
  <si>
    <t>2014 SW_noN</t>
  </si>
  <si>
    <t>2014 SW_withN</t>
  </si>
  <si>
    <t>Spring-GWC_2013</t>
  </si>
  <si>
    <t>Fall GWC_noN</t>
  </si>
  <si>
    <t>Fall GWC_withN</t>
  </si>
  <si>
    <t>Spring GWC</t>
  </si>
  <si>
    <t>Fall IN_noN</t>
  </si>
  <si>
    <t>Fall IN_withN</t>
  </si>
  <si>
    <t>ΔIN_noN</t>
  </si>
  <si>
    <t>Δθg_noN</t>
  </si>
  <si>
    <t>ΔIN_withN</t>
  </si>
  <si>
    <t>Δθg_withN</t>
  </si>
  <si>
    <t>Fall NO3_noN</t>
  </si>
  <si>
    <t>Fall NO3_withN</t>
  </si>
  <si>
    <t>Spring_NO3_2014</t>
  </si>
  <si>
    <t>Spring_IN_2014</t>
  </si>
  <si>
    <t>ΔNO3_noN</t>
  </si>
  <si>
    <t>ΔNO3_withN</t>
  </si>
  <si>
    <t>2014 OBSERVATIONS</t>
  </si>
  <si>
    <t>2013 OBSERVATIONS</t>
  </si>
  <si>
    <t>soil.depth (ft.)</t>
  </si>
  <si>
    <t>taw.Brack.obs</t>
  </si>
  <si>
    <t>taw.Brack.avg</t>
  </si>
  <si>
    <t>taw.ss.obs</t>
  </si>
  <si>
    <t>taw.ss.avg</t>
  </si>
  <si>
    <t>Sand (%)</t>
  </si>
  <si>
    <t>Silt (%)</t>
  </si>
  <si>
    <t>Clay (%)</t>
  </si>
  <si>
    <t>ΔTN</t>
  </si>
  <si>
    <t>ΔTC</t>
  </si>
  <si>
    <t>Sum of CCCI</t>
  </si>
  <si>
    <t>Average of LAI</t>
  </si>
  <si>
    <t>wp=0.2426*BD-0.15</t>
  </si>
  <si>
    <t>1/3  bar</t>
  </si>
  <si>
    <t>dry</t>
  </si>
  <si>
    <t>wp=0.198*BD-0.1175</t>
  </si>
  <si>
    <t>fc=.2024*BD+.0673</t>
  </si>
  <si>
    <t>fc=.3129*BD-.1399</t>
  </si>
  <si>
    <t>1/3 bar</t>
  </si>
  <si>
    <t>PAW</t>
  </si>
  <si>
    <t>Palouse Soil Survey Retention Data</t>
  </si>
  <si>
    <t>Grower</t>
  </si>
  <si>
    <t>Season</t>
  </si>
  <si>
    <t>Eca</t>
  </si>
  <si>
    <t>E</t>
  </si>
  <si>
    <t>N</t>
  </si>
  <si>
    <t>Aes</t>
  </si>
  <si>
    <t>Spring</t>
  </si>
  <si>
    <t>Sum of Eca</t>
  </si>
  <si>
    <t>Delta</t>
  </si>
  <si>
    <t>Fall</t>
  </si>
  <si>
    <t>J</t>
  </si>
  <si>
    <t>OD</t>
  </si>
  <si>
    <t>W</t>
  </si>
  <si>
    <t>Giddings BD</t>
  </si>
  <si>
    <t>Average Bulk Density from Giddings Probe</t>
  </si>
  <si>
    <t>Sampling Date</t>
  </si>
  <si>
    <r>
      <t>Volumetric Soil Moisture (cm</t>
    </r>
    <r>
      <rPr>
        <vertAlign val="superscript"/>
        <sz val="18"/>
        <color theme="1"/>
        <rFont val="Calibri"/>
        <family val="2"/>
        <scheme val="minor"/>
      </rPr>
      <t>3</t>
    </r>
    <r>
      <rPr>
        <sz val="18"/>
        <color theme="1"/>
        <rFont val="Calibri"/>
        <family val="2"/>
        <scheme val="minor"/>
      </rPr>
      <t>/cm</t>
    </r>
    <r>
      <rPr>
        <vertAlign val="superscript"/>
        <sz val="18"/>
        <color theme="1"/>
        <rFont val="Calibri"/>
        <family val="2"/>
        <scheme val="minor"/>
      </rPr>
      <t>3</t>
    </r>
    <r>
      <rPr>
        <sz val="18"/>
        <color theme="1"/>
        <rFont val="Calibri"/>
        <family val="2"/>
        <scheme val="minor"/>
      </rPr>
      <t>)</t>
    </r>
  </si>
  <si>
    <t>Gravimetric Soil Moisture (g/g)</t>
  </si>
  <si>
    <t>questionable data</t>
  </si>
  <si>
    <t>A3-1</t>
  </si>
  <si>
    <t>A3-2</t>
  </si>
  <si>
    <t>A5-2</t>
  </si>
  <si>
    <r>
      <t>cm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/cm</t>
    </r>
    <r>
      <rPr>
        <vertAlign val="superscript"/>
        <sz val="11"/>
        <color theme="1"/>
        <rFont val="Calibri"/>
        <family val="2"/>
        <scheme val="minor"/>
      </rPr>
      <t>3</t>
    </r>
  </si>
  <si>
    <t>Hand Probe</t>
  </si>
  <si>
    <t>Fall_NO3 (ppm)</t>
  </si>
  <si>
    <t>Spr_NO3 (ppm)</t>
  </si>
  <si>
    <t>Fall_NH3 (ppm)</t>
  </si>
  <si>
    <t>Spr_NH3 (ppm)</t>
  </si>
  <si>
    <t xml:space="preserve">1 ppm = </t>
  </si>
  <si>
    <t>*BD*(1+GWC) lb/ac</t>
  </si>
  <si>
    <t>Fall_IN (lb/ac)</t>
  </si>
  <si>
    <t>Spr_IN (lb/ac)</t>
  </si>
  <si>
    <t>Average of AWC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</si>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</sst>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00000"/>
    <numFmt numFmtId="166" formatCode="0.0%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name val="Calibri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color rgb="FFFF0000"/>
      <name val="Arial"/>
      <family val="2"/>
    </font>
    <font>
      <b/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vertAlign val="superscript"/>
      <sz val="1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3" fillId="0" borderId="0"/>
    <xf numFmtId="9" fontId="3" fillId="0" borderId="0" applyFont="0" applyFill="0" applyBorder="0" applyAlignment="0" applyProtection="0"/>
    <xf numFmtId="0" fontId="5" fillId="0" borderId="0"/>
    <xf numFmtId="0" fontId="5" fillId="0" borderId="0"/>
  </cellStyleXfs>
  <cellXfs count="44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NumberFormat="1"/>
    <xf numFmtId="0" fontId="0" fillId="2" borderId="0" xfId="0" applyFill="1"/>
    <xf numFmtId="0" fontId="0" fillId="0" borderId="0" xfId="0" applyAlignment="1">
      <alignment horizontal="left"/>
    </xf>
    <xf numFmtId="164" fontId="0" fillId="0" borderId="0" xfId="0" applyNumberFormat="1"/>
    <xf numFmtId="164" fontId="0" fillId="0" borderId="0" xfId="0" applyNumberFormat="1" applyFill="1"/>
    <xf numFmtId="0" fontId="0" fillId="3" borderId="0" xfId="0" applyFill="1"/>
    <xf numFmtId="0" fontId="1" fillId="0" borderId="0" xfId="0" applyFont="1"/>
    <xf numFmtId="165" fontId="0" fillId="0" borderId="0" xfId="0" applyNumberFormat="1" applyFill="1"/>
    <xf numFmtId="165" fontId="2" fillId="0" borderId="0" xfId="0" applyNumberFormat="1" applyFont="1" applyFill="1"/>
    <xf numFmtId="0" fontId="0" fillId="4" borderId="0" xfId="0" applyFill="1"/>
    <xf numFmtId="165" fontId="3" fillId="0" borderId="0" xfId="0" applyNumberFormat="1" applyFont="1" applyFill="1"/>
    <xf numFmtId="0" fontId="0" fillId="0" borderId="2" xfId="0" applyBorder="1"/>
    <xf numFmtId="0" fontId="0" fillId="0" borderId="2" xfId="0" applyFill="1" applyBorder="1"/>
    <xf numFmtId="14" fontId="0" fillId="0" borderId="2" xfId="0" applyNumberFormat="1" applyBorder="1"/>
    <xf numFmtId="0" fontId="0" fillId="0" borderId="0" xfId="0" applyBorder="1"/>
    <xf numFmtId="14" fontId="0" fillId="0" borderId="0" xfId="0" applyNumberFormat="1" applyBorder="1"/>
    <xf numFmtId="0" fontId="3" fillId="0" borderId="0" xfId="1"/>
    <xf numFmtId="0" fontId="6" fillId="0" borderId="0" xfId="1" applyFont="1"/>
    <xf numFmtId="166" fontId="0" fillId="0" borderId="0" xfId="2" applyNumberFormat="1" applyFont="1"/>
    <xf numFmtId="0" fontId="3" fillId="0" borderId="0" xfId="1" applyAlignment="1">
      <alignment horizontal="center" vertical="center" wrapText="1"/>
    </xf>
    <xf numFmtId="166" fontId="0" fillId="0" borderId="0" xfId="2" applyNumberFormat="1" applyFont="1" applyAlignment="1">
      <alignment horizontal="center" vertical="center" wrapText="1"/>
    </xf>
    <xf numFmtId="0" fontId="7" fillId="0" borderId="0" xfId="1" applyFont="1"/>
    <xf numFmtId="166" fontId="3" fillId="0" borderId="0" xfId="1" applyNumberFormat="1" applyAlignment="1">
      <alignment horizontal="center"/>
    </xf>
    <xf numFmtId="166" fontId="3" fillId="2" borderId="0" xfId="1" applyNumberFormat="1" applyFill="1" applyAlignment="1">
      <alignment horizontal="center"/>
    </xf>
    <xf numFmtId="166" fontId="3" fillId="0" borderId="0" xfId="1" applyNumberFormat="1"/>
    <xf numFmtId="166" fontId="6" fillId="0" borderId="0" xfId="2" applyNumberFormat="1" applyFont="1"/>
    <xf numFmtId="166" fontId="6" fillId="0" borderId="0" xfId="1" applyNumberFormat="1" applyFont="1" applyAlignment="1">
      <alignment horizontal="center"/>
    </xf>
    <xf numFmtId="0" fontId="3" fillId="2" borderId="0" xfId="1" applyFill="1"/>
    <xf numFmtId="0" fontId="0" fillId="0" borderId="0" xfId="0" applyFill="1"/>
    <xf numFmtId="0" fontId="4" fillId="5" borderId="0" xfId="0" applyFont="1" applyFill="1"/>
    <xf numFmtId="14" fontId="4" fillId="5" borderId="1" xfId="0" applyNumberFormat="1" applyFont="1" applyFill="1" applyBorder="1"/>
    <xf numFmtId="0" fontId="0" fillId="4" borderId="0" xfId="0" applyFill="1" applyAlignment="1">
      <alignment horizontal="center"/>
    </xf>
    <xf numFmtId="0" fontId="4" fillId="0" borderId="0" xfId="0" applyFont="1"/>
    <xf numFmtId="0" fontId="4" fillId="0" borderId="1" xfId="0" applyFont="1" applyBorder="1"/>
    <xf numFmtId="164" fontId="0" fillId="2" borderId="0" xfId="0" applyNumberFormat="1" applyFill="1"/>
    <xf numFmtId="0" fontId="9" fillId="0" borderId="0" xfId="0" applyFont="1"/>
    <xf numFmtId="0" fontId="1" fillId="0" borderId="0" xfId="0" applyFont="1" applyFill="1"/>
    <xf numFmtId="0" fontId="0" fillId="0" borderId="0" xfId="0" applyNumberFormat="1" applyFill="1"/>
    <xf numFmtId="0" fontId="8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Fill="1" applyAlignment="1">
      <alignment horizontal="center"/>
    </xf>
  </cellXfs>
  <cellStyles count="5">
    <cellStyle name="Normal" xfId="0" builtinId="0"/>
    <cellStyle name="Normal 2" xfId="1"/>
    <cellStyle name="Normal 3" xfId="3"/>
    <cellStyle name="Normal 4" xfId="4"/>
    <cellStyle name="Percent 2" xfId="2"/>
  </cellStyles>
  <dxfs count="11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4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297379776680457"/>
          <c:y val="7.8082016429046844E-2"/>
          <c:w val="0.81389065349882117"/>
          <c:h val="0.7719009381753788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'2013_crop_data'!$T$33</c:f>
              <c:strCache>
                <c:ptCount val="1"/>
                <c:pt idx="0">
                  <c:v>LAI</c:v>
                </c:pt>
              </c:strCache>
            </c:strRef>
          </c:tx>
          <c:marker>
            <c:symbol val="none"/>
          </c:marker>
          <c:xVal>
            <c:numRef>
              <c:f>'2013_crop_data'!$S$34:$S$43</c:f>
              <c:numCache>
                <c:formatCode>m/d/yyyy</c:formatCode>
                <c:ptCount val="10"/>
                <c:pt idx="0">
                  <c:v>41409</c:v>
                </c:pt>
                <c:pt idx="1">
                  <c:v>41416</c:v>
                </c:pt>
                <c:pt idx="2">
                  <c:v>41424</c:v>
                </c:pt>
                <c:pt idx="3">
                  <c:v>41429</c:v>
                </c:pt>
                <c:pt idx="4">
                  <c:v>41436</c:v>
                </c:pt>
                <c:pt idx="5">
                  <c:v>41444</c:v>
                </c:pt>
                <c:pt idx="6">
                  <c:v>41452</c:v>
                </c:pt>
                <c:pt idx="7">
                  <c:v>41463</c:v>
                </c:pt>
                <c:pt idx="8">
                  <c:v>41471</c:v>
                </c:pt>
                <c:pt idx="9">
                  <c:v>41481</c:v>
                </c:pt>
              </c:numCache>
            </c:numRef>
          </c:xVal>
          <c:yVal>
            <c:numRef>
              <c:f>'2013_crop_data'!$T$34:$T$43</c:f>
              <c:numCache>
                <c:formatCode>General</c:formatCode>
                <c:ptCount val="10"/>
                <c:pt idx="0">
                  <c:v>0</c:v>
                </c:pt>
                <c:pt idx="1">
                  <c:v>0.12017167381974247</c:v>
                </c:pt>
                <c:pt idx="2">
                  <c:v>0.21459227467811159</c:v>
                </c:pt>
                <c:pt idx="3">
                  <c:v>0.34334763948497854</c:v>
                </c:pt>
                <c:pt idx="4">
                  <c:v>0.69527896995708149</c:v>
                </c:pt>
                <c:pt idx="5">
                  <c:v>1</c:v>
                </c:pt>
                <c:pt idx="6">
                  <c:v>0.94420600858369108</c:v>
                </c:pt>
                <c:pt idx="7">
                  <c:v>0.77253218884120167</c:v>
                </c:pt>
                <c:pt idx="8">
                  <c:v>0.57939914163090123</c:v>
                </c:pt>
                <c:pt idx="9">
                  <c:v>0.53218884120171672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'2013_crop_data'!$U$33</c:f>
              <c:strCache>
                <c:ptCount val="1"/>
                <c:pt idx="0">
                  <c:v>PAW</c:v>
                </c:pt>
              </c:strCache>
            </c:strRef>
          </c:tx>
          <c:marker>
            <c:symbol val="none"/>
          </c:marker>
          <c:xVal>
            <c:numRef>
              <c:f>'2013_crop_data'!$S$34:$S$43</c:f>
              <c:numCache>
                <c:formatCode>m/d/yyyy</c:formatCode>
                <c:ptCount val="10"/>
                <c:pt idx="0">
                  <c:v>41409</c:v>
                </c:pt>
                <c:pt idx="1">
                  <c:v>41416</c:v>
                </c:pt>
                <c:pt idx="2">
                  <c:v>41424</c:v>
                </c:pt>
                <c:pt idx="3">
                  <c:v>41429</c:v>
                </c:pt>
                <c:pt idx="4">
                  <c:v>41436</c:v>
                </c:pt>
                <c:pt idx="5">
                  <c:v>41444</c:v>
                </c:pt>
                <c:pt idx="6">
                  <c:v>41452</c:v>
                </c:pt>
                <c:pt idx="7">
                  <c:v>41463</c:v>
                </c:pt>
                <c:pt idx="8">
                  <c:v>41471</c:v>
                </c:pt>
                <c:pt idx="9">
                  <c:v>41481</c:v>
                </c:pt>
              </c:numCache>
            </c:numRef>
          </c:xVal>
          <c:yVal>
            <c:numRef>
              <c:f>'2013_crop_data'!$U$34:$U$43</c:f>
              <c:numCache>
                <c:formatCode>General</c:formatCode>
                <c:ptCount val="10"/>
                <c:pt idx="0">
                  <c:v>1</c:v>
                </c:pt>
                <c:pt idx="1">
                  <c:v>0.89189189189189177</c:v>
                </c:pt>
                <c:pt idx="2">
                  <c:v>0.79279279279279313</c:v>
                </c:pt>
                <c:pt idx="3">
                  <c:v>0.51351351351351349</c:v>
                </c:pt>
                <c:pt idx="4">
                  <c:v>0.26126126126126126</c:v>
                </c:pt>
                <c:pt idx="5">
                  <c:v>0.16216216216216209</c:v>
                </c:pt>
                <c:pt idx="6">
                  <c:v>0.18018018018018012</c:v>
                </c:pt>
                <c:pt idx="7">
                  <c:v>0.10810810810810796</c:v>
                </c:pt>
                <c:pt idx="8">
                  <c:v>3.603603603603607E-2</c:v>
                </c:pt>
                <c:pt idx="9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'2013_crop_data'!$W$33</c:f>
              <c:strCache>
                <c:ptCount val="1"/>
                <c:pt idx="0">
                  <c:v>NDVI</c:v>
                </c:pt>
              </c:strCache>
            </c:strRef>
          </c:tx>
          <c:marker>
            <c:symbol val="none"/>
          </c:marker>
          <c:xVal>
            <c:numRef>
              <c:f>'2013_crop_data'!$V$19:$V$26</c:f>
              <c:numCache>
                <c:formatCode>m/d/yyyy</c:formatCode>
                <c:ptCount val="8"/>
                <c:pt idx="0">
                  <c:v>41412</c:v>
                </c:pt>
                <c:pt idx="1">
                  <c:v>41419</c:v>
                </c:pt>
                <c:pt idx="2">
                  <c:v>41426</c:v>
                </c:pt>
                <c:pt idx="3">
                  <c:v>41433</c:v>
                </c:pt>
                <c:pt idx="4">
                  <c:v>41440</c:v>
                </c:pt>
                <c:pt idx="5">
                  <c:v>41454</c:v>
                </c:pt>
                <c:pt idx="6">
                  <c:v>41463</c:v>
                </c:pt>
                <c:pt idx="7">
                  <c:v>41482</c:v>
                </c:pt>
              </c:numCache>
            </c:numRef>
          </c:xVal>
          <c:yVal>
            <c:numRef>
              <c:f>'2013_crop_data'!$W$34:$W$41</c:f>
              <c:numCache>
                <c:formatCode>General</c:formatCode>
                <c:ptCount val="8"/>
                <c:pt idx="0">
                  <c:v>0.19001955216694999</c:v>
                </c:pt>
                <c:pt idx="1">
                  <c:v>0.38652374261881139</c:v>
                </c:pt>
                <c:pt idx="2">
                  <c:v>0.58302793307067269</c:v>
                </c:pt>
                <c:pt idx="3">
                  <c:v>0.79777360752218041</c:v>
                </c:pt>
                <c:pt idx="4">
                  <c:v>1</c:v>
                </c:pt>
                <c:pt idx="5">
                  <c:v>0.95677104314249506</c:v>
                </c:pt>
                <c:pt idx="6">
                  <c:v>0.85149195806600575</c:v>
                </c:pt>
                <c:pt idx="7">
                  <c:v>0</c:v>
                </c:pt>
              </c:numCache>
            </c:numRef>
          </c:yVal>
          <c:smooth val="1"/>
        </c:ser>
        <c:ser>
          <c:idx val="3"/>
          <c:order val="3"/>
          <c:spPr>
            <a:ln>
              <a:solidFill>
                <a:sysClr val="windowText" lastClr="000000"/>
              </a:solidFill>
              <a:prstDash val="dash"/>
            </a:ln>
          </c:spPr>
          <c:marker>
            <c:symbol val="none"/>
          </c:marker>
          <c:xVal>
            <c:numRef>
              <c:f>'2013_crop_data'!$V$45:$V$46</c:f>
              <c:numCache>
                <c:formatCode>m/d/yyyy</c:formatCode>
                <c:ptCount val="2"/>
                <c:pt idx="0">
                  <c:v>41444</c:v>
                </c:pt>
                <c:pt idx="1">
                  <c:v>41444</c:v>
                </c:pt>
              </c:numCache>
            </c:numRef>
          </c:xVal>
          <c:yVal>
            <c:numRef>
              <c:f>'2013_crop_data'!$W$45:$W$46</c:f>
              <c:numCache>
                <c:formatCode>General</c:formatCode>
                <c:ptCount val="2"/>
                <c:pt idx="0">
                  <c:v>0</c:v>
                </c:pt>
                <c:pt idx="1">
                  <c:v>1.2</c:v>
                </c:pt>
              </c:numCache>
            </c:numRef>
          </c:yVal>
          <c:smooth val="1"/>
        </c:ser>
        <c:ser>
          <c:idx val="4"/>
          <c:order val="4"/>
          <c:spPr>
            <a:ln>
              <a:solidFill>
                <a:sysClr val="windowText" lastClr="000000"/>
              </a:solidFill>
              <a:prstDash val="dash"/>
            </a:ln>
          </c:spPr>
          <c:marker>
            <c:symbol val="none"/>
          </c:marker>
          <c:xVal>
            <c:numRef>
              <c:f>'2013_crop_data'!$V$47:$V$48</c:f>
              <c:numCache>
                <c:formatCode>m/d/yyyy</c:formatCode>
                <c:ptCount val="2"/>
                <c:pt idx="0">
                  <c:v>41470</c:v>
                </c:pt>
                <c:pt idx="1">
                  <c:v>41470</c:v>
                </c:pt>
              </c:numCache>
            </c:numRef>
          </c:xVal>
          <c:yVal>
            <c:numRef>
              <c:f>'2013_crop_data'!$W$47:$W$48</c:f>
              <c:numCache>
                <c:formatCode>General</c:formatCode>
                <c:ptCount val="2"/>
                <c:pt idx="0">
                  <c:v>0</c:v>
                </c:pt>
                <c:pt idx="1">
                  <c:v>1.2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7153280"/>
        <c:axId val="279381120"/>
      </c:scatterChart>
      <c:valAx>
        <c:axId val="277153280"/>
        <c:scaling>
          <c:orientation val="minMax"/>
        </c:scaling>
        <c:delete val="0"/>
        <c:axPos val="b"/>
        <c:numFmt formatCode="[$-409]d\-mmm;@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79381120"/>
        <c:crosses val="autoZero"/>
        <c:crossBetween val="midCat"/>
      </c:valAx>
      <c:valAx>
        <c:axId val="279381120"/>
        <c:scaling>
          <c:orientation val="minMax"/>
          <c:max val="1.2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/>
                  <a:t>Relative LAI,PAW,NDVI</a:t>
                </a:r>
              </a:p>
            </c:rich>
          </c:tx>
          <c:layout>
            <c:manualLayout>
              <c:xMode val="edge"/>
              <c:yMode val="edge"/>
              <c:x val="1.1299435028248588E-2"/>
              <c:y val="0.1407739434582539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77153280"/>
        <c:crosses val="autoZero"/>
        <c:crossBetween val="midCat"/>
      </c:valAx>
      <c:spPr>
        <a:ln>
          <a:solidFill>
            <a:sysClr val="windowText" lastClr="000000"/>
          </a:solidFill>
        </a:ln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ayout>
        <c:manualLayout>
          <c:xMode val="edge"/>
          <c:yMode val="edge"/>
          <c:x val="0.1502371101917345"/>
          <c:y val="0.91437383253677251"/>
          <c:w val="0.69383068641843504"/>
          <c:h val="8.5626167463227321E-2"/>
        </c:manualLayout>
      </c:layout>
      <c:overlay val="0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93467282106978"/>
          <c:y val="1.9033197460275673E-2"/>
          <c:w val="0.6661352158566386"/>
          <c:h val="0.9307445250885451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24745189609919449"/>
                  <c:y val="6.3289335789341122E-2"/>
                </c:manualLayout>
              </c:layout>
              <c:numFmt formatCode="General" sourceLinked="0"/>
            </c:trendlineLbl>
          </c:trendline>
          <c:xVal>
            <c:numRef>
              <c:f>Palouse_PTF!$D$4:$D$59</c:f>
              <c:numCache>
                <c:formatCode>General</c:formatCode>
                <c:ptCount val="56"/>
                <c:pt idx="0">
                  <c:v>1.2077120000000001</c:v>
                </c:pt>
                <c:pt idx="1">
                  <c:v>1.4</c:v>
                </c:pt>
                <c:pt idx="2">
                  <c:v>1.47</c:v>
                </c:pt>
                <c:pt idx="3">
                  <c:v>1.5</c:v>
                </c:pt>
                <c:pt idx="4">
                  <c:v>1.66</c:v>
                </c:pt>
                <c:pt idx="5">
                  <c:v>1.71</c:v>
                </c:pt>
                <c:pt idx="6">
                  <c:v>1.66</c:v>
                </c:pt>
                <c:pt idx="9">
                  <c:v>1.37</c:v>
                </c:pt>
                <c:pt idx="10">
                  <c:v>1.38</c:v>
                </c:pt>
                <c:pt idx="11">
                  <c:v>1.37</c:v>
                </c:pt>
                <c:pt idx="12">
                  <c:v>1.51</c:v>
                </c:pt>
                <c:pt idx="13">
                  <c:v>1.53</c:v>
                </c:pt>
                <c:pt idx="14">
                  <c:v>1.68</c:v>
                </c:pt>
                <c:pt idx="15">
                  <c:v>1.65</c:v>
                </c:pt>
                <c:pt idx="16">
                  <c:v>1.67</c:v>
                </c:pt>
                <c:pt idx="20">
                  <c:v>1.56</c:v>
                </c:pt>
                <c:pt idx="21">
                  <c:v>1.81</c:v>
                </c:pt>
                <c:pt idx="22">
                  <c:v>1.71</c:v>
                </c:pt>
                <c:pt idx="23">
                  <c:v>1.55</c:v>
                </c:pt>
                <c:pt idx="26">
                  <c:v>1.5239870000000002</c:v>
                </c:pt>
                <c:pt idx="27">
                  <c:v>1.77</c:v>
                </c:pt>
                <c:pt idx="28">
                  <c:v>1.73</c:v>
                </c:pt>
                <c:pt idx="31">
                  <c:v>1.1824100000000002</c:v>
                </c:pt>
                <c:pt idx="32">
                  <c:v>1.49</c:v>
                </c:pt>
                <c:pt idx="33">
                  <c:v>1.48</c:v>
                </c:pt>
                <c:pt idx="34">
                  <c:v>1.67</c:v>
                </c:pt>
                <c:pt idx="35">
                  <c:v>1.6</c:v>
                </c:pt>
                <c:pt idx="38">
                  <c:v>1.2077120000000001</c:v>
                </c:pt>
                <c:pt idx="39">
                  <c:v>1.270967</c:v>
                </c:pt>
                <c:pt idx="40">
                  <c:v>1.63</c:v>
                </c:pt>
                <c:pt idx="41">
                  <c:v>1.61</c:v>
                </c:pt>
                <c:pt idx="42">
                  <c:v>1.51</c:v>
                </c:pt>
                <c:pt idx="45">
                  <c:v>1.4</c:v>
                </c:pt>
                <c:pt idx="46">
                  <c:v>1.43</c:v>
                </c:pt>
                <c:pt idx="47">
                  <c:v>1.77</c:v>
                </c:pt>
                <c:pt idx="48">
                  <c:v>1.79</c:v>
                </c:pt>
                <c:pt idx="49">
                  <c:v>1.4607320000000001</c:v>
                </c:pt>
                <c:pt idx="52">
                  <c:v>1.1950610000000002</c:v>
                </c:pt>
                <c:pt idx="53">
                  <c:v>1.43</c:v>
                </c:pt>
                <c:pt idx="54">
                  <c:v>1.8</c:v>
                </c:pt>
                <c:pt idx="55">
                  <c:v>1.69</c:v>
                </c:pt>
              </c:numCache>
            </c:numRef>
          </c:xVal>
          <c:yVal>
            <c:numRef>
              <c:f>Palouse_PTF!$B$4:$B$59</c:f>
              <c:numCache>
                <c:formatCode>0.0%</c:formatCode>
                <c:ptCount val="56"/>
                <c:pt idx="0">
                  <c:v>0.2989</c:v>
                </c:pt>
                <c:pt idx="1">
                  <c:v>0.36979999999999996</c:v>
                </c:pt>
                <c:pt idx="2">
                  <c:v>0.40509999999999996</c:v>
                </c:pt>
                <c:pt idx="3">
                  <c:v>0.35590000000000005</c:v>
                </c:pt>
                <c:pt idx="4">
                  <c:v>0.39789999999999998</c:v>
                </c:pt>
                <c:pt idx="5">
                  <c:v>0.39909999999999995</c:v>
                </c:pt>
                <c:pt idx="6">
                  <c:v>0.32350000000000001</c:v>
                </c:pt>
                <c:pt idx="7">
                  <c:v>0</c:v>
                </c:pt>
                <c:pt idx="9">
                  <c:v>0.3407</c:v>
                </c:pt>
                <c:pt idx="10">
                  <c:v>0.36030000000000001</c:v>
                </c:pt>
                <c:pt idx="11">
                  <c:v>0.35070000000000001</c:v>
                </c:pt>
                <c:pt idx="12">
                  <c:v>0.3836</c:v>
                </c:pt>
                <c:pt idx="13">
                  <c:v>0.37270000000000003</c:v>
                </c:pt>
                <c:pt idx="14">
                  <c:v>0.4108</c:v>
                </c:pt>
                <c:pt idx="15">
                  <c:v>0.42119999999999996</c:v>
                </c:pt>
                <c:pt idx="16">
                  <c:v>0.40639999999999998</c:v>
                </c:pt>
                <c:pt idx="17">
                  <c:v>0</c:v>
                </c:pt>
                <c:pt idx="18">
                  <c:v>0</c:v>
                </c:pt>
                <c:pt idx="20">
                  <c:v>0.31329999999999997</c:v>
                </c:pt>
                <c:pt idx="21">
                  <c:v>0.40029999999999999</c:v>
                </c:pt>
                <c:pt idx="22">
                  <c:v>0.3926</c:v>
                </c:pt>
                <c:pt idx="23">
                  <c:v>0.35220000000000001</c:v>
                </c:pt>
                <c:pt idx="24">
                  <c:v>0</c:v>
                </c:pt>
                <c:pt idx="26">
                  <c:v>0.33189999999999997</c:v>
                </c:pt>
                <c:pt idx="27">
                  <c:v>0.36280000000000001</c:v>
                </c:pt>
                <c:pt idx="28">
                  <c:v>0.3705</c:v>
                </c:pt>
                <c:pt idx="29">
                  <c:v>0</c:v>
                </c:pt>
                <c:pt idx="31">
                  <c:v>0.28300000000000003</c:v>
                </c:pt>
                <c:pt idx="32">
                  <c:v>0.2999</c:v>
                </c:pt>
                <c:pt idx="33">
                  <c:v>0.3332</c:v>
                </c:pt>
                <c:pt idx="34">
                  <c:v>0.36820000000000003</c:v>
                </c:pt>
                <c:pt idx="35">
                  <c:v>0.37340000000000001</c:v>
                </c:pt>
                <c:pt idx="36">
                  <c:v>0</c:v>
                </c:pt>
                <c:pt idx="38">
                  <c:v>0.3054</c:v>
                </c:pt>
                <c:pt idx="39">
                  <c:v>0.31370000000000003</c:v>
                </c:pt>
                <c:pt idx="40">
                  <c:v>0.3725</c:v>
                </c:pt>
                <c:pt idx="41">
                  <c:v>0.37060000000000004</c:v>
                </c:pt>
                <c:pt idx="42">
                  <c:v>0.34189999999999998</c:v>
                </c:pt>
                <c:pt idx="43">
                  <c:v>0</c:v>
                </c:pt>
                <c:pt idx="45">
                  <c:v>0.31170000000000003</c:v>
                </c:pt>
                <c:pt idx="46">
                  <c:v>0.2848</c:v>
                </c:pt>
                <c:pt idx="47">
                  <c:v>0.35220000000000001</c:v>
                </c:pt>
                <c:pt idx="48">
                  <c:v>0.37390000000000001</c:v>
                </c:pt>
                <c:pt idx="49">
                  <c:v>0.26679999999999998</c:v>
                </c:pt>
                <c:pt idx="50">
                  <c:v>0</c:v>
                </c:pt>
                <c:pt idx="52">
                  <c:v>0.2427</c:v>
                </c:pt>
                <c:pt idx="53">
                  <c:v>0.29160000000000003</c:v>
                </c:pt>
                <c:pt idx="54">
                  <c:v>0.38380000000000003</c:v>
                </c:pt>
                <c:pt idx="55">
                  <c:v>0.40429999999999999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220032"/>
        <c:axId val="386221568"/>
      </c:scatterChart>
      <c:valAx>
        <c:axId val="386220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86221568"/>
        <c:crosses val="autoZero"/>
        <c:crossBetween val="midCat"/>
      </c:valAx>
      <c:valAx>
        <c:axId val="386221568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3862200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41194728783902013"/>
                  <c:y val="-0.55862204724409448"/>
                </c:manualLayout>
              </c:layout>
              <c:numFmt formatCode="General" sourceLinked="0"/>
            </c:trendlineLbl>
          </c:trendline>
          <c:xVal>
            <c:numRef>
              <c:f>Palouse_PTF!$C$35:$C$46</c:f>
              <c:numCache>
                <c:formatCode>General</c:formatCode>
                <c:ptCount val="12"/>
                <c:pt idx="1">
                  <c:v>1.49</c:v>
                </c:pt>
                <c:pt idx="2">
                  <c:v>1.48</c:v>
                </c:pt>
                <c:pt idx="3">
                  <c:v>1.67</c:v>
                </c:pt>
                <c:pt idx="4">
                  <c:v>1.6</c:v>
                </c:pt>
                <c:pt idx="9">
                  <c:v>1.63</c:v>
                </c:pt>
                <c:pt idx="10">
                  <c:v>1.61</c:v>
                </c:pt>
                <c:pt idx="11">
                  <c:v>1.51</c:v>
                </c:pt>
              </c:numCache>
            </c:numRef>
          </c:xVal>
          <c:yVal>
            <c:numRef>
              <c:f>Palouse_PTF!$B$35:$B$46</c:f>
              <c:numCache>
                <c:formatCode>0.0%</c:formatCode>
                <c:ptCount val="12"/>
                <c:pt idx="0">
                  <c:v>0.28300000000000003</c:v>
                </c:pt>
                <c:pt idx="1">
                  <c:v>0.2999</c:v>
                </c:pt>
                <c:pt idx="2">
                  <c:v>0.3332</c:v>
                </c:pt>
                <c:pt idx="3">
                  <c:v>0.36820000000000003</c:v>
                </c:pt>
                <c:pt idx="4">
                  <c:v>0.37340000000000001</c:v>
                </c:pt>
                <c:pt idx="5">
                  <c:v>0</c:v>
                </c:pt>
                <c:pt idx="7">
                  <c:v>0.3054</c:v>
                </c:pt>
                <c:pt idx="8">
                  <c:v>0.31370000000000003</c:v>
                </c:pt>
                <c:pt idx="9">
                  <c:v>0.3725</c:v>
                </c:pt>
                <c:pt idx="10">
                  <c:v>0.37060000000000004</c:v>
                </c:pt>
                <c:pt idx="11">
                  <c:v>0.34189999999999998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3179776"/>
        <c:axId val="273181312"/>
      </c:scatterChart>
      <c:valAx>
        <c:axId val="273179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73181312"/>
        <c:crosses val="autoZero"/>
        <c:crossBetween val="midCat"/>
      </c:valAx>
      <c:valAx>
        <c:axId val="273181312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27317977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Palouse_PTF!$Y$5:$Y$12</c:f>
              <c:numCache>
                <c:formatCode>General</c:formatCode>
                <c:ptCount val="8"/>
                <c:pt idx="0">
                  <c:v>1</c:v>
                </c:pt>
                <c:pt idx="1">
                  <c:v>1.1000000000000001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</c:numCache>
            </c:numRef>
          </c:xVal>
          <c:yVal>
            <c:numRef>
              <c:f>Palouse_PTF!$Z$5:$Z$12</c:f>
              <c:numCache>
                <c:formatCode>General</c:formatCode>
                <c:ptCount val="8"/>
                <c:pt idx="0">
                  <c:v>0.62264150943396224</c:v>
                </c:pt>
                <c:pt idx="1">
                  <c:v>0.58490566037735836</c:v>
                </c:pt>
                <c:pt idx="2">
                  <c:v>0.54716981132075471</c:v>
                </c:pt>
                <c:pt idx="3">
                  <c:v>0.50943396226415083</c:v>
                </c:pt>
                <c:pt idx="4">
                  <c:v>0.47169811320754718</c:v>
                </c:pt>
                <c:pt idx="5">
                  <c:v>0.43396226415094341</c:v>
                </c:pt>
                <c:pt idx="6">
                  <c:v>0.39622641509433953</c:v>
                </c:pt>
                <c:pt idx="7">
                  <c:v>0.35849056603773588</c:v>
                </c:pt>
              </c:numCache>
            </c:numRef>
          </c:yVal>
          <c:smooth val="0"/>
        </c:ser>
        <c:ser>
          <c:idx val="1"/>
          <c:order val="1"/>
          <c:xVal>
            <c:numRef>
              <c:f>Palouse_PTF!$Y$5:$Y$12</c:f>
              <c:numCache>
                <c:formatCode>General</c:formatCode>
                <c:ptCount val="8"/>
                <c:pt idx="0">
                  <c:v>1</c:v>
                </c:pt>
                <c:pt idx="1">
                  <c:v>1.1000000000000001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</c:numCache>
            </c:numRef>
          </c:xVal>
          <c:yVal>
            <c:numRef>
              <c:f>Palouse_PTF!$AA$5:$AA$12</c:f>
              <c:numCache>
                <c:formatCode>General</c:formatCode>
                <c:ptCount val="8"/>
                <c:pt idx="0">
                  <c:v>8.1500000000000017E-2</c:v>
                </c:pt>
                <c:pt idx="1">
                  <c:v>0.11083000000000004</c:v>
                </c:pt>
                <c:pt idx="2">
                  <c:v>0.14016000000000001</c:v>
                </c:pt>
                <c:pt idx="3">
                  <c:v>0.16949000000000003</c:v>
                </c:pt>
                <c:pt idx="4">
                  <c:v>0.19882</c:v>
                </c:pt>
                <c:pt idx="5">
                  <c:v>0.22815000000000002</c:v>
                </c:pt>
                <c:pt idx="6">
                  <c:v>0.25748000000000004</c:v>
                </c:pt>
                <c:pt idx="7">
                  <c:v>0.28681000000000001</c:v>
                </c:pt>
              </c:numCache>
            </c:numRef>
          </c:yVal>
          <c:smooth val="0"/>
        </c:ser>
        <c:ser>
          <c:idx val="2"/>
          <c:order val="2"/>
          <c:xVal>
            <c:numRef>
              <c:f>Palouse_PTF!$Y$5:$Y$12</c:f>
              <c:numCache>
                <c:formatCode>General</c:formatCode>
                <c:ptCount val="8"/>
                <c:pt idx="0">
                  <c:v>1</c:v>
                </c:pt>
                <c:pt idx="1">
                  <c:v>1.1000000000000001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</c:numCache>
            </c:numRef>
          </c:xVal>
          <c:yVal>
            <c:numRef>
              <c:f>Palouse_PTF!$AB$5:$AB$12</c:f>
              <c:numCache>
                <c:formatCode>General</c:formatCode>
                <c:ptCount val="8"/>
                <c:pt idx="0">
                  <c:v>0.2591</c:v>
                </c:pt>
                <c:pt idx="1">
                  <c:v>0.28327000000000002</c:v>
                </c:pt>
                <c:pt idx="2">
                  <c:v>0.30743999999999994</c:v>
                </c:pt>
                <c:pt idx="3">
                  <c:v>0.33160999999999996</c:v>
                </c:pt>
                <c:pt idx="4">
                  <c:v>0.35577999999999999</c:v>
                </c:pt>
                <c:pt idx="5">
                  <c:v>0.37995000000000001</c:v>
                </c:pt>
                <c:pt idx="6">
                  <c:v>0.36622641509433951</c:v>
                </c:pt>
                <c:pt idx="7">
                  <c:v>0.32849056603773585</c:v>
                </c:pt>
              </c:numCache>
            </c:numRef>
          </c:yVal>
          <c:smooth val="0"/>
        </c:ser>
        <c:ser>
          <c:idx val="3"/>
          <c:order val="3"/>
          <c:xVal>
            <c:numRef>
              <c:f>Palouse_PTF!$Y$5:$Y$12</c:f>
              <c:numCache>
                <c:formatCode>General</c:formatCode>
                <c:ptCount val="8"/>
                <c:pt idx="0">
                  <c:v>1</c:v>
                </c:pt>
                <c:pt idx="1">
                  <c:v>1.1000000000000001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</c:numCache>
            </c:numRef>
          </c:xVal>
          <c:yVal>
            <c:numRef>
              <c:f>Palouse_PTF!$AC$5:$AC$12</c:f>
              <c:numCache>
                <c:formatCode>General</c:formatCode>
                <c:ptCount val="8"/>
                <c:pt idx="0">
                  <c:v>0.17759999999999998</c:v>
                </c:pt>
                <c:pt idx="1">
                  <c:v>0.17243999999999998</c:v>
                </c:pt>
                <c:pt idx="2">
                  <c:v>0.16727999999999993</c:v>
                </c:pt>
                <c:pt idx="3">
                  <c:v>0.16211999999999993</c:v>
                </c:pt>
                <c:pt idx="4">
                  <c:v>0.15695999999999999</c:v>
                </c:pt>
                <c:pt idx="5">
                  <c:v>0.15179999999999999</c:v>
                </c:pt>
                <c:pt idx="6">
                  <c:v>0.10874641509433947</c:v>
                </c:pt>
                <c:pt idx="7">
                  <c:v>4.1680566037735844E-2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3199872"/>
        <c:axId val="273201408"/>
      </c:scatterChart>
      <c:valAx>
        <c:axId val="273199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73201408"/>
        <c:crosses val="autoZero"/>
        <c:crossBetween val="midCat"/>
      </c:valAx>
      <c:valAx>
        <c:axId val="273201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31998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Palouse_PTF!$AF$4</c:f>
              <c:strCache>
                <c:ptCount val="1"/>
                <c:pt idx="0">
                  <c:v>porosity</c:v>
                </c:pt>
              </c:strCache>
            </c:strRef>
          </c:tx>
          <c:xVal>
            <c:numRef>
              <c:f>Palouse_PTF!$AE$5:$AE$12</c:f>
              <c:numCache>
                <c:formatCode>General</c:formatCode>
                <c:ptCount val="8"/>
                <c:pt idx="0">
                  <c:v>1</c:v>
                </c:pt>
                <c:pt idx="1">
                  <c:v>1.1000000000000001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</c:numCache>
            </c:numRef>
          </c:xVal>
          <c:yVal>
            <c:numRef>
              <c:f>Palouse_PTF!$AF$5:$AF$12</c:f>
              <c:numCache>
                <c:formatCode>General</c:formatCode>
                <c:ptCount val="8"/>
                <c:pt idx="0">
                  <c:v>0.62264150943396224</c:v>
                </c:pt>
                <c:pt idx="1">
                  <c:v>0.58490566037735836</c:v>
                </c:pt>
                <c:pt idx="2">
                  <c:v>0.54716981132075471</c:v>
                </c:pt>
                <c:pt idx="3">
                  <c:v>0.50943396226415083</c:v>
                </c:pt>
                <c:pt idx="4">
                  <c:v>0.47169811320754718</c:v>
                </c:pt>
                <c:pt idx="5">
                  <c:v>0.43396226415094341</c:v>
                </c:pt>
                <c:pt idx="6">
                  <c:v>0.39622641509433953</c:v>
                </c:pt>
                <c:pt idx="7">
                  <c:v>0.35849056603773588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Palouse_PTF!$AG$4</c:f>
              <c:strCache>
                <c:ptCount val="1"/>
                <c:pt idx="0">
                  <c:v>wp</c:v>
                </c:pt>
              </c:strCache>
            </c:strRef>
          </c:tx>
          <c:xVal>
            <c:numRef>
              <c:f>Palouse_PTF!$AE$5:$AE$12</c:f>
              <c:numCache>
                <c:formatCode>General</c:formatCode>
                <c:ptCount val="8"/>
                <c:pt idx="0">
                  <c:v>1</c:v>
                </c:pt>
                <c:pt idx="1">
                  <c:v>1.1000000000000001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</c:numCache>
            </c:numRef>
          </c:xVal>
          <c:yVal>
            <c:numRef>
              <c:f>Palouse_PTF!$AG$5:$AG$12</c:f>
              <c:numCache>
                <c:formatCode>General</c:formatCode>
                <c:ptCount val="8"/>
                <c:pt idx="0">
                  <c:v>7.1500000000000008E-2</c:v>
                </c:pt>
                <c:pt idx="1">
                  <c:v>9.4350000000000017E-2</c:v>
                </c:pt>
                <c:pt idx="2">
                  <c:v>0.1172</c:v>
                </c:pt>
                <c:pt idx="3">
                  <c:v>0.14005000000000004</c:v>
                </c:pt>
                <c:pt idx="4">
                  <c:v>0.16290000000000002</c:v>
                </c:pt>
                <c:pt idx="5">
                  <c:v>0.18575</c:v>
                </c:pt>
                <c:pt idx="6">
                  <c:v>0.20860000000000004</c:v>
                </c:pt>
                <c:pt idx="7">
                  <c:v>0.23145000000000002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Palouse_PTF!$AH$4</c:f>
              <c:strCache>
                <c:ptCount val="1"/>
                <c:pt idx="0">
                  <c:v>fc</c:v>
                </c:pt>
              </c:strCache>
            </c:strRef>
          </c:tx>
          <c:xVal>
            <c:numRef>
              <c:f>Palouse_PTF!$AE$5:$AE$12</c:f>
              <c:numCache>
                <c:formatCode>General</c:formatCode>
                <c:ptCount val="8"/>
                <c:pt idx="0">
                  <c:v>1</c:v>
                </c:pt>
                <c:pt idx="1">
                  <c:v>1.1000000000000001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</c:numCache>
            </c:numRef>
          </c:xVal>
          <c:yVal>
            <c:numRef>
              <c:f>Palouse_PTF!$AH$5:$AH$12</c:f>
              <c:numCache>
                <c:formatCode>General</c:formatCode>
                <c:ptCount val="8"/>
                <c:pt idx="0">
                  <c:v>0.28259999999999996</c:v>
                </c:pt>
                <c:pt idx="1">
                  <c:v>0.29632000000000003</c:v>
                </c:pt>
                <c:pt idx="2">
                  <c:v>0.31003999999999998</c:v>
                </c:pt>
                <c:pt idx="3">
                  <c:v>0.32375999999999999</c:v>
                </c:pt>
                <c:pt idx="4">
                  <c:v>0.33748</c:v>
                </c:pt>
                <c:pt idx="5">
                  <c:v>0.35119999999999996</c:v>
                </c:pt>
                <c:pt idx="6">
                  <c:v>0.36492000000000002</c:v>
                </c:pt>
                <c:pt idx="7">
                  <c:v>0.32849056603773585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Palouse_PTF!$AI$4</c:f>
              <c:strCache>
                <c:ptCount val="1"/>
                <c:pt idx="0">
                  <c:v>awc</c:v>
                </c:pt>
              </c:strCache>
            </c:strRef>
          </c:tx>
          <c:xVal>
            <c:numRef>
              <c:f>Palouse_PTF!$AE$5:$AE$12</c:f>
              <c:numCache>
                <c:formatCode>General</c:formatCode>
                <c:ptCount val="8"/>
                <c:pt idx="0">
                  <c:v>1</c:v>
                </c:pt>
                <c:pt idx="1">
                  <c:v>1.1000000000000001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</c:numCache>
            </c:numRef>
          </c:xVal>
          <c:yVal>
            <c:numRef>
              <c:f>Palouse_PTF!$AI$5:$AI$12</c:f>
              <c:numCache>
                <c:formatCode>General</c:formatCode>
                <c:ptCount val="8"/>
                <c:pt idx="0">
                  <c:v>0.21109999999999995</c:v>
                </c:pt>
                <c:pt idx="1">
                  <c:v>0.20197000000000001</c:v>
                </c:pt>
                <c:pt idx="2">
                  <c:v>0.19283999999999998</c:v>
                </c:pt>
                <c:pt idx="3">
                  <c:v>0.18370999999999996</c:v>
                </c:pt>
                <c:pt idx="4">
                  <c:v>0.17457999999999999</c:v>
                </c:pt>
                <c:pt idx="5">
                  <c:v>0.16544999999999996</c:v>
                </c:pt>
                <c:pt idx="6">
                  <c:v>0.15631999999999999</c:v>
                </c:pt>
                <c:pt idx="7">
                  <c:v>9.7040566037735837E-2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6169472"/>
        <c:axId val="276171008"/>
      </c:scatterChart>
      <c:valAx>
        <c:axId val="276169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76171008"/>
        <c:crosses val="autoZero"/>
        <c:crossBetween val="midCat"/>
      </c:valAx>
      <c:valAx>
        <c:axId val="276171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61694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Palouse_PTF!$AC$4</c:f>
              <c:strCache>
                <c:ptCount val="1"/>
                <c:pt idx="0">
                  <c:v>awc</c:v>
                </c:pt>
              </c:strCache>
            </c:strRef>
          </c:tx>
          <c:xVal>
            <c:numRef>
              <c:f>Palouse_PTF!$Y$5:$Y$12</c:f>
              <c:numCache>
                <c:formatCode>General</c:formatCode>
                <c:ptCount val="8"/>
                <c:pt idx="0">
                  <c:v>1</c:v>
                </c:pt>
                <c:pt idx="1">
                  <c:v>1.1000000000000001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</c:numCache>
            </c:numRef>
          </c:xVal>
          <c:yVal>
            <c:numRef>
              <c:f>Palouse_PTF!$AC$5:$AC$12</c:f>
              <c:numCache>
                <c:formatCode>General</c:formatCode>
                <c:ptCount val="8"/>
                <c:pt idx="0">
                  <c:v>0.17759999999999998</c:v>
                </c:pt>
                <c:pt idx="1">
                  <c:v>0.17243999999999998</c:v>
                </c:pt>
                <c:pt idx="2">
                  <c:v>0.16727999999999993</c:v>
                </c:pt>
                <c:pt idx="3">
                  <c:v>0.16211999999999993</c:v>
                </c:pt>
                <c:pt idx="4">
                  <c:v>0.15695999999999999</c:v>
                </c:pt>
                <c:pt idx="5">
                  <c:v>0.15179999999999999</c:v>
                </c:pt>
                <c:pt idx="6">
                  <c:v>0.10874641509433947</c:v>
                </c:pt>
                <c:pt idx="7">
                  <c:v>4.1680566037735844E-2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Palouse_PTF!$AI$4</c:f>
              <c:strCache>
                <c:ptCount val="1"/>
                <c:pt idx="0">
                  <c:v>awc</c:v>
                </c:pt>
              </c:strCache>
            </c:strRef>
          </c:tx>
          <c:xVal>
            <c:numRef>
              <c:f>Palouse_PTF!$Y$5:$Y$12</c:f>
              <c:numCache>
                <c:formatCode>General</c:formatCode>
                <c:ptCount val="8"/>
                <c:pt idx="0">
                  <c:v>1</c:v>
                </c:pt>
                <c:pt idx="1">
                  <c:v>1.1000000000000001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</c:numCache>
            </c:numRef>
          </c:xVal>
          <c:yVal>
            <c:numRef>
              <c:f>Palouse_PTF!$AI$5:$AI$12</c:f>
              <c:numCache>
                <c:formatCode>General</c:formatCode>
                <c:ptCount val="8"/>
                <c:pt idx="0">
                  <c:v>0.21109999999999995</c:v>
                </c:pt>
                <c:pt idx="1">
                  <c:v>0.20197000000000001</c:v>
                </c:pt>
                <c:pt idx="2">
                  <c:v>0.19283999999999998</c:v>
                </c:pt>
                <c:pt idx="3">
                  <c:v>0.18370999999999996</c:v>
                </c:pt>
                <c:pt idx="4">
                  <c:v>0.17457999999999999</c:v>
                </c:pt>
                <c:pt idx="5">
                  <c:v>0.16544999999999996</c:v>
                </c:pt>
                <c:pt idx="6">
                  <c:v>0.15631999999999999</c:v>
                </c:pt>
                <c:pt idx="7">
                  <c:v>9.7040566037735837E-2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6191488"/>
        <c:axId val="276193280"/>
      </c:scatterChart>
      <c:valAx>
        <c:axId val="276191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76193280"/>
        <c:crosses val="autoZero"/>
        <c:crossBetween val="midCat"/>
      </c:valAx>
      <c:valAx>
        <c:axId val="276193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619148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Palouse_PTF!$AV$4:$AV$65</c:f>
              <c:numCache>
                <c:formatCode>General</c:formatCode>
                <c:ptCount val="62"/>
                <c:pt idx="1">
                  <c:v>1.24</c:v>
                </c:pt>
                <c:pt idx="2">
                  <c:v>1.26</c:v>
                </c:pt>
                <c:pt idx="3">
                  <c:v>1.26</c:v>
                </c:pt>
                <c:pt idx="4">
                  <c:v>1.27</c:v>
                </c:pt>
                <c:pt idx="5">
                  <c:v>1.27</c:v>
                </c:pt>
                <c:pt idx="6">
                  <c:v>1.28</c:v>
                </c:pt>
                <c:pt idx="7">
                  <c:v>1.29</c:v>
                </c:pt>
                <c:pt idx="8">
                  <c:v>1.34</c:v>
                </c:pt>
                <c:pt idx="9">
                  <c:v>1.34</c:v>
                </c:pt>
                <c:pt idx="10">
                  <c:v>1.35</c:v>
                </c:pt>
                <c:pt idx="11">
                  <c:v>1.37</c:v>
                </c:pt>
                <c:pt idx="12">
                  <c:v>1.39</c:v>
                </c:pt>
                <c:pt idx="13">
                  <c:v>1.39</c:v>
                </c:pt>
                <c:pt idx="14">
                  <c:v>1.41</c:v>
                </c:pt>
                <c:pt idx="15">
                  <c:v>1.42</c:v>
                </c:pt>
                <c:pt idx="16">
                  <c:v>1.43</c:v>
                </c:pt>
                <c:pt idx="17">
                  <c:v>1.43</c:v>
                </c:pt>
                <c:pt idx="18">
                  <c:v>1.46</c:v>
                </c:pt>
                <c:pt idx="19">
                  <c:v>1.46</c:v>
                </c:pt>
                <c:pt idx="20">
                  <c:v>1.46</c:v>
                </c:pt>
                <c:pt idx="21">
                  <c:v>1.46</c:v>
                </c:pt>
                <c:pt idx="22">
                  <c:v>1.47</c:v>
                </c:pt>
                <c:pt idx="23">
                  <c:v>1.48</c:v>
                </c:pt>
                <c:pt idx="24">
                  <c:v>1.49</c:v>
                </c:pt>
                <c:pt idx="25">
                  <c:v>1.49</c:v>
                </c:pt>
                <c:pt idx="26">
                  <c:v>1.5</c:v>
                </c:pt>
                <c:pt idx="27">
                  <c:v>1.51</c:v>
                </c:pt>
                <c:pt idx="28">
                  <c:v>1.51</c:v>
                </c:pt>
                <c:pt idx="29">
                  <c:v>1.51</c:v>
                </c:pt>
                <c:pt idx="30">
                  <c:v>1.51</c:v>
                </c:pt>
                <c:pt idx="31">
                  <c:v>1.54</c:v>
                </c:pt>
                <c:pt idx="32">
                  <c:v>1.54</c:v>
                </c:pt>
                <c:pt idx="33">
                  <c:v>1.58</c:v>
                </c:pt>
                <c:pt idx="34">
                  <c:v>1.59</c:v>
                </c:pt>
              </c:numCache>
            </c:numRef>
          </c:xVal>
          <c:yVal>
            <c:numRef>
              <c:f>Palouse_PTF!$AW$4:$AW$65</c:f>
              <c:numCache>
                <c:formatCode>General</c:formatCode>
                <c:ptCount val="62"/>
                <c:pt idx="1">
                  <c:v>1.37</c:v>
                </c:pt>
                <c:pt idx="2">
                  <c:v>1.4</c:v>
                </c:pt>
                <c:pt idx="3">
                  <c:v>1.37</c:v>
                </c:pt>
                <c:pt idx="4">
                  <c:v>1.4</c:v>
                </c:pt>
                <c:pt idx="5">
                  <c:v>1.43</c:v>
                </c:pt>
                <c:pt idx="6">
                  <c:v>1.38</c:v>
                </c:pt>
                <c:pt idx="7">
                  <c:v>1.43</c:v>
                </c:pt>
                <c:pt idx="8">
                  <c:v>1.48</c:v>
                </c:pt>
                <c:pt idx="9">
                  <c:v>1.51</c:v>
                </c:pt>
                <c:pt idx="10">
                  <c:v>1.49</c:v>
                </c:pt>
                <c:pt idx="11">
                  <c:v>1.47</c:v>
                </c:pt>
                <c:pt idx="12">
                  <c:v>1.53</c:v>
                </c:pt>
                <c:pt idx="13">
                  <c:v>1.55</c:v>
                </c:pt>
                <c:pt idx="14">
                  <c:v>1.56</c:v>
                </c:pt>
                <c:pt idx="15">
                  <c:v>1.51</c:v>
                </c:pt>
                <c:pt idx="16">
                  <c:v>1.5</c:v>
                </c:pt>
                <c:pt idx="17">
                  <c:v>1.61</c:v>
                </c:pt>
                <c:pt idx="18">
                  <c:v>1.66</c:v>
                </c:pt>
                <c:pt idx="19">
                  <c:v>1.81</c:v>
                </c:pt>
                <c:pt idx="20">
                  <c:v>1.6</c:v>
                </c:pt>
                <c:pt idx="21">
                  <c:v>1.63</c:v>
                </c:pt>
                <c:pt idx="22">
                  <c:v>1.66</c:v>
                </c:pt>
                <c:pt idx="23">
                  <c:v>1.69</c:v>
                </c:pt>
                <c:pt idx="24">
                  <c:v>1.65</c:v>
                </c:pt>
                <c:pt idx="25">
                  <c:v>1.77</c:v>
                </c:pt>
                <c:pt idx="26">
                  <c:v>1.68</c:v>
                </c:pt>
                <c:pt idx="27">
                  <c:v>1.67</c:v>
                </c:pt>
                <c:pt idx="28">
                  <c:v>1.67</c:v>
                </c:pt>
                <c:pt idx="29">
                  <c:v>1.77</c:v>
                </c:pt>
                <c:pt idx="30">
                  <c:v>1.8</c:v>
                </c:pt>
                <c:pt idx="31">
                  <c:v>1.71</c:v>
                </c:pt>
                <c:pt idx="32">
                  <c:v>1.73</c:v>
                </c:pt>
                <c:pt idx="33">
                  <c:v>1.71</c:v>
                </c:pt>
                <c:pt idx="34">
                  <c:v>1.79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6222336"/>
        <c:axId val="276223872"/>
      </c:scatterChart>
      <c:valAx>
        <c:axId val="276222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76223872"/>
        <c:crosses val="autoZero"/>
        <c:crossBetween val="midCat"/>
      </c:valAx>
      <c:valAx>
        <c:axId val="276223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622233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0.38274081364829399"/>
                  <c:y val="-0.27273038786818316"/>
                </c:manualLayout>
              </c:layout>
              <c:numFmt formatCode="General" sourceLinked="0"/>
            </c:trendlineLbl>
          </c:trendline>
          <c:xVal>
            <c:numRef>
              <c:f>Palouse_PTF!$AV$5:$AV$38</c:f>
              <c:numCache>
                <c:formatCode>General</c:formatCode>
                <c:ptCount val="34"/>
                <c:pt idx="0">
                  <c:v>1.24</c:v>
                </c:pt>
                <c:pt idx="1">
                  <c:v>1.26</c:v>
                </c:pt>
                <c:pt idx="2">
                  <c:v>1.26</c:v>
                </c:pt>
                <c:pt idx="3">
                  <c:v>1.27</c:v>
                </c:pt>
                <c:pt idx="4">
                  <c:v>1.27</c:v>
                </c:pt>
                <c:pt idx="5">
                  <c:v>1.28</c:v>
                </c:pt>
                <c:pt idx="6">
                  <c:v>1.29</c:v>
                </c:pt>
                <c:pt idx="7">
                  <c:v>1.34</c:v>
                </c:pt>
                <c:pt idx="8">
                  <c:v>1.34</c:v>
                </c:pt>
                <c:pt idx="9">
                  <c:v>1.35</c:v>
                </c:pt>
                <c:pt idx="10">
                  <c:v>1.37</c:v>
                </c:pt>
                <c:pt idx="11">
                  <c:v>1.39</c:v>
                </c:pt>
                <c:pt idx="12">
                  <c:v>1.39</c:v>
                </c:pt>
                <c:pt idx="13">
                  <c:v>1.41</c:v>
                </c:pt>
                <c:pt idx="14">
                  <c:v>1.42</c:v>
                </c:pt>
                <c:pt idx="15">
                  <c:v>1.43</c:v>
                </c:pt>
                <c:pt idx="16">
                  <c:v>1.43</c:v>
                </c:pt>
                <c:pt idx="17">
                  <c:v>1.46</c:v>
                </c:pt>
                <c:pt idx="18">
                  <c:v>1.46</c:v>
                </c:pt>
                <c:pt idx="19">
                  <c:v>1.46</c:v>
                </c:pt>
                <c:pt idx="20">
                  <c:v>1.46</c:v>
                </c:pt>
                <c:pt idx="21">
                  <c:v>1.47</c:v>
                </c:pt>
                <c:pt idx="22">
                  <c:v>1.48</c:v>
                </c:pt>
                <c:pt idx="23">
                  <c:v>1.49</c:v>
                </c:pt>
                <c:pt idx="24">
                  <c:v>1.49</c:v>
                </c:pt>
                <c:pt idx="25">
                  <c:v>1.5</c:v>
                </c:pt>
                <c:pt idx="26">
                  <c:v>1.51</c:v>
                </c:pt>
                <c:pt idx="27">
                  <c:v>1.51</c:v>
                </c:pt>
                <c:pt idx="28">
                  <c:v>1.51</c:v>
                </c:pt>
                <c:pt idx="29">
                  <c:v>1.51</c:v>
                </c:pt>
                <c:pt idx="30">
                  <c:v>1.54</c:v>
                </c:pt>
                <c:pt idx="31">
                  <c:v>1.54</c:v>
                </c:pt>
                <c:pt idx="32">
                  <c:v>1.58</c:v>
                </c:pt>
                <c:pt idx="33">
                  <c:v>1.59</c:v>
                </c:pt>
              </c:numCache>
            </c:numRef>
          </c:xVal>
          <c:yVal>
            <c:numRef>
              <c:f>Palouse_PTF!$AX$5:$AX$38</c:f>
              <c:numCache>
                <c:formatCode>General</c:formatCode>
                <c:ptCount val="34"/>
                <c:pt idx="0">
                  <c:v>0.13000000000000012</c:v>
                </c:pt>
                <c:pt idx="1">
                  <c:v>0.1399999999999999</c:v>
                </c:pt>
                <c:pt idx="2">
                  <c:v>0.1100000000000001</c:v>
                </c:pt>
                <c:pt idx="3">
                  <c:v>0.12999999999999989</c:v>
                </c:pt>
                <c:pt idx="4">
                  <c:v>0.15999999999999992</c:v>
                </c:pt>
                <c:pt idx="5">
                  <c:v>9.9999999999999867E-2</c:v>
                </c:pt>
                <c:pt idx="6">
                  <c:v>0.1399999999999999</c:v>
                </c:pt>
                <c:pt idx="7">
                  <c:v>0.1399999999999999</c:v>
                </c:pt>
                <c:pt idx="8">
                  <c:v>0.16999999999999993</c:v>
                </c:pt>
                <c:pt idx="9">
                  <c:v>0.1399999999999999</c:v>
                </c:pt>
                <c:pt idx="10">
                  <c:v>9.9999999999999867E-2</c:v>
                </c:pt>
                <c:pt idx="11">
                  <c:v>0.14000000000000012</c:v>
                </c:pt>
                <c:pt idx="12">
                  <c:v>0.16000000000000014</c:v>
                </c:pt>
                <c:pt idx="13">
                  <c:v>0.15000000000000013</c:v>
                </c:pt>
                <c:pt idx="14">
                  <c:v>9.000000000000008E-2</c:v>
                </c:pt>
                <c:pt idx="15">
                  <c:v>7.0000000000000062E-2</c:v>
                </c:pt>
                <c:pt idx="16">
                  <c:v>0.18000000000000016</c:v>
                </c:pt>
                <c:pt idx="17">
                  <c:v>0.19999999999999996</c:v>
                </c:pt>
                <c:pt idx="18">
                  <c:v>0.35000000000000009</c:v>
                </c:pt>
                <c:pt idx="19">
                  <c:v>0.14000000000000012</c:v>
                </c:pt>
                <c:pt idx="20">
                  <c:v>0.16999999999999993</c:v>
                </c:pt>
                <c:pt idx="21">
                  <c:v>0.18999999999999995</c:v>
                </c:pt>
                <c:pt idx="22">
                  <c:v>0.20999999999999996</c:v>
                </c:pt>
                <c:pt idx="23">
                  <c:v>0.15999999999999992</c:v>
                </c:pt>
                <c:pt idx="24">
                  <c:v>0.28000000000000003</c:v>
                </c:pt>
                <c:pt idx="25">
                  <c:v>0.17999999999999994</c:v>
                </c:pt>
                <c:pt idx="26">
                  <c:v>0.15999999999999992</c:v>
                </c:pt>
                <c:pt idx="27">
                  <c:v>0.15999999999999992</c:v>
                </c:pt>
                <c:pt idx="28">
                  <c:v>0.26</c:v>
                </c:pt>
                <c:pt idx="29">
                  <c:v>0.29000000000000004</c:v>
                </c:pt>
                <c:pt idx="30">
                  <c:v>0.16999999999999993</c:v>
                </c:pt>
                <c:pt idx="31">
                  <c:v>0.18999999999999995</c:v>
                </c:pt>
                <c:pt idx="32">
                  <c:v>0.12999999999999989</c:v>
                </c:pt>
                <c:pt idx="33">
                  <c:v>0.19999999999999996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6240640"/>
        <c:axId val="276246528"/>
      </c:scatterChart>
      <c:valAx>
        <c:axId val="276240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76246528"/>
        <c:crosses val="autoZero"/>
        <c:crossBetween val="midCat"/>
      </c:valAx>
      <c:valAx>
        <c:axId val="276246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62406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Palouse_PTF!$AM$4</c:f>
              <c:strCache>
                <c:ptCount val="1"/>
                <c:pt idx="0">
                  <c:v>porosity</c:v>
                </c:pt>
              </c:strCache>
            </c:strRef>
          </c:tx>
          <c:xVal>
            <c:numRef>
              <c:f>Palouse_PTF!$AL$5:$AL$12</c:f>
              <c:numCache>
                <c:formatCode>General</c:formatCode>
                <c:ptCount val="8"/>
                <c:pt idx="0">
                  <c:v>1</c:v>
                </c:pt>
                <c:pt idx="1">
                  <c:v>1.1000000000000001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</c:numCache>
            </c:numRef>
          </c:xVal>
          <c:yVal>
            <c:numRef>
              <c:f>Palouse_PTF!$AM$5:$AM$12</c:f>
              <c:numCache>
                <c:formatCode>General</c:formatCode>
                <c:ptCount val="8"/>
                <c:pt idx="0">
                  <c:v>0.62264150943396224</c:v>
                </c:pt>
                <c:pt idx="1">
                  <c:v>0.58490566037735836</c:v>
                </c:pt>
                <c:pt idx="2">
                  <c:v>0.54716981132075471</c:v>
                </c:pt>
                <c:pt idx="3">
                  <c:v>0.50943396226415083</c:v>
                </c:pt>
                <c:pt idx="4">
                  <c:v>0.47169811320754718</c:v>
                </c:pt>
                <c:pt idx="5">
                  <c:v>0.43396226415094341</c:v>
                </c:pt>
                <c:pt idx="6">
                  <c:v>0.39622641509433953</c:v>
                </c:pt>
                <c:pt idx="7">
                  <c:v>0.35849056603773588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Palouse_PTF!$AN$4</c:f>
              <c:strCache>
                <c:ptCount val="1"/>
                <c:pt idx="0">
                  <c:v>wp</c:v>
                </c:pt>
              </c:strCache>
            </c:strRef>
          </c:tx>
          <c:xVal>
            <c:numRef>
              <c:f>Palouse_PTF!$AL$5:$AL$12</c:f>
              <c:numCache>
                <c:formatCode>General</c:formatCode>
                <c:ptCount val="8"/>
                <c:pt idx="0">
                  <c:v>1</c:v>
                </c:pt>
                <c:pt idx="1">
                  <c:v>1.1000000000000001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</c:numCache>
            </c:numRef>
          </c:xVal>
          <c:yVal>
            <c:numRef>
              <c:f>Palouse_PTF!$AN$5:$AN$12</c:f>
              <c:numCache>
                <c:formatCode>General</c:formatCode>
                <c:ptCount val="8"/>
                <c:pt idx="0">
                  <c:v>6.5600000000000019E-2</c:v>
                </c:pt>
                <c:pt idx="1">
                  <c:v>8.9360000000000051E-2</c:v>
                </c:pt>
                <c:pt idx="2">
                  <c:v>0.11312</c:v>
                </c:pt>
                <c:pt idx="3">
                  <c:v>0.13688000000000006</c:v>
                </c:pt>
                <c:pt idx="4">
                  <c:v>0.16064000000000001</c:v>
                </c:pt>
                <c:pt idx="5">
                  <c:v>0.18440000000000001</c:v>
                </c:pt>
                <c:pt idx="6">
                  <c:v>0.20816000000000007</c:v>
                </c:pt>
                <c:pt idx="7">
                  <c:v>0.23192000000000002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Palouse_PTF!$AO$4</c:f>
              <c:strCache>
                <c:ptCount val="1"/>
                <c:pt idx="0">
                  <c:v>fc</c:v>
                </c:pt>
              </c:strCache>
            </c:strRef>
          </c:tx>
          <c:xVal>
            <c:numRef>
              <c:f>Palouse_PTF!$AL$5:$AL$12</c:f>
              <c:numCache>
                <c:formatCode>General</c:formatCode>
                <c:ptCount val="8"/>
                <c:pt idx="0">
                  <c:v>1</c:v>
                </c:pt>
                <c:pt idx="1">
                  <c:v>1.1000000000000001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</c:numCache>
            </c:numRef>
          </c:xVal>
          <c:yVal>
            <c:numRef>
              <c:f>Palouse_PTF!$AO$5:$AO$12</c:f>
              <c:numCache>
                <c:formatCode>General</c:formatCode>
                <c:ptCount val="8"/>
                <c:pt idx="0">
                  <c:v>0.25769999999999998</c:v>
                </c:pt>
                <c:pt idx="1">
                  <c:v>0.27507000000000004</c:v>
                </c:pt>
                <c:pt idx="2">
                  <c:v>0.29243999999999998</c:v>
                </c:pt>
                <c:pt idx="3">
                  <c:v>0.30981000000000003</c:v>
                </c:pt>
                <c:pt idx="4">
                  <c:v>0.32717999999999997</c:v>
                </c:pt>
                <c:pt idx="5">
                  <c:v>0.34455000000000002</c:v>
                </c:pt>
                <c:pt idx="6">
                  <c:v>0.36192000000000002</c:v>
                </c:pt>
                <c:pt idx="7">
                  <c:v>0.32849056603773585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Palouse_PTF!$AP$4</c:f>
              <c:strCache>
                <c:ptCount val="1"/>
                <c:pt idx="0">
                  <c:v>awc</c:v>
                </c:pt>
              </c:strCache>
            </c:strRef>
          </c:tx>
          <c:xVal>
            <c:numRef>
              <c:f>Palouse_PTF!$AL$5:$AL$12</c:f>
              <c:numCache>
                <c:formatCode>General</c:formatCode>
                <c:ptCount val="8"/>
                <c:pt idx="0">
                  <c:v>1</c:v>
                </c:pt>
                <c:pt idx="1">
                  <c:v>1.1000000000000001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</c:numCache>
            </c:numRef>
          </c:xVal>
          <c:yVal>
            <c:numRef>
              <c:f>Palouse_PTF!$AP$5:$AP$12</c:f>
              <c:numCache>
                <c:formatCode>General</c:formatCode>
                <c:ptCount val="8"/>
                <c:pt idx="0">
                  <c:v>0.19209999999999997</c:v>
                </c:pt>
                <c:pt idx="1">
                  <c:v>0.18570999999999999</c:v>
                </c:pt>
                <c:pt idx="2">
                  <c:v>0.17931999999999998</c:v>
                </c:pt>
                <c:pt idx="3">
                  <c:v>0.17292999999999997</c:v>
                </c:pt>
                <c:pt idx="4">
                  <c:v>0.16653999999999997</c:v>
                </c:pt>
                <c:pt idx="5">
                  <c:v>0.16015000000000001</c:v>
                </c:pt>
                <c:pt idx="6">
                  <c:v>0.15375999999999995</c:v>
                </c:pt>
                <c:pt idx="7">
                  <c:v>9.6570566037735839E-2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6264832"/>
        <c:axId val="276266368"/>
      </c:scatterChart>
      <c:valAx>
        <c:axId val="276264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76266368"/>
        <c:crosses val="autoZero"/>
        <c:crossBetween val="midCat"/>
      </c:valAx>
      <c:valAx>
        <c:axId val="276266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62648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104775</xdr:colOff>
      <xdr:row>23</xdr:row>
      <xdr:rowOff>4762</xdr:rowOff>
    </xdr:from>
    <xdr:to>
      <xdr:col>17</xdr:col>
      <xdr:colOff>209550</xdr:colOff>
      <xdr:row>42</xdr:row>
      <xdr:rowOff>142875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200025</xdr:colOff>
      <xdr:row>24</xdr:row>
      <xdr:rowOff>133350</xdr:rowOff>
    </xdr:from>
    <xdr:to>
      <xdr:col>13</xdr:col>
      <xdr:colOff>190500</xdr:colOff>
      <xdr:row>25</xdr:row>
      <xdr:rowOff>161925</xdr:rowOff>
    </xdr:to>
    <xdr:sp macro="" textlink="">
      <xdr:nvSpPr>
        <xdr:cNvPr id="4" name="TextBox 3"/>
        <xdr:cNvSpPr txBox="1"/>
      </xdr:nvSpPr>
      <xdr:spPr>
        <a:xfrm>
          <a:off x="7724775" y="4705350"/>
          <a:ext cx="1590675" cy="2190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/>
            <a:t>Stem </a:t>
          </a:r>
          <a:r>
            <a:rPr lang="en-US" sz="1400" b="1">
              <a:ln>
                <a:noFill/>
              </a:ln>
            </a:rPr>
            <a:t>Extension</a:t>
          </a:r>
          <a:r>
            <a:rPr lang="en-US" sz="1400" b="1"/>
            <a:t>	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0.56271</cdr:x>
      <cdr:y>0.08492</cdr:y>
    </cdr:from>
    <cdr:to>
      <cdr:x>0.72542</cdr:x>
      <cdr:y>0.25475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3162300" y="319087"/>
          <a:ext cx="914400" cy="6381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200" b="1"/>
            <a:t>Heading/</a:t>
          </a:r>
        </a:p>
        <a:p xmlns:a="http://schemas.openxmlformats.org/drawingml/2006/main">
          <a:r>
            <a:rPr lang="en-US" sz="1200" b="1"/>
            <a:t>Flowering</a:t>
          </a:r>
        </a:p>
      </cdr:txBody>
    </cdr:sp>
  </cdr:relSizeAnchor>
  <cdr:relSizeAnchor xmlns:cdr="http://schemas.openxmlformats.org/drawingml/2006/chartDrawing">
    <cdr:from>
      <cdr:x>0.76271</cdr:x>
      <cdr:y>0.07985</cdr:y>
    </cdr:from>
    <cdr:to>
      <cdr:x>0.92542</cdr:x>
      <cdr:y>0.32319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4286250" y="300038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200" b="1">
              <a:solidFill>
                <a:sysClr val="windowText" lastClr="000000"/>
              </a:solidFill>
            </a:rPr>
            <a:t>Grain</a:t>
          </a:r>
          <a:r>
            <a:rPr lang="en-US" sz="1200" b="1" baseline="0">
              <a:solidFill>
                <a:sysClr val="windowText" lastClr="000000"/>
              </a:solidFill>
            </a:rPr>
            <a:t> Filling/</a:t>
          </a:r>
        </a:p>
        <a:p xmlns:a="http://schemas.openxmlformats.org/drawingml/2006/main">
          <a:r>
            <a:rPr lang="en-US" sz="1200" b="1" baseline="0">
              <a:solidFill>
                <a:sysClr val="windowText" lastClr="000000"/>
              </a:solidFill>
            </a:rPr>
            <a:t>Ripening</a:t>
          </a:r>
          <a:endParaRPr lang="en-US" sz="1200" b="1">
            <a:solidFill>
              <a:sysClr val="windowText" lastClr="000000"/>
            </a:solidFill>
          </a:endParaRPr>
        </a:p>
        <a:p xmlns:a="http://schemas.openxmlformats.org/drawingml/2006/main">
          <a:endParaRPr lang="en-US" sz="1100"/>
        </a:p>
        <a:p xmlns:a="http://schemas.openxmlformats.org/drawingml/2006/main">
          <a:endParaRPr lang="en-US" sz="1100"/>
        </a:p>
        <a:p xmlns:a="http://schemas.openxmlformats.org/drawingml/2006/main">
          <a:endParaRPr lang="en-US" sz="1100"/>
        </a:p>
        <a:p xmlns:a="http://schemas.openxmlformats.org/drawingml/2006/main">
          <a:endParaRPr lang="en-US" sz="1100"/>
        </a:p>
        <a:p xmlns:a="http://schemas.openxmlformats.org/drawingml/2006/main">
          <a:endParaRPr lang="en-US" sz="1100"/>
        </a:p>
        <a:p xmlns:a="http://schemas.openxmlformats.org/drawingml/2006/main">
          <a:endParaRPr lang="en-US" sz="11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438150</xdr:colOff>
      <xdr:row>0</xdr:row>
      <xdr:rowOff>0</xdr:rowOff>
    </xdr:from>
    <xdr:to>
      <xdr:col>22</xdr:col>
      <xdr:colOff>476250</xdr:colOff>
      <xdr:row>19</xdr:row>
      <xdr:rowOff>23813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152400</xdr:colOff>
      <xdr:row>23</xdr:row>
      <xdr:rowOff>80962</xdr:rowOff>
    </xdr:from>
    <xdr:to>
      <xdr:col>20</xdr:col>
      <xdr:colOff>457200</xdr:colOff>
      <xdr:row>40</xdr:row>
      <xdr:rowOff>71437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276225</xdr:colOff>
      <xdr:row>22</xdr:row>
      <xdr:rowOff>23812</xdr:rowOff>
    </xdr:from>
    <xdr:to>
      <xdr:col>28</xdr:col>
      <xdr:colOff>581025</xdr:colOff>
      <xdr:row>39</xdr:row>
      <xdr:rowOff>14287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476250</xdr:colOff>
      <xdr:row>18</xdr:row>
      <xdr:rowOff>109537</xdr:rowOff>
    </xdr:from>
    <xdr:to>
      <xdr:col>37</xdr:col>
      <xdr:colOff>171450</xdr:colOff>
      <xdr:row>35</xdr:row>
      <xdr:rowOff>100012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523875</xdr:colOff>
      <xdr:row>36</xdr:row>
      <xdr:rowOff>14287</xdr:rowOff>
    </xdr:from>
    <xdr:to>
      <xdr:col>37</xdr:col>
      <xdr:colOff>219075</xdr:colOff>
      <xdr:row>53</xdr:row>
      <xdr:rowOff>4762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43</xdr:col>
      <xdr:colOff>209550</xdr:colOff>
      <xdr:row>48</xdr:row>
      <xdr:rowOff>80962</xdr:rowOff>
    </xdr:from>
    <xdr:to>
      <xdr:col>50</xdr:col>
      <xdr:colOff>514350</xdr:colOff>
      <xdr:row>65</xdr:row>
      <xdr:rowOff>71437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42</xdr:col>
      <xdr:colOff>57150</xdr:colOff>
      <xdr:row>15</xdr:row>
      <xdr:rowOff>61912</xdr:rowOff>
    </xdr:from>
    <xdr:to>
      <xdr:col>49</xdr:col>
      <xdr:colOff>361950</xdr:colOff>
      <xdr:row>32</xdr:row>
      <xdr:rowOff>52387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37</xdr:col>
      <xdr:colOff>333375</xdr:colOff>
      <xdr:row>18</xdr:row>
      <xdr:rowOff>157162</xdr:rowOff>
    </xdr:from>
    <xdr:to>
      <xdr:col>45</xdr:col>
      <xdr:colOff>28575</xdr:colOff>
      <xdr:row>35</xdr:row>
      <xdr:rowOff>147637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Yourek, Matthew" refreshedDate="42142.666633680557" createdVersion="4" refreshedVersion="4" minRefreshableVersion="3" recordCount="132">
  <cacheSource type="worksheet">
    <worksheetSource ref="A2:F134" sheet="2013_crop_data"/>
  </cacheSource>
  <cacheFields count="6">
    <cacheField name="Bag Label" numFmtId="0">
      <sharedItems/>
    </cacheField>
    <cacheField name="Date" numFmtId="14">
      <sharedItems containsSemiMixedTypes="0" containsNonDate="0" containsDate="1" containsString="0" minDate="2012-07-02T00:00:00" maxDate="2013-07-27T00:00:00" count="11">
        <d v="2013-05-15T00:00:00"/>
        <d v="2013-05-22T00:00:00"/>
        <d v="2013-05-30T00:00:00"/>
        <d v="2013-06-04T00:00:00"/>
        <d v="2013-06-11T00:00:00"/>
        <d v="2013-06-19T00:00:00"/>
        <d v="2013-06-27T00:00:00"/>
        <d v="2012-07-02T00:00:00"/>
        <d v="2013-07-08T00:00:00"/>
        <d v="2013-07-16T00:00:00"/>
        <d v="2013-07-26T00:00:00"/>
      </sharedItems>
    </cacheField>
    <cacheField name="Site" numFmtId="0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</cacheField>
    <cacheField name="SPAD  " numFmtId="0">
      <sharedItems containsSemiMixedTypes="0" containsString="0" containsNumber="1" minValue="2.2999999999999998" maxValue="57.7"/>
    </cacheField>
    <cacheField name="LAI" numFmtId="0">
      <sharedItems containsSemiMixedTypes="0" containsString="0" containsNumber="1" minValue="0.09" maxValue="3.76"/>
    </cacheField>
    <cacheField name="Height" numFmtId="0">
      <sharedItems containsString="0" containsBlank="1" containsNumber="1" minValue="13" maxValue="10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Yourek, Matthew" refreshedDate="42144.488166550924" createdVersion="4" refreshedVersion="4" minRefreshableVersion="3" recordCount="60">
  <cacheSource type="worksheet">
    <worksheetSource ref="AI20:AO80" sheet="RapidEye"/>
  </cacheSource>
  <cacheFields count="7">
    <cacheField name="SITE" numFmtId="0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</cacheField>
    <cacheField name="DATE" numFmtId="14">
      <sharedItems containsSemiMixedTypes="0" containsNonDate="0" containsDate="1" containsString="0" minDate="2013-06-08T00:00:00" maxDate="2013-07-28T00:00:00" count="5">
        <d v="2013-06-08T00:00:00"/>
        <d v="2013-06-15T00:00:00"/>
        <d v="2013-06-29T00:00:00"/>
        <d v="2013-07-08T00:00:00"/>
        <d v="2013-07-27T00:00:00"/>
      </sharedItems>
    </cacheField>
    <cacheField name="NDRE" numFmtId="0">
      <sharedItems containsSemiMixedTypes="0" containsString="0" containsNumber="1" minValue="-4.3188999999999998E-2" maxValue="0.29203499999999999"/>
    </cacheField>
    <cacheField name="NDVI" numFmtId="0">
      <sharedItems containsSemiMixedTypes="0" containsString="0" containsNumber="1" minValue="-1.5384999999999999E-2" maxValue="0.69421500000000003"/>
    </cacheField>
    <cacheField name="NDRE_max" numFmtId="0">
      <sharedItems containsSemiMixedTypes="0" containsString="0" containsNumber="1" minValue="-6.7694000000000001E-3" maxValue="0.30545460000000002"/>
    </cacheField>
    <cacheField name="NDRE_min" numFmtId="0">
      <sharedItems containsSemiMixedTypes="0" containsString="0" containsNumber="1" minValue="-0.10384625" maxValue="7.3553750000000001E-2"/>
    </cacheField>
    <cacheField name="CCCI" numFmtId="0">
      <sharedItems containsSemiMixedTypes="0" containsString="0" containsNumber="1" minValue="2.0609409577267989E-2" maxValue="0.9639389313774746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your3353" refreshedDate="42275.74371516204" createdVersion="5" refreshedVersion="5" minRefreshableVersion="3" recordCount="60">
  <cacheSource type="worksheet">
    <worksheetSource ref="I5:CC65" sheet="SOIL PROPERTIES"/>
  </cacheSource>
  <cacheFields count="74">
    <cacheField name="Farm" numFmtId="0">
      <sharedItems/>
    </cacheField>
    <cacheField name="Site" numFmtId="0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</cacheField>
    <cacheField name="Depth (ft.)" numFmtId="0">
      <sharedItems containsSemiMixedTypes="0" containsString="0" containsNumber="1" containsInteger="1" minValue="1" maxValue="5" count="5">
        <n v="1"/>
        <n v="2"/>
        <n v="3"/>
        <n v="4"/>
        <n v="5"/>
      </sharedItems>
    </cacheField>
    <cacheField name="Sand (%)" numFmtId="0">
      <sharedItems containsSemiMixedTypes="0" containsString="0" containsNumber="1" minValue="8.8756654546440394" maxValue="22.401651410297699"/>
    </cacheField>
    <cacheField name="Silt (%)" numFmtId="0">
      <sharedItems containsSemiMixedTypes="0" containsString="0" containsNumber="1" minValue="51.319469779887797" maxValue="67.748996838828305"/>
    </cacheField>
    <cacheField name="Clay (%)" numFmtId="0">
      <sharedItems containsSemiMixedTypes="0" containsString="0" containsNumber="1" minValue="14.316847430668799" maxValue="33.601570507807097"/>
    </cacheField>
    <cacheField name="TN-2011" numFmtId="0">
      <sharedItems containsSemiMixedTypes="0" containsString="0" containsNumber="1" minValue="2.5919999999999999E-2" maxValue="0.14868000000000001"/>
    </cacheField>
    <cacheField name="TC-2011" numFmtId="0">
      <sharedItems containsSemiMixedTypes="0" containsString="0" containsNumber="1" minValue="0.20232" maxValue="1.7614000000000001"/>
    </cacheField>
    <cacheField name="TN-2012" numFmtId="0">
      <sharedItems containsString="0" containsBlank="1" containsNumber="1" minValue="1.443E-2" maxValue="0.18618000000000001"/>
    </cacheField>
    <cacheField name="TC-2012" numFmtId="0">
      <sharedItems containsString="0" containsBlank="1" containsNumber="1" minValue="0.15951000000000001" maxValue="2.4647000000000001"/>
    </cacheField>
    <cacheField name="ΔTN" numFmtId="0">
      <sharedItems containsMixedTypes="1" containsNumber="1" minValue="-3.3680000000000002E-2" maxValue="4.5496666666666685E-2"/>
    </cacheField>
    <cacheField name="ΔTC" numFmtId="0">
      <sharedItems containsMixedTypes="1" containsNumber="1" minValue="-0.42026666666666657" maxValue="0.79800000000000026"/>
    </cacheField>
    <cacheField name="BD_2012" numFmtId="164">
      <sharedItems containsString="0" containsBlank="1" containsNumber="1" minValue="0.95296478271073137" maxValue="1.7136560561577348"/>
    </cacheField>
    <cacheField name="BD_2013" numFmtId="164">
      <sharedItems containsSemiMixedTypes="0" containsString="0" containsNumber="1" minValue="0.95555463938859031" maxValue="1.6718203237834957"/>
    </cacheField>
    <cacheField name="% error" numFmtId="0">
      <sharedItems containsMixedTypes="1" containsNumber="1" minValue="-0.24261102207572158" maxValue="0.34218682357259117"/>
    </cacheField>
    <cacheField name="average BD" numFmtId="164">
      <sharedItems containsString="0" containsBlank="1" containsNumber="1" minValue="0.97464211738080919" maxValue="1.6461561288789448"/>
    </cacheField>
    <cacheField name="Fall-GWC" numFmtId="164">
      <sharedItems containsSemiMixedTypes="0" containsString="0" containsNumber="1" minValue="8.7361152806965062E-2" maxValue="0.30966651298601516"/>
    </cacheField>
    <cacheField name="Spring-GWC_2013" numFmtId="164">
      <sharedItems containsString="0" containsBlank="1" containsNumber="1" minValue="0.2044668134633533" maxValue="0.39620535714285737"/>
    </cacheField>
    <cacheField name="Fall-VWC" numFmtId="164">
      <sharedItems containsMixedTypes="1" containsNumber="1" minValue="0.10976193674977996" maxValue="0.34056008974783264"/>
    </cacheField>
    <cacheField name="Spring-VWC" numFmtId="164">
      <sharedItems containsMixedTypes="1" containsNumber="1" minValue="0.28323695562391138" maxValue="0.41931318784164023"/>
    </cacheField>
    <cacheField name="Fall-IN" numFmtId="164">
      <sharedItems containsSemiMixedTypes="0" containsString="0" containsNumber="1" minValue="2.1676708045758275" maxValue="40.252140321047669"/>
    </cacheField>
    <cacheField name="Spring-IN" numFmtId="164">
      <sharedItems containsString="0" containsBlank="1" containsNumber="1" minValue="0.91519092223384746" maxValue="47.544110189688801"/>
    </cacheField>
    <cacheField name="ΔIN" numFmtId="164">
      <sharedItems containsMixedTypes="1" containsNumber="1" minValue="-16.33691597266742" maxValue="39.676504792566739"/>
    </cacheField>
    <cacheField name="Δθg" numFmtId="164">
      <sharedItems containsMixedTypes="1" containsNumber="1" minValue="1.0755927011724148E-2" maxValue="0.19564599226914553"/>
    </cacheField>
    <cacheField name="Δθv" numFmtId="164">
      <sharedItems containsMixedTypes="1" containsNumber="1" minValue="1.5939415744089414E-2" maxValue="0.24581272497908002"/>
    </cacheField>
    <cacheField name="Fall GWC_noN" numFmtId="0">
      <sharedItems containsMixedTypes="1" containsNumber="1" minValue="6.8878048780487838E-2" maxValue="0.29549999999999998"/>
    </cacheField>
    <cacheField name="Fall GWC_withN" numFmtId="0">
      <sharedItems containsString="0" containsBlank="1" containsNumber="1" minValue="6.9028340080971598E-2" maxValue="0.27706185567010327"/>
    </cacheField>
    <cacheField name="Spring GWC" numFmtId="0">
      <sharedItems containsMixedTypes="1" containsNumber="1" minValue="0.15144274949457809" maxValue="0.40224809313528687"/>
    </cacheField>
    <cacheField name="Fall IN_noN" numFmtId="0">
      <sharedItems containsMixedTypes="1" containsNumber="1" minValue="1.4364516277358834" maxValue="18.361551979282282"/>
    </cacheField>
    <cacheField name="Fall IN_withN" numFmtId="0">
      <sharedItems containsMixedTypes="1" containsNumber="1" minValue="1.1657103341447221" maxValue="28.370530658469505"/>
    </cacheField>
    <cacheField name="Fall NO3_noN" numFmtId="0">
      <sharedItems containsMixedTypes="1" containsNumber="1" minValue="0.78976054481546576" maxValue="14.578338882722903"/>
    </cacheField>
    <cacheField name="Fall NO3_withN" numFmtId="0">
      <sharedItems containsMixedTypes="1" containsNumber="1" minValue="0.9670320626769372" maxValue="21.80066079295155"/>
    </cacheField>
    <cacheField name="Spring_IN_2014" numFmtId="0">
      <sharedItems containsMixedTypes="1" containsNumber="1" minValue="0.76224020324354413" maxValue="60.559043348281023"/>
    </cacheField>
    <cacheField name="Spring_NO3_2014" numFmtId="0">
      <sharedItems containsMixedTypes="1" containsNumber="1" minValue="0.41211335003828209" maxValue="43.432859990034885"/>
    </cacheField>
    <cacheField name="ΔIN_noN" numFmtId="164">
      <sharedItems containsMixedTypes="1" containsNumber="1" minValue="-7.464628214584657" maxValue="56.938946207518555"/>
    </cacheField>
    <cacheField name="ΔNO3_noN" numFmtId="164">
      <sharedItems containsMixedTypes="1" containsNumber="1" minValue="-7.4152364888861211" maxValue="39.98974537615414"/>
    </cacheField>
    <cacheField name="Δθg_noN" numFmtId="164">
      <sharedItems containsMixedTypes="1" containsNumber="1" minValue="-4.5907333280078011E-3" maxValue="0.21088303945141748"/>
    </cacheField>
    <cacheField name="ΔIN_withN" numFmtId="164">
      <sharedItems containsMixedTypes="1" containsNumber="1" minValue="-15.649089623730383" maxValue="54.52936449999752"/>
    </cacheField>
    <cacheField name="ΔNO3_withN" numFmtId="164">
      <sharedItems containsMixedTypes="1" containsNumber="1" minValue="-5.9302863597206006" maxValue="37.871951905870986"/>
    </cacheField>
    <cacheField name="Δθg_withN" numFmtId="164">
      <sharedItems containsMixedTypes="1" containsNumber="1" minValue="7.3399119557339132E-3" maxValue="0.21124799382221077"/>
    </cacheField>
    <cacheField name="porosity" numFmtId="0">
      <sharedItems containsMixedTypes="1" containsNumber="1" minValue="0.37880900797020944" maxValue="0.63221052174309089"/>
    </cacheField>
    <cacheField name="field_cap" numFmtId="0">
      <sharedItems containsMixedTypes="1" containsNumber="1" minValue="0.2877092242157086" maxValue="0.34516215656625826"/>
    </cacheField>
    <cacheField name="wilt_pt" numFmtId="0">
      <sharedItems containsMixedTypes="1" containsNumber="1" minValue="0.12281324334478723" maxValue="0.20479005642009193"/>
    </cacheField>
    <cacheField name="AWC" numFmtId="0">
      <sharedItems containsMixedTypes="1" containsNumber="1" minValue="0.13679738202137273" maxValue="0.17849742074141334"/>
    </cacheField>
    <cacheField name="θdp" numFmtId="0">
      <sharedItems containsMixedTypes="1" containsNumber="1" minValue="5.1385845347072634E-2" maxValue="0.32705853119101014"/>
    </cacheField>
    <cacheField name="hb" numFmtId="0">
      <sharedItems containsString="0" containsBlank="1" containsNumber="1" minValue="23.003846107593013" maxValue="136.25284755092008"/>
    </cacheField>
    <cacheField name="λ" numFmtId="165">
      <sharedItems containsString="0" containsBlank="1" containsNumber="1" minValue="0.21506871388600368" maxValue="0.33233161369416325"/>
    </cacheField>
    <cacheField name="ϴr" numFmtId="165">
      <sharedItems containsString="0" containsBlank="1" containsNumber="1" minValue="5.8225396929256365E-2" maxValue="9.4473062652556811E-2"/>
    </cacheField>
    <cacheField name="Fall-h" numFmtId="164">
      <sharedItems containsMixedTypes="1" containsNumber="1" minValue="-464728.85924980039" maxValue="-205.35856947161295"/>
    </cacheField>
    <cacheField name="Spring-h" numFmtId="164">
      <sharedItems containsMixedTypes="1" containsNumber="1" minValue="-621.92309769295775" maxValue="-81.363560948568306"/>
    </cacheField>
    <cacheField name="Yield" numFmtId="0">
      <sharedItems containsSemiMixedTypes="0" containsString="0" containsNumber="1" minValue="831.9765000000001" maxValue="4628.2875000000004"/>
    </cacheField>
    <cacheField name="A" numFmtId="0">
      <sharedItems containsSemiMixedTypes="0" containsString="0" containsNumber="1" minValue="7.1957336303024672E-2" maxValue="0.25846741496313086"/>
    </cacheField>
    <cacheField name="B" numFmtId="0">
      <sharedItems containsSemiMixedTypes="0" containsString="0" containsNumber="1" minValue="-5.9127086037185563" maxValue="-3.8453523796980527"/>
    </cacheField>
    <cacheField name="fc.Saxton" numFmtId="0">
      <sharedItems containsSemiMixedTypes="0" containsString="0" containsNumber="1" minValue="0.28000000000000003" maxValue="0.35"/>
    </cacheField>
    <cacheField name="wp.Saxton" numFmtId="0">
      <sharedItems containsSemiMixedTypes="0" containsString="0" containsNumber="1" minValue="0.1" maxValue="0.19"/>
    </cacheField>
    <cacheField name="awc.Saxton" numFmtId="0">
      <sharedItems containsSemiMixedTypes="0" containsString="0" containsNumber="1" minValue="0.15999999999999998" maxValue="0.19"/>
    </cacheField>
    <cacheField name="fc.SS" numFmtId="0">
      <sharedItems containsMixedTypes="1" containsNumber="1" minValue="0.26456756455787578" maxValue="0.40048200048509841"/>
    </cacheField>
    <cacheField name="wp.SS" numFmtId="0">
      <sharedItems containsMixedTypes="1" containsNumber="1" minValue="7.2234599310470826E-2" maxValue="0.20902200345264108"/>
    </cacheField>
    <cacheField name="awc.SS" numFmtId="0">
      <sharedItems containsMixedTypes="1" containsNumber="1" minValue="0.19145999703245734" maxValue="0.19233296524740495"/>
    </cacheField>
    <cacheField name="fc.SS2" numFmtId="0">
      <sharedItems containsSemiMixedTypes="0" containsString="0" containsNumber="1" minValue="-0.1399" maxValue="0.37518225272622185"/>
    </cacheField>
    <cacheField name="wp.SS2" numFmtId="0">
      <sharedItems containsSemiMixedTypes="0" containsString="0" containsNumber="1" minValue="-0.11749999999999999" maxValue="0.20843891351803107"/>
    </cacheField>
    <cacheField name="fc.cores" numFmtId="0">
      <sharedItems containsMixedTypes="1" containsNumber="1" minValue="0.27" maxValue="0.43"/>
    </cacheField>
    <cacheField name="wp.cores" numFmtId="0">
      <sharedItems containsSemiMixedTypes="0" containsString="0" containsNumber="1" minValue="0.11" maxValue="0.35"/>
    </cacheField>
    <cacheField name="awc.cores" numFmtId="0">
      <sharedItems containsMixedTypes="1" containsNumber="1" minValue="-1.9999999999999962E-2" maxValue="0.25"/>
    </cacheField>
    <cacheField name="awc.Decagon-C" numFmtId="0">
      <sharedItems containsMixedTypes="1" containsNumber="1" minValue="0.06" maxValue="0.26"/>
    </cacheField>
    <cacheField name="awc.Decagon" numFmtId="0">
      <sharedItems containsMixedTypes="1" containsNumber="1" minValue="2.0000000000000018E-2" maxValue="0.16000000000000003"/>
    </cacheField>
    <cacheField name="soil.depth (ft.)" numFmtId="0">
      <sharedItems containsSemiMixedTypes="0" containsString="0" containsNumber="1" containsInteger="1" minValue="4" maxValue="5"/>
    </cacheField>
    <cacheField name="taw.Brack.obs" numFmtId="0">
      <sharedItems containsSemiMixedTypes="0" containsString="0" containsNumber="1" minValue="18.324945240166315" maxValue="25.818946210277222"/>
    </cacheField>
    <cacheField name="taw.Brack.avg" numFmtId="0">
      <sharedItems containsSemiMixedTypes="0" containsString="0" containsNumber="1" minValue="22.493064355543517" maxValue="25.818946210277222"/>
    </cacheField>
    <cacheField name="taw.ss.obs" numFmtId="0">
      <sharedItems containsSemiMixedTypes="0" containsString="0" containsNumber="1" minValue="23.365390638005621" maxValue="29.284481515004998"/>
    </cacheField>
    <cacheField name="taw.ss.avg" numFmtId="0">
      <sharedItems containsSemiMixedTypes="0" containsString="0" containsNumber="1" minValue="29.2049897698985" maxValue="29.284481515004998"/>
    </cacheField>
    <cacheField name="paw.cores (cm)" numFmtId="0">
      <sharedItems containsMixedTypes="1" containsNumber="1" minValue="10.4" maxValue="18.899999999999999"/>
    </cacheField>
    <cacheField name="paw.Brackensiek" numFmtId="0">
      <sharedItems containsSemiMixedTypes="0" containsString="0" containsNumber="1" minValue="0.154" maxValue="15.3"/>
    </cacheField>
    <cacheField name="paw.smr" numFmtId="0">
      <sharedItems containsSemiMixedTypes="0" containsString="0" containsNumber="1" minValue="11.1" maxValue="19.10000000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your3353" refreshedDate="42401.742811689815" createdVersion="5" refreshedVersion="5" minRefreshableVersion="3" recordCount="426">
  <cacheSource type="worksheet">
    <worksheetSource ref="A1:F427" sheet="em_2013"/>
  </cacheSource>
  <cacheFields count="6">
    <cacheField name="Grower" numFmtId="0">
      <sharedItems count="4">
        <s v="Aes"/>
        <s v="J"/>
        <s v="OD"/>
        <s v="W"/>
      </sharedItems>
    </cacheField>
    <cacheField name="Season" numFmtId="0">
      <sharedItems count="3">
        <s v="Spring"/>
        <s v="Fall"/>
        <s v="Delta"/>
      </sharedItems>
    </cacheField>
    <cacheField name="Site" numFmtId="0">
      <sharedItems containsSemiMixedTypes="0" containsString="0" containsNumber="1" containsInteger="1" minValue="1" maxValue="36" count="36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</sharedItems>
    </cacheField>
    <cacheField name="Eca" numFmtId="0">
      <sharedItems containsSemiMixedTypes="0" containsString="0" containsNumber="1" minValue="0" maxValue="63.144799999999996"/>
    </cacheField>
    <cacheField name="E" numFmtId="0">
      <sharedItems containsSemiMixedTypes="0" containsString="0" containsNumber="1" minValue="466123.66" maxValue="5151171.67"/>
    </cacheField>
    <cacheField name="N" numFmtId="0">
      <sharedItems containsSemiMixedTypes="0" containsString="0" containsNumber="1" minValue="0" maxValue="63144608.649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2">
  <r>
    <s v="N/A"/>
    <x v="0"/>
    <x v="0"/>
    <n v="46.2"/>
    <n v="0.31"/>
    <n v="21"/>
  </r>
  <r>
    <s v="N/A"/>
    <x v="0"/>
    <x v="1"/>
    <n v="45.1"/>
    <n v="0.45"/>
    <n v="20"/>
  </r>
  <r>
    <s v="N/A"/>
    <x v="0"/>
    <x v="2"/>
    <n v="50.3"/>
    <n v="0.43"/>
    <n v="15"/>
  </r>
  <r>
    <s v="N/A"/>
    <x v="0"/>
    <x v="3"/>
    <n v="46.1"/>
    <n v="0.28000000000000003"/>
    <n v="20"/>
  </r>
  <r>
    <s v="N/A"/>
    <x v="0"/>
    <x v="4"/>
    <n v="41.3"/>
    <n v="0.36"/>
    <n v="16"/>
  </r>
  <r>
    <s v="N/A"/>
    <x v="0"/>
    <x v="5"/>
    <n v="51.2"/>
    <n v="0.8"/>
    <n v="19"/>
  </r>
  <r>
    <s v="N/A"/>
    <x v="0"/>
    <x v="6"/>
    <n v="44.5"/>
    <n v="0.09"/>
    <n v="13"/>
  </r>
  <r>
    <s v="N/A"/>
    <x v="0"/>
    <x v="7"/>
    <n v="44.3"/>
    <n v="0.26"/>
    <n v="14"/>
  </r>
  <r>
    <s v="N/A"/>
    <x v="0"/>
    <x v="8"/>
    <n v="38.4"/>
    <n v="0.4"/>
    <n v="13"/>
  </r>
  <r>
    <s v="N/A"/>
    <x v="0"/>
    <x v="9"/>
    <n v="44.1"/>
    <n v="0.3"/>
    <n v="13"/>
  </r>
  <r>
    <s v="N/A"/>
    <x v="0"/>
    <x v="10"/>
    <n v="48.9"/>
    <n v="0.22"/>
    <n v="15"/>
  </r>
  <r>
    <s v="N/A"/>
    <x v="0"/>
    <x v="11"/>
    <n v="43.5"/>
    <n v="0.47"/>
    <n v="20"/>
  </r>
  <r>
    <s v="N/A"/>
    <x v="1"/>
    <x v="0"/>
    <n v="42.6"/>
    <n v="1.59"/>
    <n v="33"/>
  </r>
  <r>
    <s v="N/A"/>
    <x v="1"/>
    <x v="1"/>
    <n v="44.9"/>
    <n v="1.03"/>
    <n v="37"/>
  </r>
  <r>
    <s v="N/A"/>
    <x v="1"/>
    <x v="2"/>
    <n v="48.1"/>
    <n v="0.8"/>
    <n v="18"/>
  </r>
  <r>
    <s v="N/A"/>
    <x v="1"/>
    <x v="3"/>
    <n v="42.2"/>
    <n v="1.21"/>
    <n v="23"/>
  </r>
  <r>
    <s v="N/A"/>
    <x v="1"/>
    <x v="4"/>
    <n v="43.9"/>
    <n v="1.46"/>
    <n v="23"/>
  </r>
  <r>
    <s v="N/A"/>
    <x v="1"/>
    <x v="5"/>
    <n v="41.3"/>
    <n v="1.38"/>
    <n v="25"/>
  </r>
  <r>
    <s v="N/A"/>
    <x v="1"/>
    <x v="6"/>
    <n v="45.7"/>
    <n v="0.56999999999999995"/>
    <n v="17"/>
  </r>
  <r>
    <s v="N/A"/>
    <x v="1"/>
    <x v="7"/>
    <n v="41.1"/>
    <n v="1.35"/>
    <n v="24"/>
  </r>
  <r>
    <s v="N/A"/>
    <x v="1"/>
    <x v="8"/>
    <n v="41.6"/>
    <n v="0.44"/>
    <n v="18"/>
  </r>
  <r>
    <s v="N/A"/>
    <x v="1"/>
    <x v="9"/>
    <n v="38.5"/>
    <n v="0.57999999999999996"/>
    <n v="16"/>
  </r>
  <r>
    <s v="N/A"/>
    <x v="1"/>
    <x v="10"/>
    <n v="45.2"/>
    <n v="1.02"/>
    <n v="25.5"/>
  </r>
  <r>
    <s v="N/A"/>
    <x v="1"/>
    <x v="11"/>
    <n v="44.6"/>
    <n v="0.77"/>
    <n v="23.5"/>
  </r>
  <r>
    <s v="N/A"/>
    <x v="2"/>
    <x v="0"/>
    <n v="15.6"/>
    <n v="2.14"/>
    <n v="44"/>
  </r>
  <r>
    <s v="N/A"/>
    <x v="2"/>
    <x v="1"/>
    <n v="40.799999999999997"/>
    <n v="1.95"/>
    <n v="31"/>
  </r>
  <r>
    <s v="N/A"/>
    <x v="2"/>
    <x v="2"/>
    <n v="43.7"/>
    <n v="1.67"/>
    <n v="31"/>
  </r>
  <r>
    <s v="N/A"/>
    <x v="2"/>
    <x v="3"/>
    <n v="39.4"/>
    <n v="1.98"/>
    <n v="38"/>
  </r>
  <r>
    <s v="N/A"/>
    <x v="2"/>
    <x v="4"/>
    <n v="42.4"/>
    <n v="1.1399999999999999"/>
    <n v="28"/>
  </r>
  <r>
    <s v="N/A"/>
    <x v="2"/>
    <x v="5"/>
    <n v="42.2"/>
    <n v="1.05"/>
    <n v="28"/>
  </r>
  <r>
    <s v="N/A"/>
    <x v="2"/>
    <x v="6"/>
    <n v="41.6"/>
    <n v="0.88"/>
    <n v="21"/>
  </r>
  <r>
    <s v="N/A"/>
    <x v="2"/>
    <x v="7"/>
    <n v="43.6"/>
    <n v="1.96"/>
    <n v="28"/>
  </r>
  <r>
    <s v="N/A"/>
    <x v="2"/>
    <x v="8"/>
    <n v="45.9"/>
    <n v="1.38"/>
    <n v="27"/>
  </r>
  <r>
    <s v="N/A"/>
    <x v="2"/>
    <x v="9"/>
    <n v="43.8"/>
    <n v="1.06"/>
    <n v="25"/>
  </r>
  <r>
    <s v="N/A"/>
    <x v="2"/>
    <x v="10"/>
    <n v="46.9"/>
    <n v="1.34"/>
    <n v="32"/>
  </r>
  <r>
    <s v="N/A"/>
    <x v="2"/>
    <x v="11"/>
    <n v="45.4"/>
    <n v="0.98"/>
    <n v="25"/>
  </r>
  <r>
    <s v="A1"/>
    <x v="3"/>
    <x v="0"/>
    <n v="46.5"/>
    <n v="1.71"/>
    <m/>
  </r>
  <r>
    <s v="A2"/>
    <x v="3"/>
    <x v="1"/>
    <n v="46.8"/>
    <n v="2.2599999999999998"/>
    <m/>
  </r>
  <r>
    <s v="A3"/>
    <x v="3"/>
    <x v="2"/>
    <n v="41.1"/>
    <n v="1.58"/>
    <m/>
  </r>
  <r>
    <s v="A4"/>
    <x v="3"/>
    <x v="3"/>
    <n v="52.4"/>
    <n v="1.36"/>
    <m/>
  </r>
  <r>
    <s v="A5"/>
    <x v="3"/>
    <x v="4"/>
    <n v="52.3"/>
    <n v="1.3"/>
    <m/>
  </r>
  <r>
    <s v="A6"/>
    <x v="3"/>
    <x v="5"/>
    <n v="43.4"/>
    <n v="1.78"/>
    <m/>
  </r>
  <r>
    <s v="A7"/>
    <x v="3"/>
    <x v="6"/>
    <n v="44.7"/>
    <n v="0.88"/>
    <m/>
  </r>
  <r>
    <s v="A8"/>
    <x v="3"/>
    <x v="7"/>
    <n v="44.1"/>
    <n v="1.24"/>
    <m/>
  </r>
  <r>
    <s v="A9"/>
    <x v="3"/>
    <x v="8"/>
    <n v="46.8"/>
    <n v="1.19"/>
    <m/>
  </r>
  <r>
    <s v="A10"/>
    <x v="3"/>
    <x v="9"/>
    <n v="42.6"/>
    <n v="1.02"/>
    <m/>
  </r>
  <r>
    <s v="A11"/>
    <x v="3"/>
    <x v="10"/>
    <n v="45.8"/>
    <n v="1.8"/>
    <m/>
  </r>
  <r>
    <s v="A12"/>
    <x v="3"/>
    <x v="11"/>
    <n v="43.2"/>
    <n v="2.21"/>
    <m/>
  </r>
  <r>
    <s v="N/A"/>
    <x v="4"/>
    <x v="0"/>
    <n v="48.9"/>
    <n v="2.09"/>
    <n v="57"/>
  </r>
  <r>
    <s v="N/A"/>
    <x v="4"/>
    <x v="1"/>
    <n v="47.6"/>
    <n v="2.91"/>
    <n v="65"/>
  </r>
  <r>
    <s v="N/A"/>
    <x v="4"/>
    <x v="2"/>
    <n v="45.2"/>
    <n v="2.12"/>
    <n v="45"/>
  </r>
  <r>
    <s v="N/A"/>
    <x v="4"/>
    <x v="3"/>
    <n v="44.6"/>
    <n v="1.61"/>
    <n v="52"/>
  </r>
  <r>
    <s v="N/A"/>
    <x v="4"/>
    <x v="4"/>
    <n v="45.9"/>
    <n v="2.85"/>
    <n v="52"/>
  </r>
  <r>
    <s v="N/A"/>
    <x v="4"/>
    <x v="5"/>
    <n v="43.9"/>
    <n v="3"/>
    <n v="60"/>
  </r>
  <r>
    <s v="N/A"/>
    <x v="4"/>
    <x v="6"/>
    <n v="51.7"/>
    <n v="1.82"/>
    <n v="55"/>
  </r>
  <r>
    <s v="N/A"/>
    <x v="4"/>
    <x v="7"/>
    <n v="44.6"/>
    <n v="1.38"/>
    <n v="45"/>
  </r>
  <r>
    <s v="N/A"/>
    <x v="4"/>
    <x v="8"/>
    <n v="49.9"/>
    <n v="1.33"/>
    <n v="55"/>
  </r>
  <r>
    <s v="N/A"/>
    <x v="4"/>
    <x v="9"/>
    <n v="46.8"/>
    <n v="1.92"/>
    <n v="50"/>
  </r>
  <r>
    <s v="N/A"/>
    <x v="4"/>
    <x v="10"/>
    <n v="48.7"/>
    <n v="2.92"/>
    <n v="57"/>
  </r>
  <r>
    <s v="N/A"/>
    <x v="4"/>
    <x v="11"/>
    <n v="46.5"/>
    <n v="3.37"/>
    <n v="65"/>
  </r>
  <r>
    <s v="N/A"/>
    <x v="5"/>
    <x v="0"/>
    <n v="42.2"/>
    <n v="2.2799999999999998"/>
    <n v="83"/>
  </r>
  <r>
    <s v="N/A"/>
    <x v="5"/>
    <x v="1"/>
    <n v="42.1"/>
    <n v="3.17"/>
    <n v="85"/>
  </r>
  <r>
    <s v="N/A"/>
    <x v="5"/>
    <x v="2"/>
    <n v="42.9"/>
    <n v="2"/>
    <n v="65"/>
  </r>
  <r>
    <s v="N/A"/>
    <x v="5"/>
    <x v="3"/>
    <n v="41.6"/>
    <n v="1.72"/>
    <n v="65"/>
  </r>
  <r>
    <s v="N/A"/>
    <x v="5"/>
    <x v="4"/>
    <n v="47.5"/>
    <n v="2.87"/>
    <n v="75"/>
  </r>
  <r>
    <s v="N/A"/>
    <x v="5"/>
    <x v="5"/>
    <n v="46.6"/>
    <n v="3.23"/>
    <n v="85"/>
  </r>
  <r>
    <s v="N/A"/>
    <x v="5"/>
    <x v="6"/>
    <n v="43.8"/>
    <n v="2.09"/>
    <n v="77"/>
  </r>
  <r>
    <s v="N/A"/>
    <x v="5"/>
    <x v="7"/>
    <n v="42.7"/>
    <n v="1.68"/>
    <n v="55"/>
  </r>
  <r>
    <s v="N/A"/>
    <x v="5"/>
    <x v="8"/>
    <n v="44.3"/>
    <n v="2.08"/>
    <n v="70"/>
  </r>
  <r>
    <s v="N/A"/>
    <x v="5"/>
    <x v="9"/>
    <n v="44.7"/>
    <n v="2.63"/>
    <n v="67"/>
  </r>
  <r>
    <s v="N/A"/>
    <x v="5"/>
    <x v="10"/>
    <n v="49.1"/>
    <n v="3.18"/>
    <n v="83"/>
  </r>
  <r>
    <s v="N/A"/>
    <x v="5"/>
    <x v="11"/>
    <n v="42.6"/>
    <n v="3.76"/>
    <n v="83"/>
  </r>
  <r>
    <s v="N/A"/>
    <x v="6"/>
    <x v="0"/>
    <n v="50.7"/>
    <n v="2.23"/>
    <n v="87"/>
  </r>
  <r>
    <s v="N/A"/>
    <x v="6"/>
    <x v="1"/>
    <n v="45.6"/>
    <n v="2.5499999999999998"/>
    <n v="95"/>
  </r>
  <r>
    <s v="N/A"/>
    <x v="6"/>
    <x v="2"/>
    <n v="49.8"/>
    <n v="1.48"/>
    <n v="82"/>
  </r>
  <r>
    <s v="N/A"/>
    <x v="6"/>
    <x v="3"/>
    <n v="45.8"/>
    <n v="1.19"/>
    <n v="68"/>
  </r>
  <r>
    <s v="N/A"/>
    <x v="6"/>
    <x v="4"/>
    <n v="49.2"/>
    <n v="2.23"/>
    <n v="88"/>
  </r>
  <r>
    <s v="N/A"/>
    <x v="6"/>
    <x v="5"/>
    <n v="50"/>
    <n v="3.5"/>
    <n v="91"/>
  </r>
  <r>
    <s v="N/A"/>
    <x v="6"/>
    <x v="6"/>
    <n v="52.9"/>
    <n v="2.5299999999999998"/>
    <n v="87"/>
  </r>
  <r>
    <s v="N/A"/>
    <x v="6"/>
    <x v="7"/>
    <n v="46.7"/>
    <n v="1.27"/>
    <n v="62"/>
  </r>
  <r>
    <s v="N/A"/>
    <x v="6"/>
    <x v="8"/>
    <n v="48"/>
    <n v="2.75"/>
    <n v="75"/>
  </r>
  <r>
    <s v="N/A"/>
    <x v="6"/>
    <x v="9"/>
    <n v="49.3"/>
    <n v="2.09"/>
    <n v="77"/>
  </r>
  <r>
    <s v="N/A"/>
    <x v="6"/>
    <x v="10"/>
    <n v="47.3"/>
    <n v="2.08"/>
    <n v="93"/>
  </r>
  <r>
    <s v="N/A"/>
    <x v="6"/>
    <x v="11"/>
    <n v="49"/>
    <n v="2.63"/>
    <n v="95"/>
  </r>
  <r>
    <s v="N/A"/>
    <x v="7"/>
    <x v="0"/>
    <n v="51.4"/>
    <n v="1.91"/>
    <n v="80"/>
  </r>
  <r>
    <s v="N/A"/>
    <x v="7"/>
    <x v="1"/>
    <n v="50.4"/>
    <n v="2.5"/>
    <n v="92"/>
  </r>
  <r>
    <s v="N/A"/>
    <x v="7"/>
    <x v="2"/>
    <n v="50.5"/>
    <n v="2.4900000000000002"/>
    <n v="86"/>
  </r>
  <r>
    <s v="N/A"/>
    <x v="7"/>
    <x v="3"/>
    <n v="49.3"/>
    <n v="1.51"/>
    <n v="72"/>
  </r>
  <r>
    <s v="N/A"/>
    <x v="7"/>
    <x v="4"/>
    <n v="50.8"/>
    <n v="3.17"/>
    <n v="77"/>
  </r>
  <r>
    <s v="N/A"/>
    <x v="7"/>
    <x v="5"/>
    <n v="50"/>
    <n v="3.73"/>
    <n v="100"/>
  </r>
  <r>
    <s v="N/A"/>
    <x v="7"/>
    <x v="6"/>
    <n v="51"/>
    <n v="2.33"/>
    <n v="89"/>
  </r>
  <r>
    <s v="N/A"/>
    <x v="7"/>
    <x v="7"/>
    <n v="47.9"/>
    <n v="1.37"/>
    <n v="63"/>
  </r>
  <r>
    <s v="N/A"/>
    <x v="7"/>
    <x v="8"/>
    <n v="53"/>
    <n v="2"/>
    <n v="85"/>
  </r>
  <r>
    <s v="N/A"/>
    <x v="7"/>
    <x v="9"/>
    <n v="55.5"/>
    <n v="2.82"/>
    <n v="91"/>
  </r>
  <r>
    <s v="N/A"/>
    <x v="7"/>
    <x v="10"/>
    <n v="57.7"/>
    <n v="3.02"/>
    <n v="102"/>
  </r>
  <r>
    <s v="N/A"/>
    <x v="7"/>
    <x v="11"/>
    <n v="43.7"/>
    <n v="3.37"/>
    <n v="101"/>
  </r>
  <r>
    <s v="N/A"/>
    <x v="8"/>
    <x v="0"/>
    <n v="53.5"/>
    <n v="1.45"/>
    <n v="85"/>
  </r>
  <r>
    <s v="N/A"/>
    <x v="8"/>
    <x v="1"/>
    <n v="41.9"/>
    <n v="2.41"/>
    <n v="90"/>
  </r>
  <r>
    <s v="N/A"/>
    <x v="8"/>
    <x v="2"/>
    <n v="51"/>
    <n v="1.82"/>
    <n v="79"/>
  </r>
  <r>
    <s v="N/A"/>
    <x v="8"/>
    <x v="3"/>
    <n v="45.8"/>
    <n v="1.61"/>
    <n v="70"/>
  </r>
  <r>
    <s v="N/A"/>
    <x v="8"/>
    <x v="4"/>
    <n v="49.6"/>
    <n v="3.08"/>
    <n v="95"/>
  </r>
  <r>
    <s v="N/A"/>
    <x v="8"/>
    <x v="5"/>
    <n v="47.4"/>
    <n v="3.24"/>
    <n v="95"/>
  </r>
  <r>
    <s v="N/A"/>
    <x v="8"/>
    <x v="6"/>
    <n v="44.8"/>
    <n v="2.4"/>
    <n v="84"/>
  </r>
  <r>
    <s v="N/A"/>
    <x v="8"/>
    <x v="7"/>
    <n v="29.6"/>
    <n v="1.1399999999999999"/>
    <n v="64"/>
  </r>
  <r>
    <s v="N/A"/>
    <x v="8"/>
    <x v="8"/>
    <n v="47.1"/>
    <n v="2.52"/>
    <n v="78"/>
  </r>
  <r>
    <s v="N/A"/>
    <x v="8"/>
    <x v="9"/>
    <n v="50.9"/>
    <n v="2.2599999999999998"/>
    <n v="75"/>
  </r>
  <r>
    <s v="N/A"/>
    <x v="8"/>
    <x v="10"/>
    <n v="55.2"/>
    <n v="2.56"/>
    <n v="102"/>
  </r>
  <r>
    <s v="N/A"/>
    <x v="8"/>
    <x v="11"/>
    <n v="52.9"/>
    <n v="2.64"/>
    <n v="103"/>
  </r>
  <r>
    <s v="A1_2"/>
    <x v="9"/>
    <x v="0"/>
    <n v="22.7"/>
    <n v="1.38"/>
    <n v="83"/>
  </r>
  <r>
    <s v="A2_2"/>
    <x v="9"/>
    <x v="1"/>
    <n v="33"/>
    <n v="2.02"/>
    <n v="93"/>
  </r>
  <r>
    <s v="AX_2"/>
    <x v="9"/>
    <x v="2"/>
    <n v="45.6"/>
    <n v="3.05"/>
    <n v="91"/>
  </r>
  <r>
    <s v="AX_2"/>
    <x v="9"/>
    <x v="3"/>
    <n v="18.2"/>
    <n v="0.19"/>
    <n v="74"/>
  </r>
  <r>
    <s v="AX_2"/>
    <x v="9"/>
    <x v="4"/>
    <n v="47.2"/>
    <n v="3.07"/>
    <n v="97"/>
  </r>
  <r>
    <s v="AX_2"/>
    <x v="9"/>
    <x v="5"/>
    <n v="44.3"/>
    <n v="2.91"/>
    <n v="99"/>
  </r>
  <r>
    <s v="AX_2"/>
    <x v="9"/>
    <x v="6"/>
    <n v="37"/>
    <n v="2.2999999999999998"/>
    <n v="87"/>
  </r>
  <r>
    <s v="AX_2"/>
    <x v="9"/>
    <x v="7"/>
    <n v="4"/>
    <n v="1.18"/>
    <n v="63"/>
  </r>
  <r>
    <s v="AX_2"/>
    <x v="9"/>
    <x v="8"/>
    <n v="23.5"/>
    <n v="2.14"/>
    <n v="83"/>
  </r>
  <r>
    <s v="AX_2"/>
    <x v="9"/>
    <x v="9"/>
    <n v="27.8"/>
    <n v="1.65"/>
    <n v="84"/>
  </r>
  <r>
    <s v="AX_2"/>
    <x v="9"/>
    <x v="10"/>
    <n v="38.200000000000003"/>
    <n v="2.2999999999999998"/>
    <n v="102"/>
  </r>
  <r>
    <s v="AX_2"/>
    <x v="9"/>
    <x v="11"/>
    <n v="31"/>
    <n v="2.25"/>
    <n v="100"/>
  </r>
  <r>
    <s v="N/A"/>
    <x v="10"/>
    <x v="0"/>
    <n v="3.6"/>
    <n v="1.95"/>
    <n v="89"/>
  </r>
  <r>
    <s v="N/A"/>
    <x v="10"/>
    <x v="1"/>
    <n v="2.8"/>
    <n v="2.6"/>
    <n v="94"/>
  </r>
  <r>
    <s v="N/A"/>
    <x v="10"/>
    <x v="2"/>
    <n v="17.399999999999999"/>
    <n v="1.37"/>
    <n v="73"/>
  </r>
  <r>
    <s v="N/A"/>
    <x v="10"/>
    <x v="3"/>
    <n v="5.3"/>
    <n v="1.43"/>
    <n v="66"/>
  </r>
  <r>
    <s v="N/A"/>
    <x v="10"/>
    <x v="4"/>
    <n v="21.8"/>
    <n v="2.75"/>
    <n v="92"/>
  </r>
  <r>
    <s v="N/A"/>
    <x v="10"/>
    <x v="5"/>
    <n v="13"/>
    <n v="2.54"/>
    <n v="105"/>
  </r>
  <r>
    <s v="N/A"/>
    <x v="10"/>
    <x v="6"/>
    <n v="4.0999999999999996"/>
    <n v="1.6"/>
    <n v="90"/>
  </r>
  <r>
    <s v="N/A"/>
    <x v="10"/>
    <x v="7"/>
    <n v="3.6"/>
    <n v="1.42"/>
    <n v="61"/>
  </r>
  <r>
    <s v="N/A"/>
    <x v="10"/>
    <x v="8"/>
    <n v="9.8000000000000007"/>
    <n v="1.21"/>
    <n v="80"/>
  </r>
  <r>
    <s v="N/A"/>
    <x v="10"/>
    <x v="9"/>
    <n v="4.0999999999999996"/>
    <n v="1.54"/>
    <n v="77"/>
  </r>
  <r>
    <s v="N/A"/>
    <x v="10"/>
    <x v="10"/>
    <n v="2.2999999999999998"/>
    <n v="1.83"/>
    <n v="103"/>
  </r>
  <r>
    <s v="N/A"/>
    <x v="10"/>
    <x v="11"/>
    <n v="4.7"/>
    <n v="2.84"/>
    <n v="10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60">
  <r>
    <x v="0"/>
    <x v="0"/>
    <n v="4.2553000000000001E-2"/>
    <n v="0.29961100000000002"/>
    <n v="0.13182884"/>
    <n v="-2.5097250000000002E-2"/>
    <n v="0.43109625684295061"/>
  </r>
  <r>
    <x v="1"/>
    <x v="0"/>
    <n v="0.14666699999999999"/>
    <n v="0.48594399999999999"/>
    <n v="0.21381535999999998"/>
    <n v="2.1485999999999991E-2"/>
    <n v="0.65086786541586783"/>
  </r>
  <r>
    <x v="2"/>
    <x v="0"/>
    <n v="8.0744999999999997E-2"/>
    <n v="0.35930699999999999"/>
    <n v="0.15809508"/>
    <n v="-1.0173250000000009E-2"/>
    <n v="0.54031706382300215"/>
  </r>
  <r>
    <x v="3"/>
    <x v="0"/>
    <n v="1.9047999999999999E-2"/>
    <n v="0.19844400000000001"/>
    <n v="8.7315360000000009E-2"/>
    <n v="-5.0389000000000003E-2"/>
    <n v="0.50424692435301244"/>
  </r>
  <r>
    <x v="4"/>
    <x v="0"/>
    <n v="0.12"/>
    <n v="0.42608699999999999"/>
    <n v="0.18747828"/>
    <n v="6.5217499999999928E-3"/>
    <n v="0.6271022659419917"/>
  </r>
  <r>
    <x v="5"/>
    <x v="0"/>
    <n v="0.14685300000000001"/>
    <n v="0.46491199999999999"/>
    <n v="0.20456127999999998"/>
    <n v="1.6227999999999992E-2"/>
    <n v="0.69358426720970412"/>
  </r>
  <r>
    <x v="6"/>
    <x v="0"/>
    <n v="0.101449"/>
    <n v="0.34391500000000003"/>
    <n v="0.1513226"/>
    <n v="-1.4021249999999999E-2"/>
    <n v="0.69836434799359026"/>
  </r>
  <r>
    <x v="7"/>
    <x v="0"/>
    <n v="1.8519000000000001E-2"/>
    <n v="0.223443"/>
    <n v="9.831492E-2"/>
    <n v="-4.4139250000000005E-2"/>
    <n v="0.43984847898801421"/>
  </r>
  <r>
    <x v="8"/>
    <x v="0"/>
    <n v="5.8824000000000001E-2"/>
    <n v="0.269036"/>
    <n v="0.11837584"/>
    <n v="-3.2741000000000006E-2"/>
    <n v="0.60592188137337977"/>
  </r>
  <r>
    <x v="9"/>
    <x v="0"/>
    <n v="0.113924"/>
    <n v="0.40928300000000001"/>
    <n v="0.18008452"/>
    <n v="2.3207499999999964E-3"/>
    <n v="0.62781774936478907"/>
  </r>
  <r>
    <x v="10"/>
    <x v="0"/>
    <n v="0.11450399999999999"/>
    <n v="0.41708499999999998"/>
    <n v="0.1835174"/>
    <n v="4.2712499999999903E-3"/>
    <n v="0.61497973596643507"/>
  </r>
  <r>
    <x v="11"/>
    <x v="0"/>
    <n v="0.29203499999999999"/>
    <n v="0.68254000000000004"/>
    <n v="0.30031760000000002"/>
    <n v="7.0635000000000003E-2"/>
    <n v="0.96393893137747466"/>
  </r>
  <r>
    <x v="0"/>
    <x v="1"/>
    <n v="3.4826000000000003E-2"/>
    <n v="0.297101"/>
    <n v="0.13072444"/>
    <n v="-2.5724750000000005E-2"/>
    <n v="0.38703140617091081"/>
  </r>
  <r>
    <x v="1"/>
    <x v="1"/>
    <n v="0.12162199999999999"/>
    <n v="0.48818899999999998"/>
    <n v="0.21480315999999999"/>
    <n v="2.204724999999999E-2"/>
    <n v="0.51658467955664755"/>
  </r>
  <r>
    <x v="2"/>
    <x v="1"/>
    <n v="7.5145000000000003E-2"/>
    <n v="0.367589"/>
    <n v="0.16173915999999999"/>
    <n v="-8.1027500000000058E-3"/>
    <n v="0.49014845629091203"/>
  </r>
  <r>
    <x v="3"/>
    <x v="1"/>
    <n v="1.2876E-2"/>
    <n v="0.18149499999999999"/>
    <n v="7.9857799999999993E-2"/>
    <n v="-5.4626250000000008E-2"/>
    <n v="0.50193498782941182"/>
  </r>
  <r>
    <x v="4"/>
    <x v="1"/>
    <n v="0.10559"/>
    <n v="0.43307099999999998"/>
    <n v="0.19055123999999998"/>
    <n v="8.2677499999999904E-3"/>
    <n v="0.53390600542045807"/>
  </r>
  <r>
    <x v="5"/>
    <x v="1"/>
    <n v="0.145038"/>
    <n v="0.51931300000000002"/>
    <n v="0.22849772000000002"/>
    <n v="2.9828250000000001E-2"/>
    <n v="0.57990666608211117"/>
  </r>
  <r>
    <x v="6"/>
    <x v="1"/>
    <n v="0.12162199999999999"/>
    <n v="0.36585400000000001"/>
    <n v="0.16097576"/>
    <n v="-8.5365000000000024E-3"/>
    <n v="0.76784121691257023"/>
  </r>
  <r>
    <x v="7"/>
    <x v="1"/>
    <n v="2.7522999999999999E-2"/>
    <n v="0.25088300000000002"/>
    <n v="0.11038852"/>
    <n v="-3.727925E-2"/>
    <n v="0.43883814321838815"/>
  </r>
  <r>
    <x v="8"/>
    <x v="1"/>
    <n v="6.1453000000000001E-2"/>
    <n v="0.266376"/>
    <n v="0.11720544000000001"/>
    <n v="-3.3406000000000005E-2"/>
    <n v="0.6298259946256406"/>
  </r>
  <r>
    <x v="9"/>
    <x v="1"/>
    <n v="0.16083900000000001"/>
    <n v="0.51219499999999996"/>
    <n v="0.22536579999999998"/>
    <n v="2.8048749999999983E-2"/>
    <n v="0.67297909633252695"/>
  </r>
  <r>
    <x v="10"/>
    <x v="1"/>
    <n v="0.117647"/>
    <n v="0.43662000000000001"/>
    <n v="0.1921128"/>
    <n v="9.1549999999999965E-3"/>
    <n v="0.59298920297467506"/>
  </r>
  <r>
    <x v="11"/>
    <x v="1"/>
    <n v="0.23577200000000001"/>
    <n v="0.63565899999999997"/>
    <n v="0.27968996000000002"/>
    <n v="5.8914749999999988E-2"/>
    <n v="0.80107386150827353"/>
  </r>
  <r>
    <x v="0"/>
    <x v="2"/>
    <n v="0"/>
    <n v="0.30088500000000001"/>
    <n v="0.13238940000000002"/>
    <n v="-2.4778750000000002E-2"/>
    <n v="0.15765757884151466"/>
  </r>
  <r>
    <x v="1"/>
    <x v="2"/>
    <n v="4.4248000000000003E-2"/>
    <n v="0.52"/>
    <n v="0.2288"/>
    <n v="0.03"/>
    <n v="7.1670020120724362E-2"/>
  </r>
  <r>
    <x v="2"/>
    <x v="2"/>
    <n v="1.6393000000000001E-2"/>
    <n v="0.368421"/>
    <n v="0.16210524000000001"/>
    <n v="-7.8947500000000059E-3"/>
    <n v="0.14286912605112509"/>
  </r>
  <r>
    <x v="3"/>
    <x v="2"/>
    <n v="-4.3062000000000003E-2"/>
    <n v="0.12096800000000001"/>
    <n v="5.3225920000000003E-2"/>
    <n v="-6.9758000000000001E-2"/>
    <n v="0.21706902821116775"/>
  </r>
  <r>
    <x v="4"/>
    <x v="2"/>
    <n v="5.8824000000000001E-2"/>
    <n v="0.49473699999999998"/>
    <n v="0.21768427999999998"/>
    <n v="2.368424999999999E-2"/>
    <n v="0.18113270394855099"/>
  </r>
  <r>
    <x v="5"/>
    <x v="2"/>
    <n v="6.4219999999999999E-2"/>
    <n v="0.52336400000000005"/>
    <n v="0.23028016000000001"/>
    <n v="3.0841000000000007E-2"/>
    <n v="0.16736432303465373"/>
  </r>
  <r>
    <x v="6"/>
    <x v="2"/>
    <n v="3.2967000000000003E-2"/>
    <n v="0.50561800000000001"/>
    <n v="0.22247192000000002"/>
    <n v="2.6404499999999997E-2"/>
    <n v="3.3470629643619555E-2"/>
  </r>
  <r>
    <x v="7"/>
    <x v="2"/>
    <n v="-2.4875999999999999E-2"/>
    <n v="0.16935500000000001"/>
    <n v="7.4516200000000005E-2"/>
    <n v="-5.7661250000000004E-2"/>
    <n v="0.24803966183339141"/>
  </r>
  <r>
    <x v="8"/>
    <x v="2"/>
    <n v="5.1723999999999999E-2"/>
    <n v="0.39226499999999997"/>
    <n v="0.17259659999999999"/>
    <n v="-1.9337500000000118E-3"/>
    <n v="0.30744079754610021"/>
  </r>
  <r>
    <x v="9"/>
    <x v="2"/>
    <n v="6.3062999999999994E-2"/>
    <n v="0.49019600000000002"/>
    <n v="0.21568624"/>
    <n v="2.2549E-2"/>
    <n v="0.20976793496686602"/>
  </r>
  <r>
    <x v="10"/>
    <x v="2"/>
    <n v="0.02"/>
    <n v="0.46448099999999998"/>
    <n v="0.20437163999999999"/>
    <n v="1.6120249999999989E-2"/>
    <n v="2.0609409577267989E-2"/>
  </r>
  <r>
    <x v="11"/>
    <x v="2"/>
    <n v="0.16853899999999999"/>
    <n v="0.68240299999999998"/>
    <n v="0.30025731999999999"/>
    <n v="7.060074999999999E-2"/>
    <n v="0.42645525011542235"/>
  </r>
  <r>
    <x v="0"/>
    <x v="3"/>
    <n v="0.104895"/>
    <n v="0.43111100000000002"/>
    <n v="0.18968884"/>
    <n v="7.7777499999999999E-3"/>
    <n v="0.53387206904207984"/>
  </r>
  <r>
    <x v="1"/>
    <x v="3"/>
    <n v="0.16800000000000001"/>
    <n v="0.545852"/>
    <n v="0.24017488000000001"/>
    <n v="3.6462999999999995E-2"/>
    <n v="0.64570117363798329"/>
  </r>
  <r>
    <x v="2"/>
    <x v="3"/>
    <n v="0.140351"/>
    <n v="0.51724099999999995"/>
    <n v="0.22758603999999999"/>
    <n v="2.9310249999999982E-2"/>
    <n v="0.56003181225504139"/>
  </r>
  <r>
    <x v="3"/>
    <x v="3"/>
    <n v="5.3254000000000003E-2"/>
    <n v="0.30131000000000002"/>
    <n v="0.13257640000000001"/>
    <n v="-2.46725E-2"/>
    <n v="0.49556149518375009"/>
  </r>
  <r>
    <x v="4"/>
    <x v="3"/>
    <n v="0.196078"/>
    <n v="0.60386499999999999"/>
    <n v="0.26570060000000001"/>
    <n v="5.0966249999999991E-2"/>
    <n v="0.675773345065659"/>
  </r>
  <r>
    <x v="5"/>
    <x v="3"/>
    <n v="0.15094299999999999"/>
    <n v="0.58904100000000004"/>
    <n v="0.25917804"/>
    <n v="4.7260250000000004E-2"/>
    <n v="0.48925930192080613"/>
  </r>
  <r>
    <x v="6"/>
    <x v="3"/>
    <n v="0.14285700000000001"/>
    <n v="0.5625"/>
    <n v="0.2475"/>
    <n v="4.0624999999999994E-2"/>
    <n v="0.4941728096676738"/>
  </r>
  <r>
    <x v="7"/>
    <x v="3"/>
    <n v="2.6178E-2"/>
    <n v="0.24390200000000001"/>
    <n v="0.10731688"/>
    <n v="-3.9024500000000004E-2"/>
    <n v="0.44555067063054882"/>
  </r>
  <r>
    <x v="8"/>
    <x v="3"/>
    <n v="0.12381"/>
    <n v="0.51322800000000002"/>
    <n v="0.22582032000000002"/>
    <n v="2.8306999999999999E-2"/>
    <n v="0.48352688314894404"/>
  </r>
  <r>
    <x v="9"/>
    <x v="3"/>
    <n v="0.104478"/>
    <n v="0.43662000000000001"/>
    <n v="0.1921128"/>
    <n v="9.1549999999999965E-3"/>
    <n v="0.52101085605533082"/>
  </r>
  <r>
    <x v="10"/>
    <x v="3"/>
    <n v="0.16326499999999999"/>
    <n v="0.57291700000000001"/>
    <n v="0.25208348000000003"/>
    <n v="4.3229249999999997E-2"/>
    <n v="0.57473458880866324"/>
  </r>
  <r>
    <x v="11"/>
    <x v="3"/>
    <n v="0.23711299999999999"/>
    <n v="0.69421500000000003"/>
    <n v="0.30545460000000002"/>
    <n v="7.3553750000000001E-2"/>
    <n v="0.70529819101568614"/>
  </r>
  <r>
    <x v="0"/>
    <x v="4"/>
    <n v="-2.0133999999999999E-2"/>
    <n v="2.2508E-2"/>
    <n v="9.9035200000000007E-3"/>
    <n v="-9.4373000000000012E-2"/>
    <n v="0.71194358998554996"/>
  </r>
  <r>
    <x v="1"/>
    <x v="4"/>
    <n v="-3.0928000000000001E-2"/>
    <n v="1.9608E-2"/>
    <n v="8.6275199999999996E-3"/>
    <n v="-9.5098000000000002E-2"/>
    <n v="0.61865199615292366"/>
  </r>
  <r>
    <x v="2"/>
    <x v="4"/>
    <n v="3.6697E-2"/>
    <n v="0.153226"/>
    <n v="6.7419439999999997E-2"/>
    <n v="-6.1693500000000005E-2"/>
    <n v="0.76204987664288337"/>
  </r>
  <r>
    <x v="3"/>
    <x v="4"/>
    <n v="-4.3188999999999998E-2"/>
    <n v="-1.2903E-2"/>
    <n v="-5.6773199999999996E-3"/>
    <n v="-0.10322575000000001"/>
    <n v="0.61545583050388408"/>
  </r>
  <r>
    <x v="4"/>
    <x v="4"/>
    <n v="0.04"/>
    <n v="0.18181800000000001"/>
    <n v="7.9999920000000002E-2"/>
    <n v="-5.4545500000000004E-2"/>
    <n v="0.70270322096434057"/>
  </r>
  <r>
    <x v="5"/>
    <x v="4"/>
    <n v="6.1032999999999997E-2"/>
    <n v="0.18699199999999999"/>
    <n v="8.2276479999999999E-2"/>
    <n v="-5.3252000000000008E-2"/>
    <n v="0.84325449529132168"/>
  </r>
  <r>
    <x v="6"/>
    <x v="4"/>
    <n v="1.9608E-2"/>
    <n v="0.107143"/>
    <n v="4.7142919999999998E-2"/>
    <n v="-7.3214250000000008E-2"/>
    <n v="0.77122326821077625"/>
  </r>
  <r>
    <x v="7"/>
    <x v="4"/>
    <n v="-3.7735999999999999E-2"/>
    <n v="-1.5384999999999999E-2"/>
    <n v="-6.7694000000000001E-3"/>
    <n v="-0.10384625"/>
    <n v="0.68100942706731837"/>
  </r>
  <r>
    <x v="8"/>
    <x v="4"/>
    <n v="0.13294800000000001"/>
    <n v="0.32735399999999998"/>
    <n v="0.14403575999999998"/>
    <n v="-1.8161500000000011E-2"/>
    <n v="0.93164027555089401"/>
  </r>
  <r>
    <x v="9"/>
    <x v="4"/>
    <n v="-3.7801000000000001E-2"/>
    <n v="3.3E-3"/>
    <n v="1.4519999999999999E-3"/>
    <n v="-9.9174999999999999E-2"/>
    <n v="0.60991582775994513"/>
  </r>
  <r>
    <x v="10"/>
    <x v="4"/>
    <n v="-8.6960000000000006E-3"/>
    <n v="6.8273E-2"/>
    <n v="3.004012E-2"/>
    <n v="-8.2931749999999999E-2"/>
    <n v="0.65711712127983724"/>
  </r>
  <r>
    <x v="11"/>
    <x v="4"/>
    <n v="3.8019999999999998E-3"/>
    <n v="8.7108000000000005E-2"/>
    <n v="3.8327520000000004E-2"/>
    <n v="-7.8223000000000001E-2"/>
    <n v="0.7037720638226238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60">
  <r>
    <s v="AES"/>
    <x v="0"/>
    <x v="0"/>
    <n v="13.596915430126899"/>
    <n v="57.41014089906983"/>
    <n v="28.992943670803268"/>
    <n v="9.9140000000000006E-2"/>
    <n v="0.92709000000000008"/>
    <n v="8.523E-2"/>
    <n v="0.96099000000000001"/>
    <n v="-1.3910000000000006E-2"/>
    <n v="3.389999999999993E-2"/>
    <n v="1.3783240156197976"/>
    <n v="1.3140047783525377"/>
    <n v="4.7779630341776722E-2"/>
    <n v="1.3461643969861676"/>
    <n v="0.11541701769165956"/>
    <n v="0.24156118143459906"/>
    <n v="0.15537028002283473"/>
    <n v="0.32518106214117326"/>
    <n v="2.7966110749399244"/>
    <n v="3.4456150316856364"/>
    <n v="0.64900395674571199"/>
    <n v="0.12614416374293952"/>
    <n v="0.16981078211833853"/>
    <n v="0.10339734121122617"/>
    <n v="0.11227203647416405"/>
    <n v="0.24240205053094124"/>
    <n v="2.5070107090103404"/>
    <n v="3.2302233725937182"/>
    <n v="2.1838072378138853"/>
    <n v="1.8908624620060788"/>
    <n v="4.9230181252288547"/>
    <n v="4.3380538264372035"/>
    <n v="2.4160074162185143"/>
    <n v="2.1542465886233182"/>
    <n v="0.13900470931971509"/>
    <n v="1.6927947526351366"/>
    <n v="2.4471913644311245"/>
    <n v="0.13013001405677721"/>
    <n v="0.49201343509955942"/>
    <n v="0.33981636722292308"/>
    <n v="0.18052924690049582"/>
    <n v="0.15928712032242726"/>
    <n v="0.15219706787663634"/>
    <n v="56.539517053520193"/>
    <n v="0.27283715129922165"/>
    <n v="9.3630212364082643E-2"/>
    <n v="-52502.603086551382"/>
    <n v="-413.11522807183479"/>
    <n v="2397.7875000000004"/>
    <n v="0.11262120888033701"/>
    <n v="-5.1928575128892813"/>
    <n v="0.33"/>
    <n v="0.16"/>
    <n v="0.17"/>
    <n v="0.33976367395000029"/>
    <n v="0.14791368766608234"/>
    <n v="0.19184998628391794"/>
    <n v="0.28131483981697192"/>
    <n v="0.14904055060326121"/>
    <n v="0.35"/>
    <n v="0.15"/>
    <n v="0.19999999999999998"/>
    <n v="0.16999999999999998"/>
    <n v="8.0000000000000016E-2"/>
    <n v="5"/>
    <n v="22.493064355543517"/>
    <n v="22.493064355543517"/>
    <n v="29.206445481117022"/>
    <n v="29.206445481117022"/>
    <n v="15.2"/>
    <n v="0.154"/>
    <n v="13.3"/>
  </r>
  <r>
    <s v="AES"/>
    <x v="0"/>
    <x v="1"/>
    <n v="14.5304209206635"/>
    <n v="54.141284529799002"/>
    <n v="31.3282945495374"/>
    <n v="6.2100000000000002E-2"/>
    <n v="0.44379999999999997"/>
    <n v="4.9099999999999998E-2"/>
    <n v="0.47850999999999999"/>
    <n v="-1.3000000000000005E-2"/>
    <n v="3.4710000000000019E-2"/>
    <n v="1.517457237761461"/>
    <n v="1.4211121561110094"/>
    <n v="6.55727796330767E-2"/>
    <n v="1.4692846969362352"/>
    <n v="0.12936715717251976"/>
    <n v="0.23465310570286962"/>
    <n v="0.190077184319728"/>
    <n v="0.34477221729778718"/>
    <n v="3.1096778062794526"/>
    <n v="5.6778940726674332"/>
    <n v="2.5682162663879806"/>
    <n v="0.10528594853034987"/>
    <n v="0.15469503297805917"/>
    <n v="0.12280701754385949"/>
    <n v="0.11004871008479179"/>
    <n v="0.23585243553008603"/>
    <n v="1.8044444444444443"/>
    <n v="6.3087768356485672"/>
    <n v="1.3801169590643274"/>
    <n v="5.4114874616633601"/>
    <n v="4.6447454035339062"/>
    <n v="4.1401056590257879"/>
    <n v="2.8403009590894621"/>
    <n v="2.7599886999614602"/>
    <n v="0.11304541798622654"/>
    <n v="-1.664031432114661"/>
    <n v="-1.2713818026375723"/>
    <n v="0.12580372544529422"/>
    <n v="0.44555294455236405"/>
    <n v="0.34202954330217189"/>
    <n v="0.1925784893015195"/>
    <n v="0.14945105400065239"/>
    <n v="0.10352340125019216"/>
    <n v="78.093810761135629"/>
    <n v="0.24232915887688333"/>
    <n v="9.4359986573018986E-2"/>
    <n v="-16684.882168652868"/>
    <n v="-315.33827976694045"/>
    <n v="2397.7875000000004"/>
    <n v="8.9165183276637347E-2"/>
    <n v="-5.5492928502174443"/>
    <n v="0.34"/>
    <n v="0.17"/>
    <n v="0.17"/>
    <n v="0.36468322265989395"/>
    <n v="0.17299329276591111"/>
    <n v="0.19168992989398284"/>
    <n v="0.31983918167134806"/>
    <n v="0.17341836999337457"/>
    <n v="0.36"/>
    <n v="0.18"/>
    <n v="0.18"/>
    <n v="0.2"/>
    <n v="0.09"/>
    <n v="5"/>
    <n v="22.493064355543517"/>
    <n v="22.493064355543517"/>
    <n v="29.206445481117022"/>
    <n v="29.206445481117022"/>
    <n v="15.2"/>
    <n v="0.2"/>
    <n v="13.3"/>
  </r>
  <r>
    <s v="AES"/>
    <x v="0"/>
    <x v="2"/>
    <n v="15.0789597123051"/>
    <n v="51.319469779887797"/>
    <n v="33.601570507807097"/>
    <n v="3.5349999999999999E-2"/>
    <n v="0.30131999999999998"/>
    <n v="2.529E-2"/>
    <n v="0.28254000000000001"/>
    <n v="-1.0059999999999999E-2"/>
    <n v="-1.8779999999999963E-2"/>
    <n v="1.5192647291407411"/>
    <n v="1.5524970840322192"/>
    <n v="-2.1637325360947139E-2"/>
    <n v="1.5358809065864802"/>
    <n v="0.15617425029434157"/>
    <n v="0.21504739336492906"/>
    <n v="0.2398650491275372"/>
    <n v="0.33028718548038666"/>
    <n v="3.9008429351089569"/>
    <n v="6.8395852156590031"/>
    <n v="2.9387422805500463"/>
    <n v="5.8873143070587497E-2"/>
    <n v="9.0422136352849458E-2"/>
    <n v="0.11766875691626698"/>
    <n v="0.11495817934254027"/>
    <n v="0.22190635451505011"/>
    <n v="2.368992069347104"/>
    <n v="5.7215937236594687"/>
    <n v="2.2353375138325338"/>
    <n v="5.2960513518770655"/>
    <n v="5.0103251811594198"/>
    <n v="4.7043394648829429"/>
    <n v="2.6413331118123158"/>
    <n v="2.4690019510504091"/>
    <n v="0.10423759759878314"/>
    <n v="-0.71126854250004889"/>
    <n v="-0.59171188699412269"/>
    <n v="0.10694817517250985"/>
    <n v="0.42042229940132814"/>
    <n v="0.34516215656625826"/>
    <n v="0.20479005642009193"/>
    <n v="0.14037210014616633"/>
    <n v="7.5260142835069876E-2"/>
    <n v="97.360599661008763"/>
    <n v="0.21506871388600368"/>
    <n v="9.4473062652556811E-2"/>
    <n v="-4155.3161709189517"/>
    <n v="-438.56657498051766"/>
    <n v="2397.7875000000004"/>
    <n v="7.1957336303024672E-2"/>
    <n v="-5.9127086037185563"/>
    <n v="0.35"/>
    <n v="0.19"/>
    <n v="0.15999999999999998"/>
    <n v="0.37816229549310354"/>
    <n v="0.18655894067166603"/>
    <n v="0.1916033548214375"/>
    <n v="0.34067713567090974"/>
    <n v="0.1866044195041231"/>
    <n v="0.34"/>
    <n v="0.22"/>
    <n v="0.12000000000000002"/>
    <n v="0.14000000000000001"/>
    <n v="0.06"/>
    <n v="5"/>
    <n v="22.493064355543517"/>
    <n v="22.493064355543517"/>
    <n v="29.206445481117022"/>
    <n v="29.206445481117022"/>
    <n v="15.2"/>
    <n v="0.2"/>
    <n v="13.3"/>
  </r>
  <r>
    <s v="AES"/>
    <x v="0"/>
    <x v="3"/>
    <n v="16.120448228117802"/>
    <n v="55.243801638481997"/>
    <n v="28.635750133400201"/>
    <n v="2.7650000000000001E-2"/>
    <n v="0.23241000000000001"/>
    <n v="2.3609999999999999E-2"/>
    <n v="0.24087"/>
    <n v="-4.0400000000000019E-3"/>
    <n v="8.4599999999999953E-3"/>
    <n v="1.5966271999453279"/>
    <n v="1.5777393888544995"/>
    <n v="1.1900207844595244E-2"/>
    <n v="1.5871832943999138"/>
    <n v="0.17601547388781441"/>
    <n v="0.20813232253618194"/>
    <n v="0.27936881971062327"/>
    <n v="0.33034414535408269"/>
    <n v="7.9405587685820906"/>
    <n v="9.9132996202981634"/>
    <n v="1.9727408517160727"/>
    <n v="3.211684864836753E-2"/>
    <n v="5.0975325643459413E-2"/>
    <n v="0.11550000000000001"/>
    <n v="0.13092633114514937"/>
    <n v="0.22412858948889283"/>
    <n v="2.874736458333333"/>
    <n v="3.7791788232433738"/>
    <n v="2.4726916666666665"/>
    <n v="3.284398553367371"/>
    <n v="6.269578592498946"/>
    <n v="5.9166215158629818"/>
    <n v="3.394842134165613"/>
    <n v="3.4439298491963153"/>
    <n v="0.10862858948889283"/>
    <n v="2.4903997692555722"/>
    <n v="2.6322229624956108"/>
    <n v="9.320225834374346E-2"/>
    <n v="0.40106290777361742"/>
    <n v="0.32093400846644138"/>
    <n v="0.18005080067119961"/>
    <n v="0.14088320779524177"/>
    <n v="8.0128899307176038E-2"/>
    <n v="97.663363903306603"/>
    <n v="0.24234364398461464"/>
    <n v="8.7471526862644644E-2"/>
    <n v="-741.08373740578486"/>
    <n v="-280.34924050822497"/>
    <n v="2397.7875000000004"/>
    <n v="0.10187874830843412"/>
    <n v="-5.2196769679814592"/>
    <n v="0.33"/>
    <n v="0.16"/>
    <n v="0.17"/>
    <n v="0.38854589878654255"/>
    <n v="0.19700923706926241"/>
    <n v="0.19153666171728015"/>
    <n v="0.35672965281773306"/>
    <n v="0.19676229229118297"/>
    <n v="0.36"/>
    <n v="0.25"/>
    <n v="0.10999999999999999"/>
    <e v="#N/A"/>
    <e v="#N/A"/>
    <n v="5"/>
    <n v="22.493064355543517"/>
    <n v="22.493064355543517"/>
    <n v="29.206445481117022"/>
    <n v="29.206445481117022"/>
    <n v="15.2"/>
    <n v="0.2"/>
    <n v="13.3"/>
  </r>
  <r>
    <s v="AES"/>
    <x v="0"/>
    <x v="4"/>
    <n v="14.83192113492"/>
    <n v="63.040003203728197"/>
    <n v="22.128075661351801"/>
    <n v="3.261E-2"/>
    <n v="0.21984999999999999"/>
    <n v="2.3939999999999999E-2"/>
    <n v="0.19631999999999999"/>
    <n v="-8.6700000000000006E-3"/>
    <n v="-2.3529999999999995E-2"/>
    <n v="1.5713311432833754"/>
    <n v="1.6028495595989909"/>
    <n v="-1.9859245119217481E-2"/>
    <n v="1.5870903514411832"/>
    <n v="0.17850746268656711"/>
    <n v="0.2044668134633533"/>
    <n v="0.28330747169009768"/>
    <n v="0.3245073068376122"/>
    <n v="6.7142173076955665"/>
    <n v="7.638667584147866"/>
    <n v="0.92445027645229949"/>
    <n v="2.5959350776786183E-2"/>
    <n v="4.1199835147514519E-2"/>
    <n v="0.16297029702970306"/>
    <n v="0.16986761141152337"/>
    <n v="0.21652329167342971"/>
    <n v="3.1157912541254129"/>
    <n v="3.1342703089067068"/>
    <n v="2.4955404290429049"/>
    <n v="2.6419510224376905"/>
    <n v="3.1654949818752365"/>
    <n v="3.1021343937672454"/>
    <n v="4.9703727749823567E-2"/>
    <n v="0.60659396472434057"/>
    <n v="5.3552994643726648E-2"/>
    <n v="3.122467296852971E-2"/>
    <n v="0.46018337132955489"/>
    <n v="4.6655680261906335E-2"/>
    <n v="0.40109798058823276"/>
    <n v="0.29726871019700973"/>
    <n v="0.1493007634738493"/>
    <n v="0.14796794672316044"/>
    <n v="0.10382927039122303"/>
    <n v="87.26031256197578"/>
    <n v="0.28905578917026159"/>
    <n v="7.5828311261479486E-2"/>
    <n v="-413.38806612019249"/>
    <n v="-220.90957703582538"/>
    <n v="2397.7875000000004"/>
    <n v="0.1847173757597321"/>
    <n v="-4.3966232382290027"/>
    <n v="0.31"/>
    <n v="0.13"/>
    <n v="0.18"/>
    <n v="0.38852708713169548"/>
    <n v="0.196990304588569"/>
    <n v="0.19153678254312648"/>
    <n v="0.35670057096594621"/>
    <n v="0.19674388958535427"/>
    <n v="0.33"/>
    <n v="0.28000000000000003"/>
    <n v="4.9999999999999989E-2"/>
    <e v="#N/A"/>
    <n v="3.999999999999998E-2"/>
    <n v="5"/>
    <n v="22.493064355543517"/>
    <n v="22.493064355543517"/>
    <n v="29.206445481117022"/>
    <n v="29.206445481117022"/>
    <n v="15.2"/>
    <n v="0.2"/>
    <n v="13.3"/>
  </r>
  <r>
    <s v="AES"/>
    <x v="1"/>
    <x v="0"/>
    <n v="13.037486059510032"/>
    <n v="61.8702846045774"/>
    <n v="25.092229335912567"/>
    <n v="0.11996000000000001"/>
    <n v="1.2666000000000002"/>
    <n v="0.10238999999999999"/>
    <n v="1.4276"/>
    <n v="-1.7570000000000016E-2"/>
    <n v="0.16099999999999981"/>
    <n v="1.3273827901217061"/>
    <n v="1.1807385912896722"/>
    <n v="0.1169354879862424"/>
    <n v="1.254060690705689"/>
    <n v="0.10379967972048326"/>
    <n v="0.23314917127071819"/>
    <n v="0.13017109804529856"/>
    <n v="0.29238321076121582"/>
    <n v="3.4570145762160864"/>
    <n v="14.889234134066342"/>
    <n v="11.432219557850257"/>
    <n v="0.12934949155023492"/>
    <n v="0.16221211271591726"/>
    <n v="8.4372564302416173E-2"/>
    <n v="8.007577062166335E-2"/>
    <n v="0.25338208409506402"/>
    <n v="4.2426076578332035"/>
    <n v="5.1888640146949072"/>
    <n v="3.2440812548713951"/>
    <n v="3.550749095918718"/>
    <n v="8.7110054844606939"/>
    <n v="8.4081048141377206"/>
    <n v="4.4683978266274904"/>
    <n v="5.1640235592663259"/>
    <n v="0.16900951979264783"/>
    <n v="3.5221414697657867"/>
    <n v="4.8573557182190026"/>
    <n v="0.17330631347340067"/>
    <n v="0.52676955067709841"/>
    <n v="0.3293509429712847"/>
    <n v="0.16433702132738276"/>
    <n v="0.16501392164390194"/>
    <n v="0.19741860770581371"/>
    <n v="44.915777475403971"/>
    <n v="0.29845610103739428"/>
    <n v="8.6647650555925174E-2"/>
    <n v="-104526.08559956733"/>
    <n v="-574.08002128129897"/>
    <n v="2892.0663000000004"/>
    <n v="0.15713796428430354"/>
    <n v="-4.6863516523287458"/>
    <n v="0.32"/>
    <n v="0.14000000000000001"/>
    <n v="0.18"/>
    <n v="0.32112188379883144"/>
    <n v="0.12915216269674887"/>
    <n v="0.19196972110208257"/>
    <n v="0.25249559012181011"/>
    <n v="0.13080401675972644"/>
    <n v="0.31"/>
    <n v="0.12"/>
    <n v="0.19"/>
    <n v="0.22"/>
    <n v="0.12000000000000002"/>
    <n v="5"/>
    <n v="24.486368760888883"/>
    <n v="24.486368760888883"/>
    <n v="29.250618089324188"/>
    <n v="29.250618089324188"/>
    <n v="16.8"/>
    <n v="14.8"/>
    <n v="13.7"/>
  </r>
  <r>
    <s v="AES"/>
    <x v="1"/>
    <x v="1"/>
    <n v="19.3836758273507"/>
    <n v="55.657340925970701"/>
    <n v="24.958983246678599"/>
    <n v="9.3939999999999996E-2"/>
    <n v="0.88368999999999998"/>
    <n v="8.5739999999999997E-2"/>
    <n v="1.026"/>
    <n v="-8.199999999999999E-3"/>
    <n v="0.14231000000000005"/>
    <n v="1.3327076568985099"/>
    <n v="1.2001751710391642"/>
    <n v="0.1046495198257998"/>
    <n v="1.2664414139688369"/>
    <n v="0.11003960737041502"/>
    <n v="0.24838411819021242"/>
    <n v="0.13935871595076404"/>
    <n v="0.31456393384821529"/>
    <n v="2.1676708045758275"/>
    <n v="11.367477237547183"/>
    <n v="9.1998064329713554"/>
    <n v="0.1383445108197974"/>
    <n v="0.17520521789745125"/>
    <n v="0.10851572558396158"/>
    <n v="9.6351730589335938E-2"/>
    <n v="0.25619653432770356"/>
    <n v="1.4364516277358834"/>
    <n v="1.5760056127221704"/>
    <n v="1.4364516277358834"/>
    <n v="1.3064858122856253"/>
    <n v="8.1919716494845378"/>
    <n v="7.7465452950208391"/>
    <n v="6.7555200217486542"/>
    <n v="6.3100936672849555"/>
    <n v="0.14768080874374198"/>
    <n v="6.6159660367623676"/>
    <n v="6.4400594827352133"/>
    <n v="0.15984480373836762"/>
    <n v="0.52209757963440118"/>
    <n v="0.31588610662274258"/>
    <n v="0.16093962183747251"/>
    <n v="0.15494648478527007"/>
    <n v="0.2062114730116586"/>
    <n v="38.162963729378525"/>
    <n v="0.29888923968804448"/>
    <n v="8.8167141649276262E-2"/>
    <n v="-48664.545673989458"/>
    <n v="-336.4922306415591"/>
    <n v="2892.0663000000004"/>
    <n v="0.11525722587698892"/>
    <n v="-4.8496720725816038"/>
    <n v="0.31"/>
    <n v="0.14000000000000001"/>
    <n v="0.16999999999999998"/>
    <n v="0.32362774218729262"/>
    <n v="0.13167411602545206"/>
    <n v="0.19195362616184056"/>
    <n v="0.2563695184308491"/>
    <n v="0.13325539996582975"/>
    <n v="0.32"/>
    <n v="0.13"/>
    <n v="0.19"/>
    <n v="0.19"/>
    <n v="0.1"/>
    <n v="5"/>
    <n v="24.486368760888883"/>
    <n v="24.486368760888883"/>
    <n v="29.250618089324188"/>
    <n v="29.250618089324188"/>
    <n v="16.8"/>
    <n v="14.8"/>
    <n v="13.7"/>
  </r>
  <r>
    <s v="AES"/>
    <x v="1"/>
    <x v="2"/>
    <n v="11.222921361860299"/>
    <n v="62.922567401487498"/>
    <n v="25.8545112366523"/>
    <n v="7.2800000000000004E-2"/>
    <n v="0.63949"/>
    <n v="6.5189999999999998E-2"/>
    <n v="0.76831000000000005"/>
    <n v="-7.6100000000000056E-3"/>
    <n v="0.12882000000000005"/>
    <n v="1.2167675576115635"/>
    <n v="1.3779020355117229"/>
    <n v="-0.12420423650642674"/>
    <n v="1.2973347965616431"/>
    <n v="0.12878029240937325"/>
    <n v="0.2677419354838711"/>
    <n v="0.16707115445406315"/>
    <n v="0.34735092940198847"/>
    <n v="3.0664280835620659"/>
    <n v="5.4469501810788996"/>
    <n v="2.3805220975168337"/>
    <n v="0.13896164307449785"/>
    <n v="0.18027977494792533"/>
    <n v="0.11095819714433172"/>
    <n v="9.8464127919208763E-2"/>
    <n v="0.25441895449417079"/>
    <n v="2.1501670107230919"/>
    <n v="2.2912130934848158"/>
    <n v="1.5923734159068754"/>
    <n v="2.1786205203730971"/>
    <n v="6.319135483264386"/>
    <n v="6.1675598595963406"/>
    <n v="4.1689684725412945"/>
    <n v="4.5751864436894651"/>
    <n v="0.14346075734983907"/>
    <n v="4.0279223897795706"/>
    <n v="3.9889393392232435"/>
    <n v="0.15595482657496201"/>
    <n v="0.51043969941070078"/>
    <n v="0.33395110811673856"/>
    <n v="0.16831384073388123"/>
    <n v="0.16563726738285733"/>
    <n v="0.17648859129396222"/>
    <n v="51.881852719144511"/>
    <n v="0.29173966128652923"/>
    <n v="8.7315885955508502E-2"/>
    <n v="-15816.385068074547"/>
    <n v="-275.26824661456499"/>
    <n v="2892.0663000000004"/>
    <n v="0.15874867438042525"/>
    <n v="-4.7374274674657437"/>
    <n v="0.32"/>
    <n v="0.14000000000000001"/>
    <n v="0.18"/>
    <n v="0.32988056282407652"/>
    <n v="0.13796709805960669"/>
    <n v="0.19191346476446983"/>
    <n v="0.26603605784413809"/>
    <n v="0.13937228971920534"/>
    <n v="0.3"/>
    <n v="0.13"/>
    <n v="0.16999999999999998"/>
    <n v="0.15"/>
    <n v="0.10000000000000003"/>
    <n v="5"/>
    <n v="24.486368760888883"/>
    <n v="24.486368760888883"/>
    <n v="29.250618089324188"/>
    <n v="29.250618089324188"/>
    <n v="16.8"/>
    <n v="14.8"/>
    <n v="13.7"/>
  </r>
  <r>
    <s v="AES"/>
    <x v="1"/>
    <x v="3"/>
    <n v="13.9765805450235"/>
    <n v="61.146701799202503"/>
    <n v="24.876717655774002"/>
    <n v="4.2320000000000003E-2"/>
    <n v="0.42451"/>
    <n v="6.3899999999999998E-2"/>
    <n v="0.61972000000000005"/>
    <n v="2.1579999999999995E-2"/>
    <n v="0.19521000000000005"/>
    <n v="1.2176534919680524"/>
    <n v="1.318328433799099"/>
    <n v="-7.9397207691527055E-2"/>
    <n v="1.2679909628835757"/>
    <n v="0.14961240310077542"/>
    <n v="0.2991589907889467"/>
    <n v="0.1897071750670779"/>
    <n v="0.37933089678575527"/>
    <n v="5.804440773683079"/>
    <n v="12.794542856419053"/>
    <n v="6.9901020827359739"/>
    <n v="0.14954658768817128"/>
    <n v="0.18962372171867736"/>
    <n v="0.12445844820795575"/>
    <n v="0.11143761301989166"/>
    <n v="0.25753871230643849"/>
    <n v="2.2817136011553103"/>
    <n v="3.0453390596745038"/>
    <n v="2.0146547197059208"/>
    <n v="2.8017489828209774"/>
    <n v="5.9837883727248045"/>
    <n v="5.396936973648466"/>
    <n v="3.7020747715694942"/>
    <n v="3.3822822539425452"/>
    <n v="0.13308026409848273"/>
    <n v="2.9384493130503007"/>
    <n v="2.5951879908274886"/>
    <n v="0.14610109928654683"/>
    <n v="0.52151284419487709"/>
    <n v="0.32618641748832949"/>
    <n v="0.16304127211524194"/>
    <n v="0.16314514537308755"/>
    <n v="0.1953264267065476"/>
    <n v="44.893781064088024"/>
    <n v="0.29861064019628941"/>
    <n v="8.629832669098042E-2"/>
    <n v="-5525.2474328545013"/>
    <n v="-168.84002012285873"/>
    <n v="2892.0663000000004"/>
    <n v="0.15365052497872189"/>
    <n v="-4.6831556880155603"/>
    <n v="0.32"/>
    <n v="0.14000000000000001"/>
    <n v="0.18"/>
    <n v="0.32394137088763575"/>
    <n v="0.13198975913938435"/>
    <n v="0.1919516117482514"/>
    <n v="0.25685437228627084"/>
    <n v="0.13356221065094803"/>
    <n v="0.36"/>
    <n v="0.19"/>
    <n v="0.16999999999999998"/>
    <n v="0.14999999999999997"/>
    <n v="5.0000000000000017E-2"/>
    <n v="5"/>
    <n v="24.486368760888883"/>
    <n v="24.486368760888883"/>
    <n v="29.250618089324188"/>
    <n v="29.250618089324188"/>
    <n v="16.8"/>
    <n v="14.8"/>
    <n v="13.7"/>
  </r>
  <r>
    <s v="AES"/>
    <x v="1"/>
    <x v="4"/>
    <n v="18.794301447943599"/>
    <n v="60.228328289334797"/>
    <n v="20.9773702627216"/>
    <n v="4.7620000000000003E-2"/>
    <n v="0.31030999999999997"/>
    <n v="4.7449999999999999E-2"/>
    <n v="0.40875"/>
    <n v="-1.7000000000000348E-4"/>
    <n v="9.8440000000000027E-2"/>
    <n v="1.2221735652154428"/>
    <n v="1.4277894565862361"/>
    <n v="-0.15518397025102443"/>
    <n v="1.3249815109008396"/>
    <n v="0.18973977695167274"/>
    <n v="0.28895053166897827"/>
    <n v="0.25140169634341564"/>
    <n v="0.38285411202636371"/>
    <n v="7.4208326054198999"/>
    <n v="10.447055978884004"/>
    <n v="3.026223373464104"/>
    <n v="9.9210754717305533E-2"/>
    <n v="0.13145241568294808"/>
    <n v="0.13686486486486482"/>
    <n v="0.17633274751025194"/>
    <n v="0.24358232001544111"/>
    <n v="2.8265302702702702"/>
    <n v="2.509509861355204"/>
    <n v="2.5105765765765766"/>
    <n v="2.1909197422378441"/>
    <n v="6.3733593900791359"/>
    <n v="6.3733593900791359"/>
    <n v="3.5468291198088657"/>
    <n v="3.8627828135025593"/>
    <n v="0.10671745515057629"/>
    <n v="3.8638495287239318"/>
    <n v="4.1824396478412922"/>
    <n v="6.7249572505189176E-2"/>
    <n v="0.50000697701855112"/>
    <n v="0.29936474448724704"/>
    <n v="0.14474900852509082"/>
    <n v="0.15461573596215622"/>
    <n v="0.20064223253130409"/>
    <n v="42.203512651607383"/>
    <n v="0.31349202241234558"/>
    <n v="7.7773652349077918E-2"/>
    <n v="-718.49708661751549"/>
    <n v="-119.00395061836986"/>
    <n v="2892.0663000000004"/>
    <n v="0.16853806478207636"/>
    <n v="-4.3750667500001565"/>
    <n v="0.3"/>
    <n v="0.13"/>
    <n v="0.16999999999999998"/>
    <n v="0.33547625780632995"/>
    <n v="0.143598733770501"/>
    <n v="0.19187752403582894"/>
    <n v="0.2746867147608727"/>
    <n v="0.14484633915836626"/>
    <n v="0.35"/>
    <n v="0.24"/>
    <n v="0.10999999999999999"/>
    <n v="0.13"/>
    <e v="#N/A"/>
    <n v="5"/>
    <n v="24.486368760888883"/>
    <n v="24.486368760888883"/>
    <n v="29.250618089324188"/>
    <n v="29.250618089324188"/>
    <n v="16.8"/>
    <n v="14.8"/>
    <n v="13.7"/>
  </r>
  <r>
    <s v="AES"/>
    <x v="2"/>
    <x v="0"/>
    <n v="16.468527476474602"/>
    <n v="61.936756290863862"/>
    <n v="21.594716232661565"/>
    <n v="0.12171666666666665"/>
    <n v="1.2605133333333332"/>
    <n v="0.12608"/>
    <n v="1.4361999999999999"/>
    <n v="4.3633333333333441E-3"/>
    <n v="0.17568666666666677"/>
    <n v="1.3469442207129729"/>
    <n v="1.242248497610523"/>
    <n v="8.0871325152065507E-2"/>
    <n v="1.294596359161748"/>
    <n v="0.16237837837837837"/>
    <n v="0.25802183261660616"/>
    <n v="0.21021445745523734"/>
    <n v="0.33403412508970026"/>
    <n v="25.984655905351747"/>
    <n v="47.544110189688801"/>
    <n v="21.559454284337054"/>
    <n v="9.5643454238227787E-2"/>
    <n v="0.12381966763446292"/>
    <n v="7.3251942286348654E-2"/>
    <n v="8.7337093950593164E-2"/>
    <n v="0.25282824820020572"/>
    <n v="18.361551979282282"/>
    <n v="12.921189133112883"/>
    <n v="14.578338882722903"/>
    <n v="12.051319457952408"/>
    <n v="14.960857330590791"/>
    <n v="14.355323677294026"/>
    <n v="-3.4006946486914913"/>
    <n v="-0.22301520542887765"/>
    <n v="0.17957630591385706"/>
    <n v="2.0396681974779085"/>
    <n v="2.3040042193416177"/>
    <n v="0.16549115424961255"/>
    <n v="0.5114730720144347"/>
    <n v="0.30784548488267555"/>
    <n v="0.14862246115270528"/>
    <n v="0.15922302372997027"/>
    <n v="0.20362758713175916"/>
    <n v="42.75614411262795"/>
    <n v="0.31124596122083853"/>
    <n v="7.8797146934045534E-2"/>
    <n v="-1966.5425114950281"/>
    <n v="-233.05322332171238"/>
    <n v="2105.5920000000001"/>
    <n v="0.17939492547496991"/>
    <n v="-4.3793058632982005"/>
    <n v="0.3"/>
    <n v="0.13"/>
    <n v="0.16999999999999998"/>
    <n v="0.32932630309433775"/>
    <n v="0.13740927836124808"/>
    <n v="0.19191702473308966"/>
    <n v="0.26517920078171098"/>
    <n v="0.13883007911402612"/>
    <n v="0.34"/>
    <n v="0.16"/>
    <n v="0.18000000000000002"/>
    <n v="0.17"/>
    <n v="5.0000000000000017E-2"/>
    <n v="5"/>
    <n v="25.818946210277222"/>
    <n v="25.818946210277222"/>
    <n v="29.284481515004998"/>
    <n v="29.284481515004998"/>
    <n v="10.4"/>
    <n v="15.3"/>
    <n v="19.100000000000001"/>
  </r>
  <r>
    <s v="AES"/>
    <x v="2"/>
    <x v="1"/>
    <n v="14.9466843622718"/>
    <n v="60.620355343707999"/>
    <n v="24.432960294020202"/>
    <n v="0.12897"/>
    <n v="1.4334"/>
    <n v="0.13649"/>
    <n v="1.5383"/>
    <n v="7.5199999999999989E-3"/>
    <n v="0.10489999999999999"/>
    <n v="1.3009313214779759"/>
    <n v="0.95555463938859031"/>
    <n v="0.30611906130073974"/>
    <n v="1.1282429804332832"/>
    <n v="0.25622234513274333"/>
    <n v="0.27781013395457188"/>
    <n v="0.28908106232617164"/>
    <n v="0.31343733352747583"/>
    <n v="21.960527260166778"/>
    <n v="14.526698667505114"/>
    <n v="-7.4338285926616638"/>
    <n v="2.1587788821828546E-2"/>
    <n v="2.435627120130418E-2"/>
    <n v="0.1075"/>
    <n v="8.7688076363048081E-2"/>
    <n v="0.28552330022918265"/>
    <n v="8.0196843749999989"/>
    <n v="28.370530658469505"/>
    <n v="7.6140624999999993"/>
    <n v="20.212870085746644"/>
    <n v="23.177985103132166"/>
    <n v="22.657348166539347"/>
    <n v="15.158300728132167"/>
    <n v="15.043285666539347"/>
    <n v="0.17802330022918267"/>
    <n v="-5.1925455553373396"/>
    <n v="2.4444780807927025"/>
    <n v="0.19783522386613456"/>
    <n v="0.57424793191196866"/>
    <n v="0.32872528162225212"/>
    <n v="0.16163040480980218"/>
    <n v="0.16709487681244994"/>
    <n v="0.24552265028971654"/>
    <n v="33.609365326556997"/>
    <n v="0.30622552351813853"/>
    <n v="8.6296193580464531E-2"/>
    <n v="-591.22936707763915"/>
    <n v="-408.21910746907378"/>
    <n v="2105.5920000000001"/>
    <n v="0.15248332887566243"/>
    <n v="-4.6554432545941973"/>
    <n v="0.32"/>
    <n v="0.14000000000000001"/>
    <n v="0.18"/>
    <n v="0.29565637923969651"/>
    <n v="0.10352309511425978"/>
    <n v="0.19213328412543673"/>
    <n v="0.21312722857757435"/>
    <n v="0.10589211012579008"/>
    <n v="0.31"/>
    <n v="0.25"/>
    <n v="0.06"/>
    <n v="0.09"/>
    <n v="4.9999999999999989E-2"/>
    <n v="5"/>
    <n v="25.818946210277222"/>
    <n v="25.818946210277222"/>
    <n v="29.284481515004998"/>
    <n v="29.284481515004998"/>
    <n v="10.4"/>
    <n v="15.3"/>
    <n v="19.100000000000001"/>
  </r>
  <r>
    <s v="AES"/>
    <x v="2"/>
    <x v="2"/>
    <n v="12.991153209552801"/>
    <n v="63.079689087826203"/>
    <n v="23.929157702621001"/>
    <n v="0.14551"/>
    <n v="1.6425000000000001"/>
    <n v="0.11296"/>
    <n v="1.3575999999999999"/>
    <n v="-3.2549999999999996E-2"/>
    <n v="-0.28490000000000015"/>
    <n v="1.0377924870136597"/>
    <n v="0.98434051544249868"/>
    <n v="5.2866919738945202E-2"/>
    <n v="1.0110665012280791"/>
    <n v="0.26528208971202227"/>
    <n v="0.32350659425911543"/>
    <n v="0.26821783428360774"/>
    <n v="0.32708668038177563"/>
    <n v="27.495816314338196"/>
    <n v="16.779271676033282"/>
    <n v="-10.716544638304914"/>
    <n v="5.8224504547093159E-2"/>
    <n v="5.8868846098167893E-2"/>
    <n v="0.25407608695652178"/>
    <n v="0.17841409691629972"/>
    <n v="0.34115840280824933"/>
    <n v="12.242917798913043"/>
    <n v="22.463518722466969"/>
    <n v="12.070482336956522"/>
    <n v="21.80066079295155"/>
    <n v="16.680657634927599"/>
    <n v="15.87037443323095"/>
    <n v="4.4377398360145559"/>
    <n v="3.7998920962744283"/>
    <n v="8.7082315851727543E-2"/>
    <n v="-5.78286108753937"/>
    <n v="-5.9302863597206006"/>
    <n v="0.1627443058919496"/>
    <n v="0.61846547123468709"/>
    <n v="0.33739545677942628"/>
    <n v="0.16197874846304561"/>
    <n v="0.17541670831638068"/>
    <n v="0.28107001445526081"/>
    <n v="29.601930048945562"/>
    <n v="0.30994422013952527"/>
    <n v="8.4499505903619224E-2"/>
    <n v="-925.34189341799458"/>
    <n v="-377.42249978829977"/>
    <n v="2105.5920000000001"/>
    <n v="0.17253154421592437"/>
    <n v="-4.5518844118630737"/>
    <n v="0.32"/>
    <n v="0.14000000000000001"/>
    <n v="0.18"/>
    <n v="0.27193985984856317"/>
    <n v="7.9654246300159715E-2"/>
    <n v="0.19228561354840346"/>
    <n v="0.17646270823426594"/>
    <n v="8.2691167243159669E-2"/>
    <n v="0.34"/>
    <n v="0.24"/>
    <n v="0.10000000000000003"/>
    <n v="0.13000000000000003"/>
    <n v="5.0000000000000017E-2"/>
    <n v="5"/>
    <n v="25.818946210277222"/>
    <n v="25.818946210277222"/>
    <n v="29.284481515004998"/>
    <n v="29.284481515004998"/>
    <n v="10.4"/>
    <n v="15.3"/>
    <n v="19.100000000000001"/>
  </r>
  <r>
    <s v="AES"/>
    <x v="2"/>
    <x v="3"/>
    <n v="13.088341841207701"/>
    <n v="64.942154173931598"/>
    <n v="21.969503984860701"/>
    <n v="0.11783"/>
    <n v="1.1279999999999999"/>
    <n v="9.2829999999999996E-2"/>
    <n v="0.98751999999999995"/>
    <n v="-2.5000000000000008E-2"/>
    <n v="-0.14047999999999994"/>
    <n v="1.0812347885149263"/>
    <n v="1.0466884318206302"/>
    <n v="3.2469551874948176E-2"/>
    <n v="1.0639616101677782"/>
    <n v="0.29631136425277999"/>
    <n v="0.34432765494744472"/>
    <n v="0.31526391622139882"/>
    <n v="0.36635140618317841"/>
    <n v="21.677122937429957"/>
    <n v="16.368990419231434"/>
    <n v="-5.3081325181985228"/>
    <n v="4.8016290694664732E-2"/>
    <n v="5.1087489961779586E-2"/>
    <n v="0.28057913130304546"/>
    <n v="0.25046137621935166"/>
    <n v="0.35069008782936001"/>
    <n v="9.0371536445332001"/>
    <n v="9.1778654758766169"/>
    <n v="8.8039815277084372"/>
    <n v="8.9616398629053542"/>
    <n v="9.5111093684650765"/>
    <n v="9.5111093684650765"/>
    <n v="0.47395572393187635"/>
    <n v="0.70712784075663926"/>
    <n v="7.011095652631455E-2"/>
    <n v="0.33324389258845954"/>
    <n v="0.54946950555972229"/>
    <n v="0.10022871161000835"/>
    <n v="0.59850505276687604"/>
    <n v="0.32763503073309042"/>
    <n v="0.15394120121603305"/>
    <n v="0.17369382951705736"/>
    <n v="0.27087002203378563"/>
    <n v="31.771312362090072"/>
    <n v="0.31519760180391404"/>
    <n v="7.9399439266100796E-2"/>
    <n v="-388.10634716184188"/>
    <n v="-208.35950688642035"/>
    <n v="2105.5920000000001"/>
    <n v="0.20058621616371292"/>
    <n v="-4.3426228262881921"/>
    <n v="0.31"/>
    <n v="0.13"/>
    <n v="0.18"/>
    <n v="0.28264582989795828"/>
    <n v="9.0428979991176411E-2"/>
    <n v="0.19221684990678187"/>
    <n v="0.19301358782149783"/>
    <n v="9.3164398813220112E-2"/>
    <n v="0.38"/>
    <n v="0.31"/>
    <n v="7.0000000000000007E-2"/>
    <e v="#N/A"/>
    <e v="#N/A"/>
    <n v="5"/>
    <n v="25.818946210277222"/>
    <n v="25.818946210277222"/>
    <n v="29.284481515004998"/>
    <n v="29.284481515004998"/>
    <n v="10.4"/>
    <n v="15.3"/>
    <n v="19.100000000000001"/>
  </r>
  <r>
    <s v="AES"/>
    <x v="2"/>
    <x v="4"/>
    <n v="15.4234231823065"/>
    <n v="65.571796098478004"/>
    <n v="19.0047807192155"/>
    <n v="8.5669999999999996E-2"/>
    <n v="0.80510000000000004"/>
    <n v="7.7979999999999994E-2"/>
    <n v="0.65286"/>
    <n v="-7.6900000000000024E-3"/>
    <n v="-0.15224000000000004"/>
    <n v="1.0533917701212552"/>
    <n v="1.0632539555469669"/>
    <n v="-9.3186925956616883E-3"/>
    <n v="1.058322862834111"/>
    <n v="0.30966651298601516"/>
    <n v="0.39620535714285737"/>
    <n v="0.32772715054721596"/>
    <n v="0.41931318784164023"/>
    <n v="24.408653328557524"/>
    <n v="14.17978536311279"/>
    <n v="-10.228867965444733"/>
    <n v="8.653884415684221E-2"/>
    <n v="9.1586037294424272E-2"/>
    <n v="0.29549999999999998"/>
    <n v="0.27706185567010327"/>
    <n v="0.40224809313528687"/>
    <n v="11.296220208333333"/>
    <n v="8.6361307989690737"/>
    <n v="10.849812499999999"/>
    <n v="7.7155820446735408"/>
    <n v="11.163647631473301"/>
    <n v="10.808995717917835"/>
    <n v="-0.13257257686003143"/>
    <n v="-4.0816782082163883E-2"/>
    <n v="0.10674809313528688"/>
    <n v="2.5275168325042277"/>
    <n v="3.0934136732442941"/>
    <n v="0.12518623746518359"/>
    <n v="0.60063288194939202"/>
    <n v="0.31387144905218545"/>
    <n v="0.14222159968928966"/>
    <n v="0.17164984936289579"/>
    <n v="0.28676143289720657"/>
    <n v="29.362574513232452"/>
    <n v="0.32271394823320648"/>
    <n v="7.1498605993639358E-2"/>
    <n v="-277.77927707395901"/>
    <n v="-107.75487771506273"/>
    <n v="2105.5920000000001"/>
    <n v="0.23235744304751627"/>
    <n v="-4.0993313311379627"/>
    <n v="0.3"/>
    <n v="0.12"/>
    <n v="0.18"/>
    <n v="0.2815045474376241"/>
    <n v="8.9280367159308427E-2"/>
    <n v="0.19222418027831567"/>
    <n v="0.19124922378079337"/>
    <n v="9.204792684115401E-2"/>
    <n v="0.43"/>
    <n v="0.34"/>
    <n v="8.9999999999999969E-2"/>
    <n v="8.9999999999999969E-2"/>
    <n v="9.9999999999999978E-2"/>
    <n v="5"/>
    <n v="25.818946210277222"/>
    <n v="25.818946210277222"/>
    <n v="29.284481515004998"/>
    <n v="29.284481515004998"/>
    <n v="10.4"/>
    <n v="15.3"/>
    <n v="19.100000000000001"/>
  </r>
  <r>
    <s v="AES"/>
    <x v="3"/>
    <x v="0"/>
    <n v="14.672770180137"/>
    <n v="56.376947937518871"/>
    <n v="28.950281882344132"/>
    <n v="6.4316666666666675E-2"/>
    <n v="0.6325966666666667"/>
    <n v="5.8810000000000001E-2"/>
    <n v="0.65266000000000002"/>
    <n v="-5.5066666666666736E-3"/>
    <n v="2.0063333333333322E-2"/>
    <n v="1.520770915461908"/>
    <n v="1.3697484976871377"/>
    <n v="0.10449500327710343"/>
    <n v="1.445259706574523"/>
    <n v="0.14041192513871886"/>
    <n v="0.22671823861945864"/>
    <n v="0.2029316977255487"/>
    <n v="0.32766673502225147"/>
    <n v="7.150554535527867"/>
    <n v="10.69794750679864"/>
    <n v="3.5473929712707726"/>
    <n v="8.6306313480739777E-2"/>
    <n v="0.12473503729670277"/>
    <n v="9.6780162842339076E-2"/>
    <n v="0.10541835606339842"/>
    <n v="0.23120425815036602"/>
    <n v="3.5508257772020722"/>
    <n v="6.3791850964491941"/>
    <n v="2.6688317295830246"/>
    <n v="4.9743826022852922"/>
    <n v="4.3656450986915063"/>
    <n v="3.8423832889776008"/>
    <n v="0.81481932148943415"/>
    <n v="1.1735515593945762"/>
    <n v="0.13442409530802696"/>
    <n v="-2.0135399977576878"/>
    <n v="-1.1319993133076913"/>
    <n v="0.1257859020869676"/>
    <n v="0.45461897865112344"/>
    <n v="0.33366909093992159"/>
    <n v="0.18107697327421152"/>
    <n v="0.15259211766571007"/>
    <n v="0.12094988771120185"/>
    <n v="69.765311087463729"/>
    <n v="0.26078875485452291"/>
    <n v="9.1616166980270072E-2"/>
    <n v="-6487.945390666936"/>
    <n v="-363.35444689997928"/>
    <n v="972.49799999999993"/>
    <n v="0.10721616293656631"/>
    <n v="-5.2177714526582459"/>
    <n v="0.33"/>
    <n v="0.16"/>
    <n v="0.17"/>
    <n v="0.35982056461068346"/>
    <n v="0.16809940222923034"/>
    <n v="0.19172116238145312"/>
    <n v="0.31232176218716823"/>
    <n v="0.16866142190175559"/>
    <n v="0.33"/>
    <n v="0.18"/>
    <n v="0.15000000000000002"/>
    <e v="#N/A"/>
    <n v="7.0000000000000034E-2"/>
    <n v="5"/>
    <n v="23.159910838760741"/>
    <n v="23.159910838760741"/>
    <n v="29.209172435860737"/>
    <n v="29.209172435860737"/>
    <n v="11"/>
    <n v="13.9"/>
    <n v="16.600000000000001"/>
  </r>
  <r>
    <s v="AES"/>
    <x v="3"/>
    <x v="1"/>
    <n v="16.048290225872499"/>
    <n v="60.6319586276053"/>
    <n v="23.319751146522201"/>
    <n v="3.168E-2"/>
    <n v="0.27883000000000002"/>
    <n v="2.7400000000000001E-2"/>
    <n v="0.26100000000000001"/>
    <n v="-4.2799999999999991E-3"/>
    <n v="-1.7830000000000013E-2"/>
    <n v="1.4359066768971134"/>
    <n v="1.4997179683577844"/>
    <n v="-4.3473740121247904E-2"/>
    <n v="1.4678123226274489"/>
    <n v="0.16143764892772053"/>
    <n v="0.20728476821192074"/>
    <n v="0.23696017043211215"/>
    <n v="0.30425513707443175"/>
    <n v="6.0589817670097537"/>
    <n v="3.9943033362705651"/>
    <n v="-2.0646784307391886"/>
    <n v="4.5847119284200211E-2"/>
    <n v="6.7294966642319598E-2"/>
    <n v="0.12656946132037261"/>
    <n v="0.12427147960142881"/>
    <n v="0.21866147308781886"/>
    <n v="4.7034275010125555"/>
    <n v="10.834697938208937"/>
    <n v="4.3701507020386119"/>
    <n v="10.399511186313218"/>
    <n v="5.5623771836638349"/>
    <n v="5.5347541902738442"/>
    <n v="0.85894968265127947"/>
    <n v="1.1646034882352323"/>
    <n v="9.2092011767446247E-2"/>
    <n v="-5.2723207545451016"/>
    <n v="-4.8647569960393735"/>
    <n v="9.4389993486390045E-2"/>
    <n v="0.44610855749907585"/>
    <n v="0.30729849213744803"/>
    <n v="0.15504572160034236"/>
    <n v="0.15225277053710567"/>
    <n v="0.13881006536162782"/>
    <n v="64.361124951461832"/>
    <n v="0.29258552117219466"/>
    <n v="8.0949657578842774E-2"/>
    <n v="-1177.3740896140139"/>
    <n v="-345.62632178507386"/>
    <n v="972.49799999999993"/>
    <n v="0.15862219095022495"/>
    <n v="-4.5565071337902623"/>
    <n v="0.31"/>
    <n v="0.13"/>
    <n v="0.18"/>
    <n v="0.36438521409979563"/>
    <n v="0.17269337011921135"/>
    <n v="0.19169184398058428"/>
    <n v="0.31937847575012879"/>
    <n v="0.17312683988023492"/>
    <n v="0.31"/>
    <n v="0.2"/>
    <n v="0.10999999999999999"/>
    <n v="0.13999999999999999"/>
    <n v="6.9999999999999979E-2"/>
    <n v="5"/>
    <n v="23.159910838760741"/>
    <n v="23.159910838760741"/>
    <n v="29.209172435860737"/>
    <n v="29.209172435860737"/>
    <n v="11"/>
    <n v="13.9"/>
    <n v="16.600000000000001"/>
  </r>
  <r>
    <s v="AES"/>
    <x v="3"/>
    <x v="2"/>
    <n v="15.4741957687039"/>
    <n v="62.329229036451899"/>
    <n v="22.1965751948442"/>
    <n v="3.6940000000000001E-2"/>
    <n v="0.24746000000000001"/>
    <n v="2.971E-2"/>
    <n v="0.19009000000000001"/>
    <n v="-7.2300000000000003E-3"/>
    <n v="-5.7370000000000004E-2"/>
    <n v="1.4187552619624939"/>
    <n v="1.6365684171012966"/>
    <n v="-0.14257943054042957"/>
    <n v="1.5276618395318953"/>
    <n v="0.17781352945682991"/>
    <n v="0.20792079207920799"/>
    <n v="0.27163894350367962"/>
    <n v="0.3176326597046516"/>
    <n v="8.1247390222530935"/>
    <n v="4.390201657542403"/>
    <n v="-3.7345373647106905"/>
    <n v="3.0107262622378089E-2"/>
    <n v="4.5993716200971979E-2"/>
    <n v="0.11908783783783783"/>
    <n v="0.14453218473318991"/>
    <n v="0.21990095945527688"/>
    <n v="7.9655739724099091"/>
    <n v="7.3450352955252463"/>
    <n v="7.6471002252252243"/>
    <n v="7.1056373135518873"/>
    <n v="14.20422179665738"/>
    <n v="13.927202620447744"/>
    <n v="6.2386478242474714"/>
    <n v="6.2801023952225199"/>
    <n v="0.10081312161743905"/>
    <n v="6.8591865011321342"/>
    <n v="6.8215653068958568"/>
    <n v="7.5368774722086973E-2"/>
    <n v="0.42352383413890737"/>
    <n v="0.30036775905295243"/>
    <n v="0.14987580812636792"/>
    <n v="0.15049195092658452"/>
    <n v="0.12315607508595494"/>
    <n v="74.053685669144912"/>
    <n v="0.29419025253431152"/>
    <n v="7.7299545743344328E-2"/>
    <n v="-527.28442052806531"/>
    <n v="-256.13148208173772"/>
    <n v="972.49799999999993"/>
    <n v="0.17862188899837239"/>
    <n v="-4.4189413703751894"/>
    <n v="0.31"/>
    <n v="0.13"/>
    <n v="0.18"/>
    <n v="0.37649875632125562"/>
    <n v="0.18488471671264708"/>
    <n v="0.19161403960860854"/>
    <n v="0.33810538958953007"/>
    <n v="0.18497704422731526"/>
    <n v="0.33"/>
    <n v="0.23"/>
    <n v="0.1"/>
    <n v="0.16999999999999998"/>
    <n v="5.0000000000000017E-2"/>
    <n v="5"/>
    <n v="23.159910838760741"/>
    <n v="23.159910838760741"/>
    <n v="29.209172435860737"/>
    <n v="29.209172435860737"/>
    <n v="11"/>
    <n v="13.9"/>
    <n v="16.600000000000001"/>
  </r>
  <r>
    <s v="AES"/>
    <x v="3"/>
    <x v="3"/>
    <n v="16.430220585393101"/>
    <n v="63.958167141667602"/>
    <n v="19.611612272939301"/>
    <n v="2.903E-2"/>
    <n v="0.20544000000000001"/>
    <n v="2.784E-2"/>
    <n v="0.18468999999999999"/>
    <n v="-1.1900000000000001E-3"/>
    <n v="-2.0750000000000018E-2"/>
    <n v="1.4709189970254031"/>
    <n v="1.5881148928272164"/>
    <n v="-7.6622816236573105E-2"/>
    <n v="1.5295169449263097"/>
    <n v="0.19256882787435625"/>
    <n v="0.20752941176470571"/>
    <n v="0.29453728529842577"/>
    <n v="0.31741975186470683"/>
    <n v="11.090309136804342"/>
    <n v="18.49771333771556"/>
    <n v="7.407404200911218"/>
    <n v="1.496058389034946E-2"/>
    <n v="2.2882466566281068E-2"/>
    <n v="0.1260990778468799"/>
    <n v="0.16748453168337943"/>
    <n v="0.2114741035856573"/>
    <n v="12.158585585102585"/>
    <n v="2.6248943887347984"/>
    <n v="11.917881907212815"/>
    <n v="2.2717303179005763"/>
    <n v="4.6939573705179285"/>
    <n v="4.5026454183266935"/>
    <n v="-7.464628214584657"/>
    <n v="-7.4152364888861211"/>
    <n v="8.5375025738777394E-2"/>
    <n v="2.0690629817831301"/>
    <n v="2.2309151004261172"/>
    <n v="4.3989571902277869E-2"/>
    <n v="0.42282379436743023"/>
    <n v="0.2877092242157086"/>
    <n v="0.13755483972490473"/>
    <n v="0.15015438449080387"/>
    <n v="0.13511457015172162"/>
    <n v="69.228487221958858"/>
    <n v="0.31098713720381754"/>
    <n v="7.161280464058814E-2"/>
    <n v="-298.58707910824518"/>
    <n v="-218.07905323332588"/>
    <n v="972.49799999999993"/>
    <n v="0.21189740167957263"/>
    <n v="-4.1782958646884705"/>
    <n v="0.3"/>
    <n v="0.12"/>
    <n v="0.18"/>
    <n v="0.37687422965308504"/>
    <n v="0.18526260168148931"/>
    <n v="0.19161162797159573"/>
    <n v="0.33868585206744228"/>
    <n v="0.18534435509540936"/>
    <n v="0.32"/>
    <n v="0.27"/>
    <n v="4.9999999999999989E-2"/>
    <e v="#N/A"/>
    <n v="0.03"/>
    <n v="5"/>
    <n v="23.159910838760741"/>
    <n v="23.159910838760741"/>
    <n v="29.209172435860737"/>
    <n v="29.209172435860737"/>
    <n v="11"/>
    <n v="13.9"/>
    <n v="16.600000000000001"/>
  </r>
  <r>
    <s v="AES"/>
    <x v="3"/>
    <x v="4"/>
    <n v="14.4481347708711"/>
    <n v="64.398636343671498"/>
    <n v="21.153228885457398"/>
    <n v="2.5919999999999999E-2"/>
    <n v="0.20232"/>
    <n v="1.8610000000000002E-2"/>
    <n v="0.15951000000000001"/>
    <n v="-7.3099999999999971E-3"/>
    <n v="-4.2809999999999987E-2"/>
    <n v="1.4247371321847255"/>
    <n v="1.548326965270975"/>
    <n v="-8.3139703037022075E-2"/>
    <n v="1.4865320487278502"/>
    <n v="0.19748619310607515"/>
    <m/>
    <n v="0.29356955523343775"/>
    <s v=""/>
    <n v="16.302367862659519"/>
    <m/>
    <s v=""/>
    <s v=""/>
    <s v=""/>
    <n v="0.12128781570913121"/>
    <n v="0.17416307249948665"/>
    <e v="#N/A"/>
    <n v="7.0370154500878908"/>
    <n v="2.2700486068323409"/>
    <n v="6.7744472199093355"/>
    <n v="1.7025364551242557"/>
    <e v="#N/A"/>
    <e v="#N/A"/>
    <e v="#N/A"/>
    <e v="#N/A"/>
    <e v="#N/A"/>
    <e v="#N/A"/>
    <e v="#N/A"/>
    <e v="#N/A"/>
    <n v="0.43904450991401878"/>
    <n v="0.30045926201703582"/>
    <n v="0.14611089118970899"/>
    <n v="0.15434837082732683"/>
    <n v="0.13858524789698295"/>
    <n v="67.698949401913865"/>
    <n v="0.30259300354181262"/>
    <n v="7.5104977589229141E-2"/>
    <n v="-365.66050617857144"/>
    <s v=""/>
    <n v="972.49799999999993"/>
    <n v="0.20303680008704109"/>
    <n v="-4.2872024125818582"/>
    <n v="0.3"/>
    <n v="0.13"/>
    <n v="0.16999999999999998"/>
    <n v="0.36817408666251683"/>
    <n v="0.17650657832586306"/>
    <n v="0.19166750833665377"/>
    <n v="0.32523587804694432"/>
    <n v="0.17683334564811437"/>
    <e v="#DIV/0!"/>
    <n v="0.27"/>
    <e v="#DIV/0!"/>
    <e v="#N/A"/>
    <n v="2.0000000000000018E-2"/>
    <n v="5"/>
    <n v="23.159910838760741"/>
    <n v="23.159910838760741"/>
    <n v="29.209172435860737"/>
    <n v="29.209172435860737"/>
    <n v="11"/>
    <n v="13.9"/>
    <n v="16.600000000000001"/>
  </r>
  <r>
    <s v="AES"/>
    <x v="4"/>
    <x v="0"/>
    <n v="16.239896948098203"/>
    <n v="62.309404110917605"/>
    <n v="21.450698940984267"/>
    <n v="0.125"/>
    <n v="1.3446666666666667"/>
    <n v="0.12256"/>
    <n v="1.3432999999999999"/>
    <n v="-2.4399999999999977E-3"/>
    <n v="-1.3666666666667382E-3"/>
    <n v="1.3931753964792966"/>
    <n v="1.3700788832478099"/>
    <n v="1.6716893121951567E-2"/>
    <n v="1.3816271398635531"/>
    <n v="9.1032955803457369E-2"/>
    <n v="0.25170068027210896"/>
    <n v="0.12577360236005605"/>
    <n v="0.34775649098606454"/>
    <n v="7.826636891423453"/>
    <n v="29.657991782071896"/>
    <n v="21.831354890648441"/>
    <n v="0.16066772446865157"/>
    <n v="0.22198288862600848"/>
    <n v="6.8878048780487838E-2"/>
    <n v="6.9028340080971598E-2"/>
    <n v="0.24559147685525329"/>
    <n v="9.1834439024390235"/>
    <n v="11.389606106612685"/>
    <n v="6.9477073170731707"/>
    <n v="8.1067982456140353"/>
    <n v="7.7486169789370551"/>
    <n v="7.0583517021797686"/>
    <n v="-1.4348269235019684"/>
    <n v="0.11064438510659791"/>
    <n v="0.17671342807476545"/>
    <n v="-3.6409891276756303"/>
    <n v="-1.0484465434342667"/>
    <n v="0.1765631367742817"/>
    <n v="0.47863126797601763"/>
    <n v="0.30366752739644209"/>
    <n v="0.14740403102985489"/>
    <n v="0.15626349636658721"/>
    <n v="0.17496374057957553"/>
    <n v="51.330953714276532"/>
    <n v="0.3081419823590224"/>
    <n v="7.7695595144014654E-2"/>
    <n v="-50081.511463629038"/>
    <n v="-185.05790787253989"/>
    <n v="3997.0560000000005"/>
    <n v="0.1834759421319159"/>
    <n v="-4.3585938934435617"/>
    <n v="0.3"/>
    <n v="0.13"/>
    <n v="0.16999999999999998"/>
    <n v="0.34694133310838315"/>
    <n v="0.15513744839020574"/>
    <n v="0.19180388471817741"/>
    <n v="0.29241113206330582"/>
    <n v="0.15606217369298353"/>
    <n v="0.34"/>
    <n v="0.12"/>
    <n v="0.22000000000000003"/>
    <n v="0.22000000000000003"/>
    <n v="0.13"/>
    <n v="5"/>
    <n v="25.211628785117554"/>
    <n v="25.211628785117554"/>
    <n v="29.283701541510421"/>
    <n v="29.283701541510421"/>
    <n v="16.8"/>
    <n v="15"/>
    <n v="18.5"/>
  </r>
  <r>
    <s v="AES"/>
    <x v="4"/>
    <x v="1"/>
    <n v="17.816277854596599"/>
    <n v="56.375676703622197"/>
    <n v="25.8080454417812"/>
    <n v="0.11602999999999999"/>
    <n v="1.3024"/>
    <n v="0.12377000000000001"/>
    <n v="1.4328000000000001"/>
    <n v="7.7400000000000108E-3"/>
    <n v="0.13040000000000007"/>
    <n v="1.4189704986827349"/>
    <n v="1.0043554023969181"/>
    <n v="0.34218682357259117"/>
    <n v="1.2116629505398264"/>
    <n v="0.11468311245243418"/>
    <n v="0.27844551282051294"/>
    <n v="0.13895727841120711"/>
    <n v="0.33738211162867776"/>
    <n v="7.1417231672035051"/>
    <n v="22.208653440883083"/>
    <n v="15.066930273679578"/>
    <n v="0.16376240036807876"/>
    <n v="0.19842483321747065"/>
    <n v="0.11310757889887114"/>
    <n v="8.2796132151490717E-2"/>
    <n v="0.24976578602211008"/>
    <n v="8.2662151577977419"/>
    <n v="9.4104007185065797"/>
    <n v="8.0700299470168151"/>
    <n v="9.1586506177813582"/>
    <n v="12.851237430516525"/>
    <n v="12.445584285803514"/>
    <n v="4.585022272718783"/>
    <n v="4.3755543387866993"/>
    <n v="0.13665820712323895"/>
    <n v="3.4408367120099452"/>
    <n v="3.2869336680221561"/>
    <n v="0.16696965387061935"/>
    <n v="0.54276869790949944"/>
    <n v="0.32432050716885896"/>
    <n v="0.16515064739474725"/>
    <n v="0.15916985977411172"/>
    <n v="0.21844819074064048"/>
    <n v="36.19539742679293"/>
    <n v="0.29807892471925868"/>
    <n v="9.0053799294170372E-2"/>
    <n v="-63245.986018908581"/>
    <n v="-275.08286279509048"/>
    <n v="3997.0560000000005"/>
    <n v="0.11741596445648673"/>
    <n v="-4.9040512703639987"/>
    <n v="0.32"/>
    <n v="0.15"/>
    <n v="0.17"/>
    <n v="0.31254058118926087"/>
    <n v="0.12051574302496262"/>
    <n v="0.19202483816429824"/>
    <n v="0.23922933722391168"/>
    <n v="0.12240926420688564"/>
    <n v="0.33"/>
    <n v="0.14000000000000001"/>
    <n v="0.19"/>
    <n v="0.23000000000000004"/>
    <n v="0.14000000000000001"/>
    <n v="5"/>
    <n v="25.211628785117554"/>
    <n v="25.211628785117554"/>
    <n v="29.283701541510421"/>
    <n v="29.283701541510421"/>
    <n v="16.8"/>
    <n v="15"/>
    <n v="18.5"/>
  </r>
  <r>
    <s v="AES"/>
    <x v="4"/>
    <x v="2"/>
    <n v="14.891126042865301"/>
    <n v="67.159347460725698"/>
    <n v="17.949526496409"/>
    <n v="0.12191"/>
    <n v="1.3217000000000001"/>
    <n v="0.12625"/>
    <n v="1.4184000000000001"/>
    <n v="4.3399999999999966E-3"/>
    <n v="9.6700000000000008E-2"/>
    <n v="0.95296478271073137"/>
    <n v="1.0207164924056922"/>
    <n v="-6.8655167933296901E-2"/>
    <n v="0.98684063755821172"/>
    <n v="0.17581423401688778"/>
    <n v="0.31226199543031236"/>
    <n v="0.17350063078903416"/>
    <n v="0.30815282665564886"/>
    <n v="11.186348000462015"/>
    <n v="23.170487126410414"/>
    <n v="11.984139125948399"/>
    <n v="0.13644776141342457"/>
    <n v="0.1346521958666147"/>
    <n v="0.20187935738102469"/>
    <n v="9.0809146877748673E-2"/>
    <n v="0.28895391367959034"/>
    <n v="12.665304511468126"/>
    <n v="7.4011400615655258"/>
    <n v="12.169028493482877"/>
    <n v="6.9993586924655551"/>
    <n v="9.8062539624481833"/>
    <n v="9.5597415264569623"/>
    <n v="-2.8590505490199423"/>
    <n v="-2.6092869670259144"/>
    <n v="8.7074556298565642E-2"/>
    <n v="2.4051139008826574"/>
    <n v="2.5603828339914072"/>
    <n v="0.19814476680184168"/>
    <n v="0.62760730658180686"/>
    <n v="0.31653416166874132"/>
    <n v="0.13983764948002031"/>
    <n v="0.17669651218872101"/>
    <n v="0.31107314491306554"/>
    <n v="27.168644202906631"/>
    <n v="0.32497136707480528"/>
    <n v="6.7914125541104695E-2"/>
    <n v="-4602.6475926170942"/>
    <n v="-366.72715309146258"/>
    <n v="3997.0560000000005"/>
    <n v="0.25846741496313086"/>
    <n v="-3.9939229967159919"/>
    <n v="0.3"/>
    <n v="0.11"/>
    <n v="0.19"/>
    <n v="0.26703654504178204"/>
    <n v="7.4719437870607724E-2"/>
    <n v="0.19231710717117431"/>
    <n v="0.16888243549196444"/>
    <n v="7.7894446236525944E-2"/>
    <n v="0.3"/>
    <n v="0.16"/>
    <n v="0.13999999999999999"/>
    <n v="0.15999999999999998"/>
    <n v="8.9999999999999969E-2"/>
    <n v="5"/>
    <n v="25.211628785117554"/>
    <n v="25.211628785117554"/>
    <n v="29.283701541510421"/>
    <n v="29.283701541510421"/>
    <n v="16.8"/>
    <n v="15"/>
    <n v="18.5"/>
  </r>
  <r>
    <s v="AES"/>
    <x v="4"/>
    <x v="3"/>
    <n v="19.695765199162299"/>
    <n v="63.262054507336103"/>
    <n v="17.042180293501598"/>
    <n v="0.11853"/>
    <n v="1.1949000000000001"/>
    <n v="0.11537"/>
    <n v="1.1133"/>
    <n v="-3.1599999999999961E-3"/>
    <n v="-8.1600000000000117E-2"/>
    <n v="0.98078357351179635"/>
    <n v="0.96850066124982204"/>
    <n v="1.2602484586837498E-2"/>
    <n v="0.97464211738080919"/>
    <n v="0.18974492451847974"/>
    <n v="0.31408094435075901"/>
    <n v="0.1849333949949529"/>
    <n v="0.30611651663098788"/>
    <n v="18.771891568707851"/>
    <n v="15.948981029139086"/>
    <n v="-2.822910539568765"/>
    <n v="0.12433601983227927"/>
    <n v="0.12118312163603498"/>
    <n v="0.23537305421363397"/>
    <n v="0.10745285842562097"/>
    <n v="0.28637705609447489"/>
    <n v="10.763187734836286"/>
    <n v="7.7549386411254106"/>
    <n v="10.088879942744677"/>
    <n v="7.6137384016761436"/>
    <n v="5.547501054407423"/>
    <n v="4.781034725151132"/>
    <n v="-5.2156866804288633"/>
    <n v="-5.3078452175935453"/>
    <n v="5.1004001880840921E-2"/>
    <n v="-2.2074375867179876"/>
    <n v="-2.8327036765250115"/>
    <n v="0.17892419766885392"/>
    <n v="0.63221052174309089"/>
    <n v="0.30515199055208075"/>
    <n v="0.13516424027563678"/>
    <n v="0.16998775027644397"/>
    <n v="0.32705853119101014"/>
    <n v="23.274283868350683"/>
    <n v="0.32500388926590335"/>
    <n v="6.5983571227172619E-2"/>
    <n v="-2830.4579681548944"/>
    <n v="-325.93860733104168"/>
    <n v="3997.0560000000005"/>
    <n v="0.22719741190100148"/>
    <n v="-4.015096928469565"/>
    <n v="0.28999999999999998"/>
    <n v="0.11"/>
    <n v="0.18"/>
    <n v="0.26456756455787578"/>
    <n v="7.2234599310470826E-2"/>
    <n v="0.19233296524740495"/>
    <n v="0.16506551852845522"/>
    <n v="7.5479139241400234E-2"/>
    <n v="0.28999999999999998"/>
    <n v="0.18"/>
    <n v="0.10999999999999999"/>
    <e v="#N/A"/>
    <n v="7.9999999999999988E-2"/>
    <n v="5"/>
    <n v="25.211628785117554"/>
    <n v="25.211628785117554"/>
    <n v="29.283701541510421"/>
    <n v="29.283701541510421"/>
    <n v="16.8"/>
    <n v="15"/>
    <n v="18.5"/>
  </r>
  <r>
    <s v="AES"/>
    <x v="4"/>
    <x v="4"/>
    <n v="22.401651410297699"/>
    <n v="63.281501159033503"/>
    <n v="14.316847430668799"/>
    <n v="7.1690000000000004E-2"/>
    <n v="0.83016999999999996"/>
    <n v="7.596E-2"/>
    <n v="0.74470000000000003"/>
    <n v="4.269999999999996E-3"/>
    <n v="-8.5469999999999935E-2"/>
    <n v="1.0569482658184719"/>
    <n v="0.98525541204000544"/>
    <n v="7.0211266932636185E-2"/>
    <n v="1.0211018389292388"/>
    <n v="0.2025641025641027"/>
    <n v="0.34080717488789219"/>
    <n v="0.2068385776292562"/>
    <n v="0.34799883299830542"/>
    <n v="19.412484998479822"/>
    <n v="23.558523337558164"/>
    <n v="4.1460383390783413"/>
    <n v="0.13824307232378949"/>
    <n v="0.14116025536904922"/>
    <n v="0.23880597014925384"/>
    <n v="0.14846090983383281"/>
    <n v="0.28650725875320243"/>
    <n v="8.9555348258706466"/>
    <n v="7.3118677926087354"/>
    <n v="8.3619402985074629"/>
    <n v="6.6036502315445382"/>
    <n v="6.6598192428124108"/>
    <n v="6.2181184173071449"/>
    <n v="-2.2957155830582359"/>
    <n v="-2.143821881200318"/>
    <n v="4.7701288603948594E-2"/>
    <n v="-0.65204854979632465"/>
    <n v="-0.38553181423739336"/>
    <n v="0.13804634891936962"/>
    <n v="0.61467855134745708"/>
    <n v="0.28784880010367248"/>
    <n v="0.12281324334478723"/>
    <n v="0.16503555675888526"/>
    <n v="0.32682975124378461"/>
    <n v="23.003846107593013"/>
    <n v="0.33233161369416325"/>
    <n v="5.8225396929256365E-2"/>
    <n v="-1222.078456943221"/>
    <n v="-163.86001275023162"/>
    <n v="3997.0560000000005"/>
    <n v="0.25480851062556914"/>
    <n v="-3.8453523796980527"/>
    <n v="0.28000000000000003"/>
    <n v="0.1"/>
    <n v="0.18000000000000002"/>
    <n v="0.27397101219927789"/>
    <n v="8.1698444589885927E-2"/>
    <n v="0.19227256760939196"/>
    <n v="0.17960276540095885"/>
    <n v="8.4678164107989284E-2"/>
    <n v="0.32"/>
    <n v="0.2"/>
    <n v="0.12"/>
    <n v="0.15000000000000002"/>
    <n v="6.9999999999999979E-2"/>
    <n v="5"/>
    <n v="25.211628785117554"/>
    <n v="25.211628785117554"/>
    <n v="29.283701541510421"/>
    <n v="29.283701541510421"/>
    <n v="16.8"/>
    <n v="15"/>
    <n v="18.5"/>
  </r>
  <r>
    <s v="AES"/>
    <x v="5"/>
    <x v="0"/>
    <n v="13.2307720961347"/>
    <n v="61.883956773121866"/>
    <n v="24.885271130743433"/>
    <n v="0.14249666666666669"/>
    <n v="1.6170333333333335"/>
    <n v="0.16252"/>
    <n v="1.6992"/>
    <n v="2.002333333333331E-2"/>
    <n v="8.2166666666666499E-2"/>
    <n v="1.5222544657953958"/>
    <n v="1.2910640176957542"/>
    <n v="0.1643542666472293"/>
    <n v="1.406659241745575"/>
    <n v="0.10440511046047375"/>
    <m/>
    <n v="0.14686241351469301"/>
    <s v=""/>
    <n v="15.508077118680426"/>
    <m/>
    <s v=""/>
    <s v=""/>
    <s v=""/>
    <n v="9.445037353255073E-2"/>
    <n v="8.5809962327333497E-2"/>
    <n v="0.25897064153678884"/>
    <n v="5.9829953753112779"/>
    <n v="16.490738802846376"/>
    <n v="5.2898434720739953"/>
    <n v="13.52738244732803"/>
    <n v="21.218901020901292"/>
    <n v="19.933701824332488"/>
    <n v="15.235905645590014"/>
    <n v="14.643858352258492"/>
    <n v="0.16452026800423811"/>
    <n v="4.7281622180549157"/>
    <n v="6.4063193770044577"/>
    <n v="0.17316067920945533"/>
    <n v="0.46918519179412266"/>
    <n v="0.3218972364900759"/>
    <n v="0.16355095752878074"/>
    <n v="0.15834627896129516"/>
    <n v="0.14728795530404676"/>
    <n v="61.676404683817353"/>
    <n v="0.28755353690513341"/>
    <n v="8.4246679517392384E-2"/>
    <n v="-34114.583796196181"/>
    <s v=""/>
    <n v="4289.2515000000003"/>
    <n v="0.15846555628564576"/>
    <n v="-4.6665660523075871"/>
    <n v="0.32"/>
    <n v="0.14000000000000001"/>
    <n v="0.18"/>
    <n v="0.3520078305293044"/>
    <n v="0.16023648754357364"/>
    <n v="0.19177134298573076"/>
    <n v="0.30024367674219044"/>
    <n v="0.16101852986562387"/>
    <n v="0.36"/>
    <n v="0.14000000000000001"/>
    <n v="0.21999999999999997"/>
    <e v="#N/A"/>
    <n v="0.1"/>
    <n v="5"/>
    <n v="25.430868862873449"/>
    <n v="25.430868862873449"/>
    <n v="29.280732752315725"/>
    <n v="29.280732752315725"/>
    <n v="17.100000000000001"/>
    <n v="15.2"/>
    <n v="16.5"/>
  </r>
  <r>
    <s v="AES"/>
    <x v="5"/>
    <x v="1"/>
    <n v="13.198304577846301"/>
    <n v="62.564240067926399"/>
    <n v="24.237455354227301"/>
    <n v="0.14868000000000001"/>
    <n v="1.7614000000000001"/>
    <n v="0.13575999999999999"/>
    <n v="1.7383"/>
    <n v="-1.2920000000000015E-2"/>
    <n v="-2.310000000000012E-2"/>
    <n v="1.3021285300678254"/>
    <n v="1.0118584425636867"/>
    <n v="0.25088307837276863"/>
    <n v="1.156993486315756"/>
    <n v="0.12490170380078637"/>
    <n v="0.27938671209540011"/>
    <n v="0.14451045772724974"/>
    <n v="0.3232486060575534"/>
    <n v="10.420809825347741"/>
    <n v="27.816809567711278"/>
    <n v="17.395999742363536"/>
    <n v="0.15448500829461376"/>
    <n v="0.17873814833030366"/>
    <n v="0.10326770004189374"/>
    <n v="0.10299003322259154"/>
    <n v="0.28849028400597904"/>
    <n v="3.6200971407624642"/>
    <n v="6.0296788482835009"/>
    <n v="3.4431146138807436"/>
    <n v="5.5609080841638994"/>
    <n v="60.559043348281023"/>
    <n v="43.432859990034885"/>
    <n v="56.938946207518555"/>
    <n v="39.98974537615414"/>
    <n v="0.18522258396408531"/>
    <n v="54.52936449999752"/>
    <n v="37.871951905870986"/>
    <n v="0.1855002507833875"/>
    <n v="0.56339868440914864"/>
    <n v="0.33009067095943678"/>
    <n v="0.16133301936433359"/>
    <n v="0.1687576515951032"/>
    <n v="0.23330801344971186"/>
    <n v="37.101012017997107"/>
    <n v="0.30627923279195191"/>
    <n v="8.5271775181893217E-2"/>
    <n v="-33925.998509845005"/>
    <n v="-361.99857771640097"/>
    <n v="4289.2515000000003"/>
    <n v="0.16700526010881919"/>
    <n v="-4.5912446199345895"/>
    <n v="0.32"/>
    <n v="0.14000000000000001"/>
    <n v="0.18"/>
    <n v="0.30147548163030902"/>
    <n v="0.10937957316251951"/>
    <n v="0.19209590846778951"/>
    <n v="0.22212326186820011"/>
    <n v="0.11158471029051972"/>
    <n v="0.33"/>
    <n v="0.13"/>
    <n v="0.2"/>
    <n v="0.2"/>
    <n v="0.13"/>
    <n v="5"/>
    <n v="25.430868862873449"/>
    <n v="25.430868862873449"/>
    <n v="29.280732752315725"/>
    <n v="29.280732752315725"/>
    <n v="17.100000000000001"/>
    <n v="15.2"/>
    <n v="16.5"/>
  </r>
  <r>
    <s v="AES"/>
    <x v="5"/>
    <x v="2"/>
    <n v="16.135154244036901"/>
    <n v="60.385043453549898"/>
    <n v="23.479802302413201"/>
    <n v="0.13320000000000001"/>
    <n v="1.5326"/>
    <n v="0.15195"/>
    <n v="1.6051"/>
    <n v="1.8749999999999989E-2"/>
    <n v="7.2500000000000009E-2"/>
    <n v="1.0582217160613383"/>
    <n v="0.97333127720362367"/>
    <n v="8.3571966017273305E-2"/>
    <n v="1.0157764966324809"/>
    <n v="0.16861494863620261"/>
    <n v="0.28894080996884741"/>
    <n v="0.17127510180554761"/>
    <n v="0.29349928368430722"/>
    <n v="12.320995084514728"/>
    <n v="36.025287268485727"/>
    <n v="23.704292183970999"/>
    <n v="0.12032586133264481"/>
    <n v="0.12222418187875961"/>
    <n v="0.12136025504782132"/>
    <n v="0.10301394511920825"/>
    <n v="0.28551885870627325"/>
    <n v="3.6397484945093868"/>
    <n v="7.0753748687959206"/>
    <n v="3.214566064470421"/>
    <n v="6.7100014994751831"/>
    <n v="26.620953032375745"/>
    <n v="17.890137450328972"/>
    <n v="22.981204537866358"/>
    <n v="14.67557138585855"/>
    <n v="0.16415860365845192"/>
    <n v="19.545578163579826"/>
    <n v="11.180135950853789"/>
    <n v="0.182504913587065"/>
    <n v="0.61668811447830907"/>
    <n v="0.32965020195515427"/>
    <n v="0.15929850198548406"/>
    <n v="0.1703516999696702"/>
    <n v="0.2870379125231548"/>
    <n v="27.123190933614588"/>
    <n v="0.30975083411620913"/>
    <n v="8.397628533695381E-2"/>
    <n v="-9315.3314006395012"/>
    <n v="-551.67685612467153"/>
    <n v="4289.2515000000003"/>
    <n v="0.15588808419818484"/>
    <n v="-4.5768586711424373"/>
    <n v="0.31"/>
    <n v="0.13"/>
    <n v="0.18"/>
    <n v="0.27289316291841414"/>
    <n v="8.0613672364036354E-2"/>
    <n v="0.19227949055437779"/>
    <n v="0.17793646579630332"/>
    <n v="8.3623746333231247E-2"/>
    <n v="0.3"/>
    <n v="0.16"/>
    <n v="0.13999999999999999"/>
    <n v="0.15"/>
    <n v="0.12"/>
    <n v="5"/>
    <n v="25.430868862873449"/>
    <n v="25.430868862873449"/>
    <n v="29.280732752315725"/>
    <n v="29.280732752315725"/>
    <n v="17.100000000000001"/>
    <n v="15.2"/>
    <n v="16.5"/>
  </r>
  <r>
    <s v="AES"/>
    <x v="5"/>
    <x v="3"/>
    <n v="21.7686287459196"/>
    <n v="55.693048241208999"/>
    <n v="22.538323012871398"/>
    <n v="9.4539999999999999E-2"/>
    <n v="0.83399999999999996"/>
    <n v="0.13436000000000001"/>
    <n v="1.3328"/>
    <n v="3.9820000000000008E-2"/>
    <n v="0.49880000000000002"/>
    <n v="1.1443085071600125"/>
    <n v="1.0311998716862414"/>
    <n v="0.10398363580080212"/>
    <n v="1.0877541894231268"/>
    <n v="0.21421639980591942"/>
    <n v="0.28732956434985008"/>
    <n v="0.23301478633202835"/>
    <n v="0.31254393736667135"/>
    <n v="24.993476803476792"/>
    <n v="29.532292113628213"/>
    <n v="4.5388153101514206"/>
    <n v="7.3113164543930659E-2"/>
    <n v="7.9529151034643003E-2"/>
    <n v="0.1696089385474861"/>
    <n v="0.15746268656716395"/>
    <n v="0.28747697974217312"/>
    <n v="5.5307882681564244"/>
    <n v="13.317572761194027"/>
    <n v="5.0683054003724397"/>
    <n v="12.924999999999997"/>
    <n v="14.077487875997544"/>
    <n v="13.947667280540209"/>
    <n v="8.5466996078411199"/>
    <n v="8.8793618801677692"/>
    <n v="0.11786804119468702"/>
    <n v="0.75991511480351726"/>
    <n v="1.0226672805402117"/>
    <n v="0.13001429317500918"/>
    <n v="0.58952672097240488"/>
    <n v="0.31102651824102701"/>
    <n v="0.15263347820688672"/>
    <n v="0.15839304003414029"/>
    <n v="0.27850020273137788"/>
    <n v="25.305629982576658"/>
    <n v="0.31077850631558607"/>
    <n v="8.2993567937692511E-2"/>
    <n v="-1269.5242866034969"/>
    <n v="-323.03206628585485"/>
    <n v="4289.2515000000003"/>
    <n v="0.12353618214676351"/>
    <n v="-4.6398086319618033"/>
    <n v="0.3"/>
    <n v="0.13"/>
    <n v="0.16999999999999998"/>
    <n v="0.28746144793924089"/>
    <n v="9.5275528385490943E-2"/>
    <n v="0.19218591955374995"/>
    <n v="0.20045828587049638"/>
    <n v="9.7875329505779124E-2"/>
    <n v="0.31"/>
    <n v="0.22"/>
    <n v="0.09"/>
    <n v="0.1"/>
    <n v="0.03"/>
    <n v="5"/>
    <n v="25.430868862873449"/>
    <n v="25.430868862873449"/>
    <n v="29.280732752315725"/>
    <n v="29.280732752315725"/>
    <n v="17.100000000000001"/>
    <n v="15.2"/>
    <n v="16.5"/>
  </r>
  <r>
    <s v="AES"/>
    <x v="5"/>
    <x v="4"/>
    <n v="12.866578865352199"/>
    <n v="66.320153082597898"/>
    <n v="20.813268052049899"/>
    <n v="7.306E-2"/>
    <n v="0.83496000000000004"/>
    <n v="0.10308"/>
    <n v="0.93964999999999999"/>
    <n v="3.0020000000000005E-2"/>
    <n v="0.10468999999999995"/>
    <m/>
    <n v="0.98361528576895796"/>
    <s v=""/>
    <n v="0.98361528576895796"/>
    <n v="0.22556538839724674"/>
    <n v="0.28795501627700515"/>
    <n v="0.22186956396794386"/>
    <n v="0.28323695562391138"/>
    <n v="26.908144927616931"/>
    <n v="33.136880253167682"/>
    <n v="6.2287353255507512"/>
    <n v="6.2389627879758408E-2"/>
    <n v="6.1367391655967524E-2"/>
    <n v="0.20550000000000015"/>
    <n v="0.20099009900990095"/>
    <n v="0.27967285058847019"/>
    <n v="4.8134610416666677"/>
    <n v="11.154195544554455"/>
    <n v="4.485464583333334"/>
    <n v="10.25845709570957"/>
    <n v="13.216887758494584"/>
    <n v="13.11664671853182"/>
    <n v="8.4034267168279158"/>
    <n v="8.6311821351984861"/>
    <n v="7.4172850588470035E-2"/>
    <n v="2.0626922139401298"/>
    <n v="2.8581896228222501"/>
    <n v="7.8682751578569243E-2"/>
    <n v="0.62882442046454412"/>
    <n v="0.3296142469084053"/>
    <n v="0.15111682616699196"/>
    <n v="0.17849742074141334"/>
    <n v="0.29921017355613883"/>
    <n v="28.600042638812695"/>
    <n v="0.31850899394536419"/>
    <n v="7.5881148167915538E-2"/>
    <n v="-1871.5835814114168"/>
    <n v="-621.92309769295775"/>
    <n v="4289.2515000000003"/>
    <n v="0.22148269468303419"/>
    <n v="-4.2217316658479334"/>
    <n v="0.31"/>
    <n v="0.12"/>
    <n v="0.19"/>
    <n v="0.26638373383963709"/>
    <n v="7.4062433711136744E-2"/>
    <n v="0.19232130012850035"/>
    <n v="0.16787322291710696"/>
    <n v="7.7255826582253689E-2"/>
    <n v="0.35"/>
    <n v="0.17"/>
    <n v="0.17999999999999997"/>
    <e v="#N/A"/>
    <n v="5.0000000000000017E-2"/>
    <n v="5"/>
    <n v="25.430868862873449"/>
    <n v="25.430868862873449"/>
    <n v="29.280732752315725"/>
    <n v="29.280732752315725"/>
    <n v="17.100000000000001"/>
    <n v="15.2"/>
    <n v="16.5"/>
  </r>
  <r>
    <s v="AES"/>
    <x v="6"/>
    <x v="0"/>
    <n v="12.325174660826967"/>
    <n v="62.336371726177106"/>
    <n v="25.338453612995934"/>
    <n v="0.11797333333333333"/>
    <n v="1.2224166666666667"/>
    <n v="0.10551000000000001"/>
    <n v="1.4706999999999999"/>
    <n v="-1.2463333333333326E-2"/>
    <n v="0.24828333333333319"/>
    <n v="1.500941107540485"/>
    <n v="1.3919697286225974"/>
    <n v="7.5336838975941817E-2"/>
    <n v="1.4464554180815412"/>
    <n v="0.1102638907306723"/>
    <n v="0.24168399168399157"/>
    <n v="0.15949180216613199"/>
    <n v="0.34958511923488378"/>
    <n v="5.2533100814654121"/>
    <n v="24.96932676578669"/>
    <n v="19.716016684321279"/>
    <n v="0.13142010095331927"/>
    <n v="0.19009331706875179"/>
    <n v="0.13031283710895342"/>
    <n v="0.11235059760956176"/>
    <n v="0.24094401756311751"/>
    <n v="5.9906580366774529"/>
    <n v="7.7910889774236392"/>
    <n v="4.8980222941387979"/>
    <n v="6.3033200531208502"/>
    <n v="4.7890097877789977"/>
    <n v="4.3536452616172703"/>
    <n v="-1.2016482488984552"/>
    <n v="-0.54437703252152758"/>
    <n v="0.11063118045416409"/>
    <n v="-3.0020791896446415"/>
    <n v="-1.9496747915035799"/>
    <n v="0.12859341995355575"/>
    <n v="0.45416776676168258"/>
    <n v="0.32342086736048686"/>
    <n v="0.16614149855420662"/>
    <n v="0.15727936880628024"/>
    <n v="0.13074689940119572"/>
    <n v="69.774264410503278"/>
    <n v="0.28053977051982171"/>
    <n v="8.4119938993654456E-2"/>
    <n v="-20275.772668529535"/>
    <n v="-227.97312975245077"/>
    <n v="3401.5124999999998"/>
    <n v="0.15856385182363295"/>
    <n v="-4.6994274832748193"/>
    <n v="0.32"/>
    <n v="0.14000000000000001"/>
    <n v="0.18"/>
    <n v="0.36006257661970398"/>
    <n v="0.16834296866320994"/>
    <n v="0.19171960795649404"/>
    <n v="0.31269590031771421"/>
    <n v="0.16889817278014518"/>
    <n v="0.35"/>
    <n v="0.17"/>
    <n v="0.17999999999999997"/>
    <n v="0.24"/>
    <n v="0.12"/>
    <n v="4"/>
    <n v="18.324945240166315"/>
    <n v="22.906181550207894"/>
    <n v="23.365390638005621"/>
    <n v="29.206738297507027"/>
    <n v="16.8"/>
    <n v="14.3"/>
    <n v="12.9"/>
  </r>
  <r>
    <s v="AES"/>
    <x v="6"/>
    <x v="1"/>
    <n v="15.3133261946953"/>
    <n v="60.710010202567602"/>
    <n v="23.976663602737101"/>
    <n v="0.1106"/>
    <n v="1.125"/>
    <n v="7.6920000000000002E-2"/>
    <n v="0.99217"/>
    <n v="-3.3680000000000002E-2"/>
    <n v="-0.13283"/>
    <n v="1.3734847839009798"/>
    <n v="1.2976586186850279"/>
    <n v="5.6774312560338443E-2"/>
    <n v="1.335571701293004"/>
    <n v="0.12941455321166151"/>
    <n v="0.27172364672364685"/>
    <n v="0.17284241500497274"/>
    <n v="0.36290641313624022"/>
    <n v="3.9705364439800874"/>
    <n v="10.568445953748348"/>
    <n v="6.597909509768261"/>
    <n v="0.14230909351198534"/>
    <n v="0.19006399813126748"/>
    <n v="0.14255813953488361"/>
    <n v="0.12690582959641281"/>
    <n v="0.27105719237435011"/>
    <n v="8.4358875968992244"/>
    <n v="4.4888415545590439"/>
    <n v="2.3422441860465115"/>
    <n v="3.6718348281016446"/>
    <n v="8.3730892547660307"/>
    <n v="7.7322645869439626"/>
    <n v="-6.2798342133193685E-2"/>
    <n v="5.390020400897451"/>
    <n v="0.1284990528394665"/>
    <n v="3.8842477002069868"/>
    <n v="4.0604297588423179"/>
    <n v="0.1441513627779373"/>
    <n v="0.49601067875735694"/>
    <n v="0.31742636098559263"/>
    <n v="0.15864862632883092"/>
    <n v="0.1587777346567617"/>
    <n v="0.17858431777176431"/>
    <n v="49.222638412238311"/>
    <n v="0.29854875777550338"/>
    <n v="8.3934152223737596E-2"/>
    <n v="-8376.7592910176572"/>
    <n v="-181.81631318485188"/>
    <n v="3401.5124999999998"/>
    <n v="0.15559178298809639"/>
    <n v="-4.6121216397709643"/>
    <n v="0.31"/>
    <n v="0.14000000000000001"/>
    <n v="0.16999999999999998"/>
    <n v="0.33761971234170396"/>
    <n v="0.14575595555338491"/>
    <n v="0.19186375678831905"/>
    <n v="0.27800038533458094"/>
    <n v="0.14694319685601481"/>
    <n v="0.37"/>
    <n v="0.2"/>
    <n v="0.16999999999999998"/>
    <n v="0.2"/>
    <n v="0.12999999999999998"/>
    <n v="4"/>
    <n v="18.324945240166315"/>
    <n v="22.906181550207894"/>
    <n v="23.365390638005621"/>
    <n v="29.206738297507027"/>
    <n v="16.8"/>
    <n v="14.3"/>
    <n v="12.9"/>
  </r>
  <r>
    <s v="AES"/>
    <x v="6"/>
    <x v="2"/>
    <n v="16.329445209793601"/>
    <n v="61.403833781876997"/>
    <n v="22.266721008329402"/>
    <n v="8.1040000000000001E-2"/>
    <n v="0.62753999999999999"/>
    <n v="5.2970000000000003E-2"/>
    <n v="0.48071999999999998"/>
    <n v="-2.8069999999999998E-2"/>
    <n v="-0.14682000000000001"/>
    <n v="1.4534142929311564"/>
    <n v="1.4952781739466905"/>
    <n v="-2.8394877720063254E-2"/>
    <n v="1.4743462334389235"/>
    <n v="0.11334128245892941"/>
    <n v="0.2635257571835361"/>
    <n v="0.1671042928864597"/>
    <n v="0.3885282075176868"/>
    <n v="4.1969722497911874"/>
    <n v="8.2632172994830952"/>
    <n v="4.0662450496919078"/>
    <n v="0.15018447472460669"/>
    <n v="0.2214239146312271"/>
    <n v="9.4971088137375176E-2"/>
    <n v="0.11329243353783246"/>
    <n v="0.28879867134157605"/>
    <n v="7.2815577361135446"/>
    <n v="2.2437481254260399"/>
    <n v="4.9273698966181882"/>
    <n v="1.9297068847989096"/>
    <n v="6.9917327920280492"/>
    <n v="6.3902934120686474"/>
    <n v="-0.28982494408549542"/>
    <n v="1.4629235154504592"/>
    <n v="0.19382758320420088"/>
    <n v="4.7479846666020098"/>
    <n v="4.4605865272697383"/>
    <n v="0.17550623780374358"/>
    <n v="0.44364293077776473"/>
    <n v="0.30210547719306113"/>
    <n v="0.15016391916350944"/>
    <n v="0.1519415580295517"/>
    <n v="0.1415374535847036"/>
    <n v="63.756488191813389"/>
    <n v="0.29841513082153803"/>
    <n v="7.8612626919983192E-2"/>
    <n v="-7359.3799310208833"/>
    <n v="-110.34039280175296"/>
    <n v="3401.5124999999998"/>
    <n v="0.17076871381699141"/>
    <n v="-4.447551597982244"/>
    <n v="0.31"/>
    <n v="0.13"/>
    <n v="0.18"/>
    <n v="0.36570767764803813"/>
    <n v="0.1740243277515087"/>
    <n v="0.19168334989652944"/>
    <n v="0.32142293644303921"/>
    <n v="0.17442055422090685"/>
    <n v="0.42"/>
    <n v="0.22"/>
    <n v="0.19999999999999998"/>
    <n v="0.25"/>
    <n v="0.12"/>
    <n v="4"/>
    <n v="18.324945240166315"/>
    <n v="22.906181550207894"/>
    <n v="23.365390638005621"/>
    <n v="29.206738297507027"/>
    <n v="16.8"/>
    <n v="14.3"/>
    <n v="12.9"/>
  </r>
  <r>
    <s v="AES"/>
    <x v="6"/>
    <x v="3"/>
    <n v="14.7522111274577"/>
    <n v="63.786201451710099"/>
    <n v="21.461587420832199"/>
    <n v="3.6159999999999998E-2"/>
    <n v="0.30492999999999998"/>
    <n v="6.5549999999999997E-2"/>
    <n v="0.30782999999999999"/>
    <n v="2.9389999999999999E-2"/>
    <n v="2.9000000000000137E-3"/>
    <n v="1.6072721068800087"/>
    <n v="1.624096473293243"/>
    <n v="-1.0413152195923328E-2"/>
    <n v="1.6156842900866257"/>
    <n v="0.20109239872553489"/>
    <n v="0.24918902978472438"/>
    <n v="0.3249018294766825"/>
    <n v="0.40261080068510746"/>
    <n v="5.5897559442600819"/>
    <n v="10.199648115443049"/>
    <n v="4.6098921711829668"/>
    <n v="4.8096631059189487E-2"/>
    <n v="7.770897120842496E-2"/>
    <n v="0.19295238095238115"/>
    <n v="0.16725755995828978"/>
    <n v="0.24327764518695291"/>
    <n v="2.7934968253968258"/>
    <n v="2.3831508515815081"/>
    <n v="1.5756912698412702"/>
    <n v="1.7508863399374346"/>
    <n v="2.9926728984354276"/>
    <n v="2.6367846725006623"/>
    <n v="0.19917607303860185"/>
    <n v="1.0610934026593921"/>
    <n v="5.0325264234571759E-2"/>
    <n v="0.60952204685391953"/>
    <n v="0.8858983325632277"/>
    <n v="7.6020085228663131E-2"/>
    <n v="0.39030781506165069"/>
    <n v="0.29250550890069044"/>
    <n v="0.14578640969130074"/>
    <n v="0.14671909920938969"/>
    <n v="9.7802306160960251E-2"/>
    <n v="92.7465804045125"/>
    <n v="0.2912744179874342"/>
    <n v="7.3849556626870608E-2"/>
    <n v="-205.35856947161295"/>
    <n v="-81.363560948568306"/>
    <n v="3401.5124999999998"/>
    <n v="0.19560216996492738"/>
    <n v="-4.325256390707847"/>
    <n v="0.31"/>
    <n v="0.13"/>
    <n v="0.18"/>
    <n v="0.39431450031353299"/>
    <n v="0.20281488989064564"/>
    <n v="0.19149961042288735"/>
    <n v="0.36564761436810522"/>
    <n v="0.20240548943715192"/>
    <n v="0.39"/>
    <n v="0.32"/>
    <n v="7.0000000000000007E-2"/>
    <e v="#N/A"/>
    <e v="#N/A"/>
    <n v="4"/>
    <n v="18.324945240166315"/>
    <n v="22.906181550207894"/>
    <n v="23.365390638005621"/>
    <n v="29.206738297507027"/>
    <n v="16.8"/>
    <n v="14.3"/>
    <n v="12.9"/>
  </r>
  <r>
    <s v="AES"/>
    <x v="6"/>
    <x v="4"/>
    <n v="10.8720819725952"/>
    <n v="59.094914727074602"/>
    <n v="30.0330033003303"/>
    <n v="3.2190000000000003E-2"/>
    <n v="0.26251999999999998"/>
    <n v="2.9409999999999999E-2"/>
    <n v="0.24643999999999999"/>
    <n v="-2.7800000000000047E-3"/>
    <n v="-1.6079999999999983E-2"/>
    <n v="1.640924577598875"/>
    <n v="1.6513876801590144"/>
    <n v="-6.356081526279588E-3"/>
    <n v="1.6461561288789448"/>
    <n v="0.20688201062663406"/>
    <n v="0.24993675689349884"/>
    <n v="0.34056008974783264"/>
    <n v="0.41143492419236"/>
    <n v="8.9787526012992966"/>
    <n v="7.9589321854822437"/>
    <n v="-1.019820415817053"/>
    <n v="4.3054746266864785E-2"/>
    <n v="7.0874834444527357E-2"/>
    <n v="0.19818365287588283"/>
    <n v="0.19632690541781478"/>
    <n v="0.2358285601422081"/>
    <n v="2.1567305751765895"/>
    <n v="2.9160468319559234"/>
    <n v="1.6524949545913219"/>
    <n v="1.7944903581267222"/>
    <n v="1.5612634143129898"/>
    <n v="1.4366507011653171"/>
    <n v="-0.59546716086359974"/>
    <n v="-0.21584425342600477"/>
    <n v="3.7644907266325273E-2"/>
    <n v="-1.3547834176429336"/>
    <n v="-0.35783965696140507"/>
    <n v="3.950165472439332E-2"/>
    <n v="0.37880900797020944"/>
    <n v="0.32742316262313681"/>
    <n v="0.19062578060176408"/>
    <n v="0.13679738202137273"/>
    <n v="5.1385845347072634E-2"/>
    <n v="136.25284755092008"/>
    <n v="0.21685188150384044"/>
    <n v="8.4413479177351924E-2"/>
    <n v="-258.86488917241587"/>
    <n v="-83.918204375682791"/>
    <n v="3401.5124999999998"/>
    <n v="0.11671873034411505"/>
    <n v="-5.2660792749946204"/>
    <n v="0.34"/>
    <n v="0.17"/>
    <n v="0.17"/>
    <n v="0.40048200048509841"/>
    <n v="0.20902200345264108"/>
    <n v="0.19145999703245734"/>
    <n v="0.37518225272622185"/>
    <n v="0.20843891351803107"/>
    <n v="0.4"/>
    <n v="0.35"/>
    <n v="5.0000000000000044E-2"/>
    <n v="9.9999999999999978E-2"/>
    <n v="9.9999999999999978E-2"/>
    <n v="4"/>
    <n v="18.324945240166315"/>
    <n v="22.906181550207894"/>
    <n v="23.365390638005621"/>
    <n v="29.206738297507027"/>
    <n v="16.8"/>
    <n v="14.3"/>
    <n v="12.9"/>
  </r>
  <r>
    <s v="AES"/>
    <x v="7"/>
    <x v="0"/>
    <n v="18.480445602355132"/>
    <n v="60.473097742160967"/>
    <n v="21.046456655483901"/>
    <n v="6.2993333333333332E-2"/>
    <n v="0.54047666666666661"/>
    <n v="5.765E-2"/>
    <n v="0.38705000000000001"/>
    <n v="-5.3433333333333319E-3"/>
    <n v="-0.1534266666666666"/>
    <n v="1.5058590123132345"/>
    <n v="1.4951922210693889"/>
    <n v="7.1087031938622293E-3"/>
    <n v="1.5005256166913117"/>
    <n v="0.14025336091003135"/>
    <n v="0.22073214932946733"/>
    <n v="0.21045376087255391"/>
    <n v="0.33121424449619769"/>
    <n v="19.033674937532389"/>
    <n v="22.190797409560169"/>
    <n v="3.1571224720277797"/>
    <n v="8.0478788419435981E-2"/>
    <n v="0.12076048362364378"/>
    <n v="0.11782477341389715"/>
    <n v="0.14380101049358737"/>
    <e v="#N/A"/>
    <n v="17.838620342396773"/>
    <n v="14.011562378546445"/>
    <n v="10.479607250755285"/>
    <n v="7.7206568208317146"/>
    <e v="#N/A"/>
    <e v="#N/A"/>
    <e v="#N/A"/>
    <e v="#N/A"/>
    <e v="#N/A"/>
    <e v="#N/A"/>
    <e v="#N/A"/>
    <e v="#N/A"/>
    <n v="0.43376391822969373"/>
    <n v="0.29145486256044034"/>
    <n v="0.14332742880256838"/>
    <n v="0.14812743375787196"/>
    <n v="0.14230905566925339"/>
    <n v="62.648236213211"/>
    <n v="0.30552624435037062"/>
    <n v="7.6285374489248658E-2"/>
    <n v="-1548.5117128352276"/>
    <n v="-189.44913827125177"/>
    <n v="831.9765000000001"/>
    <n v="0.17027859359168082"/>
    <n v="-4.3737839069997024"/>
    <n v="0.3"/>
    <n v="0.13"/>
    <n v="0.16999999999999998"/>
    <n v="0.37100638481832149"/>
    <n v="0.1793570681200202"/>
    <n v="0.19164931669830129"/>
    <n v="0.32961446546271145"/>
    <n v="0.17960407210487972"/>
    <n v="0.33"/>
    <n v="0.19"/>
    <n v="0.14000000000000001"/>
    <e v="#N/A"/>
    <n v="6.9999999999999979E-2"/>
    <n v="5"/>
    <n v="22.874026017608859"/>
    <n v="22.874026017608859"/>
    <n v="29.2049897698985"/>
    <n v="29.2049897698985"/>
    <e v="#DIV/0!"/>
    <n v="13.7"/>
    <n v="11.1"/>
  </r>
  <r>
    <s v="AES"/>
    <x v="7"/>
    <x v="1"/>
    <n v="14.7419566736063"/>
    <n v="64.054663686948402"/>
    <n v="21.203379639445199"/>
    <n v="3.9419999999999997E-2"/>
    <n v="0.21113000000000001"/>
    <n v="1.443E-2"/>
    <n v="0.17685999999999999"/>
    <n v="-2.4989999999999998E-2"/>
    <n v="-3.4270000000000023E-2"/>
    <n v="1.5207754228829344"/>
    <n v="1.528046755838155"/>
    <n v="-4.7699291916530797E-3"/>
    <n v="1.5244110893605447"/>
    <n v="0.18007923033389925"/>
    <m/>
    <n v="0.27451477568450777"/>
    <s v=""/>
    <n v="14.46561302526657"/>
    <m/>
    <s v=""/>
    <s v=""/>
    <s v=""/>
    <n v="0.2111447391846181"/>
    <n v="0.17790649565577149"/>
    <n v="0.22687261252283669"/>
    <n v="8.6748241944098279"/>
    <n v="6.7876861812163831"/>
    <n v="7.7715120764346333"/>
    <n v="6.0367707902358285"/>
    <n v="6.1752588163649449"/>
    <n v="5.6231661407296682"/>
    <n v="-2.499565378044883"/>
    <n v="-2.148345935704965"/>
    <n v="1.5727873338218595E-2"/>
    <n v="-0.61242736485143823"/>
    <n v="-0.41360464950616027"/>
    <n v="4.8966116867065201E-2"/>
    <n v="0.42475053231677562"/>
    <n v="0.29783050278997059"/>
    <n v="0.14577386807528536"/>
    <n v="0.15205663471468522"/>
    <n v="0.12692002952680503"/>
    <n v="73.515737224899951"/>
    <n v="0.30000958703609404"/>
    <n v="7.4805584422133836E-2"/>
    <n v="-476.82602617433366"/>
    <s v=""/>
    <n v="831.9765000000001"/>
    <n v="0.19981160978675555"/>
    <n v="-4.2986187286406583"/>
    <n v="0.3"/>
    <n v="0.13"/>
    <n v="0.16999999999999998"/>
    <n v="0.3758408044865742"/>
    <n v="0.18422253890274295"/>
    <n v="0.19161826558383124"/>
    <n v="0.33708822986091447"/>
    <n v="0.18433339569338786"/>
    <n v="0.35"/>
    <n v="0.26"/>
    <n v="8.9999999999999969E-2"/>
    <e v="#N/A"/>
    <n v="6.0000000000000012E-2"/>
    <n v="5"/>
    <n v="22.874026017608859"/>
    <n v="22.874026017608859"/>
    <n v="29.2049897698985"/>
    <n v="29.2049897698985"/>
    <e v="#DIV/0!"/>
    <n v="13.7"/>
    <n v="11.1"/>
  </r>
  <r>
    <s v="AES"/>
    <x v="7"/>
    <x v="2"/>
    <n v="16.258048994021799"/>
    <n v="60.549152746265797"/>
    <n v="23.192798259712401"/>
    <n v="2.7040000000000002E-2"/>
    <n v="0.21293000000000001"/>
    <m/>
    <m/>
    <s v=""/>
    <s v=""/>
    <m/>
    <n v="1.5912393199205113"/>
    <s v=""/>
    <m/>
    <n v="0.19161524807708574"/>
    <m/>
    <s v=""/>
    <s v=""/>
    <n v="17.832220323137925"/>
    <m/>
    <s v=""/>
    <s v=""/>
    <s v=""/>
    <n v="0.21760548297279925"/>
    <n v="0.18625678119348993"/>
    <e v="#N/A"/>
    <n v="6.9149844720496896"/>
    <n v="7.8441229656419527"/>
    <n v="6.0372938530734634"/>
    <n v="4.1123568414707652"/>
    <e v="#N/A"/>
    <e v="#N/A"/>
    <e v="#N/A"/>
    <e v="#N/A"/>
    <e v="#N/A"/>
    <e v="#N/A"/>
    <e v="#N/A"/>
    <e v="#N/A"/>
    <s v=""/>
    <s v=""/>
    <s v=""/>
    <s v=""/>
    <s v=""/>
    <m/>
    <m/>
    <m/>
    <s v=""/>
    <s v=""/>
    <n v="831.9765000000001"/>
    <n v="0.15869146394053352"/>
    <n v="-4.5477348013519245"/>
    <n v="0.31"/>
    <n v="0.13"/>
    <n v="0.18"/>
    <s v=""/>
    <s v=""/>
    <s v=""/>
    <n v="-0.1399"/>
    <n v="-0.11749999999999999"/>
    <e v="#DIV/0!"/>
    <n v="0.28999999999999998"/>
    <e v="#DIV/0!"/>
    <e v="#N/A"/>
    <n v="3.999999999999998E-2"/>
    <n v="5"/>
    <n v="22.874026017608859"/>
    <n v="22.874026017608859"/>
    <n v="29.2049897698985"/>
    <n v="29.2049897698985"/>
    <e v="#DIV/0!"/>
    <n v="13.7"/>
    <n v="11.1"/>
  </r>
  <r>
    <s v="AES"/>
    <x v="7"/>
    <x v="3"/>
    <n v="16.5691506682161"/>
    <n v="58.852361806633397"/>
    <n v="24.5784875251505"/>
    <n v="4.1570000000000003E-2"/>
    <n v="0.21146000000000001"/>
    <m/>
    <m/>
    <s v=""/>
    <s v=""/>
    <m/>
    <n v="1.5705790688200103"/>
    <s v=""/>
    <m/>
    <n v="0.18502958072537096"/>
    <m/>
    <s v=""/>
    <s v=""/>
    <n v="24.77471743131132"/>
    <m/>
    <s v=""/>
    <s v=""/>
    <s v=""/>
    <n v="0.20400000000000001"/>
    <n v="0.18992718446601944"/>
    <e v="#N/A"/>
    <n v="9.6019000000000005"/>
    <n v="8.9641181229773466"/>
    <n v="5.1671666666666667"/>
    <n v="3.3119639967637542"/>
    <e v="#N/A"/>
    <e v="#N/A"/>
    <e v="#N/A"/>
    <e v="#N/A"/>
    <e v="#N/A"/>
    <e v="#N/A"/>
    <e v="#N/A"/>
    <e v="#N/A"/>
    <s v=""/>
    <s v=""/>
    <s v=""/>
    <s v=""/>
    <s v=""/>
    <m/>
    <m/>
    <m/>
    <s v=""/>
    <s v=""/>
    <n v="831.9765000000001"/>
    <n v="0.13927505683974351"/>
    <n v="-4.7161963534276365"/>
    <n v="0.31"/>
    <n v="0.14000000000000001"/>
    <n v="0.16999999999999998"/>
    <s v=""/>
    <s v=""/>
    <s v=""/>
    <n v="-0.1399"/>
    <n v="-0.11749999999999999"/>
    <n v="0.27"/>
    <n v="0.28999999999999998"/>
    <n v="-1.9999999999999962E-2"/>
    <e v="#N/A"/>
    <n v="0.06"/>
    <n v="5"/>
    <n v="22.874026017608859"/>
    <n v="22.874026017608859"/>
    <n v="29.2049897698985"/>
    <n v="29.2049897698985"/>
    <e v="#DIV/0!"/>
    <n v="13.7"/>
    <n v="11.1"/>
  </r>
  <r>
    <s v="AES"/>
    <x v="7"/>
    <x v="4"/>
    <n v="16.040420266425301"/>
    <n v="60.376400001372303"/>
    <n v="23.583179732202499"/>
    <n v="3.4040000000000001E-2"/>
    <n v="0.21362999999999999"/>
    <m/>
    <m/>
    <s v=""/>
    <s v=""/>
    <m/>
    <n v="1.4646354369151897"/>
    <s v=""/>
    <m/>
    <n v="0.18810351487060603"/>
    <m/>
    <s v=""/>
    <s v=""/>
    <n v="40.252140321047669"/>
    <m/>
    <s v=""/>
    <s v=""/>
    <s v=""/>
    <n v="8.8246855345912131E-2"/>
    <n v="0.19385206532180604"/>
    <e v="#N/A"/>
    <n v="8.8646775091719086"/>
    <n v="4.800280179314762"/>
    <n v="3.6501613273060802"/>
    <n v="4.0640714056996483"/>
    <e v="#N/A"/>
    <e v="#N/A"/>
    <e v="#N/A"/>
    <e v="#N/A"/>
    <e v="#N/A"/>
    <e v="#N/A"/>
    <e v="#N/A"/>
    <e v="#N/A"/>
    <s v=""/>
    <s v=""/>
    <s v=""/>
    <s v=""/>
    <s v=""/>
    <m/>
    <m/>
    <m/>
    <s v=""/>
    <s v=""/>
    <n v="831.9765000000001"/>
    <n v="0.15526934740754098"/>
    <n v="-4.5860927453300127"/>
    <n v="0.31"/>
    <n v="0.14000000000000001"/>
    <n v="0.16999999999999998"/>
    <s v=""/>
    <s v=""/>
    <s v=""/>
    <n v="-0.1399"/>
    <n v="-0.11749999999999999"/>
    <n v="0.31"/>
    <n v="0.28000000000000003"/>
    <n v="2.9999999999999971E-2"/>
    <e v="#N/A"/>
    <n v="2.0000000000000018E-2"/>
    <n v="5"/>
    <n v="22.874026017608859"/>
    <n v="22.874026017608859"/>
    <n v="29.2049897698985"/>
    <n v="29.2049897698985"/>
    <e v="#DIV/0!"/>
    <n v="13.7"/>
    <n v="11.1"/>
  </r>
  <r>
    <s v="AES"/>
    <x v="8"/>
    <x v="0"/>
    <n v="20.428581946299435"/>
    <n v="53.65697047132003"/>
    <n v="25.9144475823805"/>
    <n v="0.10300333333333334"/>
    <n v="1.1248800000000001"/>
    <n v="0.10963000000000001"/>
    <n v="1.1819999999999999"/>
    <n v="6.6266666666666696E-3"/>
    <n v="5.7119999999999838E-2"/>
    <n v="1.4388180021167267"/>
    <n v="1.5139879881909595"/>
    <n v="-5.0914273623781113E-2"/>
    <n v="1.4764029951538431"/>
    <n v="0.10186915887850473"/>
    <m/>
    <n v="0.15039993128202708"/>
    <s v=""/>
    <n v="5.6989592128146267"/>
    <m/>
    <s v=""/>
    <s v=""/>
    <s v=""/>
    <n v="0.10190084264158343"/>
    <n v="7.4122026217834577E-2"/>
    <n v="0.23789473684210521"/>
    <n v="11.758200241687897"/>
    <n v="13.037156093218966"/>
    <n v="9.5957198380037898"/>
    <n v="9.3090575605545656"/>
    <n v="6.0141052631578944"/>
    <n v="5.3126315789473679"/>
    <n v="-5.7440949785300024"/>
    <n v="-4.2830882590564219"/>
    <n v="0.13599389420052177"/>
    <n v="-7.0230508300610719"/>
    <n v="-3.9964259816071976"/>
    <n v="0.16377271062427062"/>
    <n v="0.44286679428156861"/>
    <n v="0.30921251862681842"/>
    <n v="0.16432386034963462"/>
    <n v="0.14488865827718381"/>
    <n v="0.13365427565475019"/>
    <n v="60.48603416852783"/>
    <n v="0.2783488287344037"/>
    <n v="8.7794453844039708E-2"/>
    <n v="-30862.04936963613"/>
    <s v=""/>
    <n v="2752.4370000000004"/>
    <n v="9.9183614811995932E-2"/>
    <n v="-5.0076476272903037"/>
    <n v="0.31"/>
    <n v="0.15"/>
    <n v="0.16"/>
    <n v="0.36612396621913779"/>
    <n v="0.17444329011283785"/>
    <n v="0.19168067610629994"/>
    <n v="0.32206649718363756"/>
    <n v="0.17482779304046098"/>
    <n v="0.35"/>
    <n v="0.16"/>
    <n v="0.18999999999999997"/>
    <e v="#N/A"/>
    <e v="#N/A"/>
    <n v="5"/>
    <n v="23.974661407537198"/>
    <n v="23.974661407537198"/>
    <n v="29.237378794309212"/>
    <n v="29.237378794309212"/>
    <n v="15.2"/>
    <n v="14.4"/>
    <n v="15.6"/>
  </r>
  <r>
    <s v="AES"/>
    <x v="8"/>
    <x v="1"/>
    <n v="14.485072011482"/>
    <n v="58.577126549956702"/>
    <n v="26.937801438561301"/>
    <n v="0.11654"/>
    <n v="1.2594000000000001"/>
    <n v="0.10196"/>
    <n v="1.2824"/>
    <n v="-1.458000000000001E-2"/>
    <n v="2.2999999999999909E-2"/>
    <n v="1.5008198927477669"/>
    <n v="1.1592360999415605"/>
    <n v="0.25682451327715383"/>
    <n v="1.3300279963446637"/>
    <n v="0.13200686799313191"/>
    <n v="0.26763367463026178"/>
    <n v="0.17557283014063976"/>
    <n v="0.35596028002284674"/>
    <n v="5.4821368402462216"/>
    <n v="7.3877275160933351"/>
    <n v="1.9055906758471135"/>
    <n v="0.13562680663712987"/>
    <n v="0.18038744988220698"/>
    <n v="0.12601046124583937"/>
    <n v="0.11062039957939022"/>
    <n v="0.24513547917803213"/>
    <n v="6.7523093992708825"/>
    <n v="7.3115842972309855"/>
    <n v="6.4276430496116657"/>
    <n v="5.4142744479495271"/>
    <n v="7.6129658422743525"/>
    <n v="7.2892306176880641"/>
    <n v="0.86065644300347"/>
    <n v="0.86158756807639847"/>
    <n v="0.11912501793219277"/>
    <n v="0.30138154504336701"/>
    <n v="1.8749561697385371"/>
    <n v="0.1345150795986419"/>
    <n v="0.49810264288880612"/>
    <n v="0.33073141116092913"/>
    <n v="0.17131051276610532"/>
    <n v="0.15942089839482382"/>
    <n v="0.16737123172787699"/>
    <n v="51.66283764704017"/>
    <n v="0.28484712504058446"/>
    <n v="9.0217322183613238E-2"/>
    <n v="-12531.09847116428"/>
    <n v="-232.50269959390911"/>
    <n v="2752.4370000000004"/>
    <n v="0.12726771793426506"/>
    <n v="-4.9478484994923804"/>
    <n v="0.33"/>
    <n v="0.15"/>
    <n v="0.18000000000000002"/>
    <n v="0.33649766646015988"/>
    <n v="0.14462670285540799"/>
    <n v="0.19187096360475189"/>
    <n v="0.27626576005624526"/>
    <n v="0.14584554327624344"/>
    <n v="0.37"/>
    <n v="0.18"/>
    <n v="0.19"/>
    <e v="#N/A"/>
    <e v="#N/A"/>
    <n v="5"/>
    <n v="23.974661407537198"/>
    <n v="23.974661407537198"/>
    <n v="29.237378794309212"/>
    <n v="29.237378794309212"/>
    <n v="15.2"/>
    <n v="14.4"/>
    <n v="15.6"/>
  </r>
  <r>
    <s v="AES"/>
    <x v="8"/>
    <x v="2"/>
    <n v="13.086934345771599"/>
    <n v="61.577228247834199"/>
    <n v="25.335837406394099"/>
    <n v="0.10491"/>
    <n v="1.02"/>
    <n v="7.349E-2"/>
    <n v="1.0185999999999999"/>
    <n v="-3.1420000000000003E-2"/>
    <n v="-1.4000000000000679E-3"/>
    <n v="1.1498162326712142"/>
    <n v="1.228760564286294"/>
    <n v="-6.637946835776691E-2"/>
    <n v="1.1892883984787541"/>
    <n v="0.12791891198357708"/>
    <n v="0.28176638176638175"/>
    <n v="0.15213247796809309"/>
    <n v="0.33510148891609337"/>
    <n v="5.488586647204027"/>
    <n v="10.061366944420596"/>
    <n v="4.5727802972165694"/>
    <n v="0.15384746978280467"/>
    <n v="0.18296901094800028"/>
    <n v="0.11621071670811667"/>
    <n v="0.11705392371766779"/>
    <n v="0.21892508819257103"/>
    <n v="5.3020009043635534"/>
    <n v="2.0791166155195091"/>
    <n v="4.5718130605169938"/>
    <n v="1.7453967558088559"/>
    <n v="3.3622017015978418"/>
    <n v="3.3622017015978418"/>
    <n v="-1.9397992027657116"/>
    <n v="-1.2096113589191519"/>
    <n v="0.10271437148445436"/>
    <n v="1.2830850860783327"/>
    <n v="1.6168049457889859"/>
    <n v="0.10187116447490324"/>
    <n v="0.55121192510235695"/>
    <n v="0.33273817874397882"/>
    <n v="0.16537885387841111"/>
    <n v="0.1673593248655677"/>
    <n v="0.21847374635837813"/>
    <n v="39.726077328098235"/>
    <n v="0.30113682875296216"/>
    <n v="8.7759320151965831E-2"/>
    <n v="-27922.610039376235"/>
    <n v="-319.64497617276584"/>
    <n v="2752.4370000000004"/>
    <n v="0.15383783708194915"/>
    <n v="-4.7162065689433099"/>
    <n v="0.32"/>
    <n v="0.14000000000000001"/>
    <n v="0.18"/>
    <n v="0.30801197185209983"/>
    <n v="0.1159580467701222"/>
    <n v="0.19205392508197763"/>
    <n v="0.23222833988400218"/>
    <n v="0.11797910289879332"/>
    <n v="0.3"/>
    <n v="0.18"/>
    <n v="0.12"/>
    <e v="#N/A"/>
    <e v="#N/A"/>
    <n v="5"/>
    <n v="23.974661407537198"/>
    <n v="23.974661407537198"/>
    <n v="29.237378794309212"/>
    <n v="29.237378794309212"/>
    <n v="15.2"/>
    <n v="14.4"/>
    <n v="15.6"/>
  </r>
  <r>
    <s v="AES"/>
    <x v="8"/>
    <x v="3"/>
    <n v="15.535058703179599"/>
    <n v="57.172084947151099"/>
    <n v="27.2928563496693"/>
    <n v="5.8250000000000003E-2"/>
    <n v="0.43458999999999998"/>
    <n v="5.5829999999999998E-2"/>
    <n v="0.52278999999999998"/>
    <n v="-2.4200000000000055E-3"/>
    <n v="8.8200000000000001E-2"/>
    <n v="1.4166754811019326"/>
    <n v="1.3715361814995537"/>
    <n v="3.2378674982130019E-2"/>
    <n v="1.3941058313007431"/>
    <n v="0.1558639833448992"/>
    <n v="0.25491400491400479"/>
    <n v="0.21729088807088587"/>
    <n v="0.35537710073084033"/>
    <n v="9.4680990320476255"/>
    <n v="13.183286984583129"/>
    <n v="3.7151879525355032"/>
    <n v="9.9050021569105584E-2"/>
    <n v="0.13808621265995447"/>
    <n v="0.13504823151125397"/>
    <n v="0.11551228147820312"/>
    <n v="0.15144274949457809"/>
    <n v="9.0189040728831724"/>
    <n v="1.1657103341447221"/>
    <n v="6.290058949624866"/>
    <n v="0.98072121413292002"/>
    <n v="2.1743077252955949"/>
    <n v="1.7367594804876549"/>
    <n v="-6.8445963475875775"/>
    <n v="-4.5532994691372108"/>
    <n v="1.6394517983324114E-2"/>
    <n v="1.0085973911508728"/>
    <n v="0.75603826635473492"/>
    <n v="3.5930468016374964E-2"/>
    <n v="0.47392232781104038"/>
    <n v="0.32771744092130506"/>
    <n v="0.17270809158895722"/>
    <n v="0.15500934933234783"/>
    <n v="0.14620488688973532"/>
    <n v="58.400643042825664"/>
    <n v="0.27695367634554513"/>
    <n v="9.0163067705771163E-2"/>
    <n v="-3154.3019823270479"/>
    <n v="-221.71804971250282"/>
    <n v="2752.4370000000004"/>
    <n v="0.11738612170826229"/>
    <n v="-5.023162292917009"/>
    <n v="0.33"/>
    <n v="0.15"/>
    <n v="0.18000000000000002"/>
    <n v="0.34946702025527043"/>
    <n v="0.15767935783596135"/>
    <n v="0.19178766241930909"/>
    <n v="0.29631571461400252"/>
    <n v="0.15853295459754713"/>
    <n v="0.28000000000000003"/>
    <n v="0.24"/>
    <n v="4.0000000000000036E-2"/>
    <e v="#N/A"/>
    <e v="#N/A"/>
    <n v="5"/>
    <n v="23.974661407537198"/>
    <n v="23.974661407537198"/>
    <n v="29.237378794309212"/>
    <n v="29.237378794309212"/>
    <n v="15.2"/>
    <n v="14.4"/>
    <n v="15.6"/>
  </r>
  <r>
    <s v="AES"/>
    <x v="8"/>
    <x v="4"/>
    <n v="12.708757909202101"/>
    <n v="58.036950191622701"/>
    <n v="29.2542918991752"/>
    <n v="4.0910000000000002E-2"/>
    <n v="0.29604999999999998"/>
    <n v="4.6370000000000001E-2"/>
    <n v="0.30206"/>
    <n v="5.4599999999999996E-3"/>
    <n v="6.0100000000000153E-3"/>
    <n v="1.3754491743225028"/>
    <n v="1.3347653988084165"/>
    <n v="3.0022549444922522E-2"/>
    <n v="1.3551072865654596"/>
    <n v="0.18670459649648147"/>
    <n v="0.23633879781420747"/>
    <n v="0.25300475914764603"/>
    <n v="0.32026442701615349"/>
    <n v="7.3171852661835546"/>
    <n v="12.150045949970261"/>
    <n v="4.8328606837867065"/>
    <n v="4.9634201317726001E-2"/>
    <n v="6.7259667868507456E-2"/>
    <n v="8.1647801076266582E-2"/>
    <n v="0.13213509776812163"/>
    <n v="0.16224681561912707"/>
    <n v="3.9750556689552798"/>
    <n v="2.0567120942787542"/>
    <n v="3.0872030989051775"/>
    <n v="0.9670320626769372"/>
    <n v="0.76224020324354413"/>
    <n v="0.41211335003828209"/>
    <n v="-3.2128154657117358"/>
    <n v="-2.6750897488668954"/>
    <n v="8.0599014542860489E-2"/>
    <n v="-1.2944718910352102"/>
    <n v="-0.55491871263865511"/>
    <n v="3.0111717851005443E-2"/>
    <n v="0.48863875978661897"/>
    <n v="0.34211710909269522"/>
    <n v="0.18222508380982338"/>
    <n v="0.15989202528287183"/>
    <n v="0.14652165069392376"/>
    <n v="59.356995772715315"/>
    <n v="0.27017290340747097"/>
    <n v="9.3610416169769575E-2"/>
    <n v="-1707.5455624236704"/>
    <n v="-463.95254765101566"/>
    <n v="2752.4370000000004"/>
    <n v="0.11488849300393497"/>
    <n v="-5.2045229022657669"/>
    <n v="0.34"/>
    <n v="0.16"/>
    <n v="0.18000000000000002"/>
    <n v="0.34157371480084897"/>
    <n v="0.14973535427338411"/>
    <n v="0.19183836052746486"/>
    <n v="0.28411306996633234"/>
    <n v="0.15081124273996105"/>
    <n v="0.27"/>
    <n v="0.25"/>
    <n v="2.0000000000000018E-2"/>
    <e v="#N/A"/>
    <e v="#N/A"/>
    <n v="5"/>
    <n v="23.974661407537198"/>
    <n v="23.974661407537198"/>
    <n v="29.237378794309212"/>
    <n v="29.237378794309212"/>
    <n v="15.2"/>
    <n v="14.4"/>
    <n v="15.6"/>
  </r>
  <r>
    <s v="AES"/>
    <x v="9"/>
    <x v="0"/>
    <n v="16.7588176913764"/>
    <n v="58.857673822788129"/>
    <n v="24.383508485835478"/>
    <n v="0.12488333333333333"/>
    <n v="1.3588800000000001"/>
    <n v="0.10541"/>
    <n v="1.4267000000000001"/>
    <n v="-1.9473333333333329E-2"/>
    <n v="6.7819999999999991E-2"/>
    <n v="1.3970746464965169"/>
    <n v="1.275751004316046"/>
    <n v="9.0783057356238248E-2"/>
    <n v="1.3364128254062815"/>
    <n v="9.429010949235378E-2"/>
    <n v="0.21978021978021997"/>
    <n v="0.12601051163454416"/>
    <n v="0.2937171044848973"/>
    <n v="3.4167084311554059"/>
    <n v="38.208693874104753"/>
    <n v="34.791985442949347"/>
    <n v="0.12549011028786619"/>
    <n v="0.16770659285035314"/>
    <n v="8.9333571556190816E-2"/>
    <n v="6.9252077562326861E-2"/>
    <n v="0.22065033783783758"/>
    <n v="10.189807783931867"/>
    <n v="24.681902123730382"/>
    <n v="6.1275013400035725"/>
    <n v="13.989381348107111"/>
    <n v="9.0328124999999986"/>
    <n v="8.3919710726351333"/>
    <n v="-1.1569952839318685"/>
    <n v="2.2644697326315608"/>
    <n v="0.13131676628164676"/>
    <n v="-15.649089623730383"/>
    <n v="-5.5974102754719777"/>
    <n v="0.15139826027551073"/>
    <n v="0.49569327343159186"/>
    <n v="0.31613383703097514"/>
    <n v="0.15962218475440121"/>
    <n v="0.15651165227657393"/>
    <n v="0.17955943640061672"/>
    <n v="47.542780150177222"/>
    <n v="0.2970423537132505"/>
    <n v="8.5347850869400763E-2"/>
    <n v="-114003.56102648711"/>
    <n v="-465.48543519804963"/>
    <n v="2794.8165000000004"/>
    <n v="0.14018964986010177"/>
    <n v="-4.6985080453327992"/>
    <n v="0.31"/>
    <n v="0.14000000000000001"/>
    <n v="0.16999999999999998"/>
    <n v="0.33778995586223137"/>
    <n v="0.14592729253525952"/>
    <n v="0.19186266332697186"/>
    <n v="0.27826357306962546"/>
    <n v="0.14710973943044375"/>
    <n v="0.33"/>
    <n v="0.14000000000000001"/>
    <n v="0.19"/>
    <n v="0.2"/>
    <n v="7.9999999999999988E-2"/>
    <n v="5"/>
    <n v="23.982835847853654"/>
    <n v="23.982835847853654"/>
    <n v="29.216864403464758"/>
    <n v="29.216864403464758"/>
    <n v="10.7"/>
    <n v="14.4"/>
    <n v="16.100000000000001"/>
  </r>
  <r>
    <s v="AES"/>
    <x v="9"/>
    <x v="1"/>
    <n v="11.2803361804534"/>
    <n v="65.921008274338803"/>
    <n v="22.798655545207801"/>
    <n v="5.2979999999999999E-2"/>
    <n v="0.50124999999999997"/>
    <n v="4.6449999999999998E-2"/>
    <n v="0.49903999999999998"/>
    <n v="-6.5300000000000011E-3"/>
    <n v="-2.2099999999999898E-3"/>
    <n v="1.4196699626642804"/>
    <n v="1.5219029335570982"/>
    <n v="-6.9509051449407888E-2"/>
    <n v="1.4707864481106894"/>
    <n v="0.11960085531004969"/>
    <n v="0.2080631519594022"/>
    <n v="0.17590731717246846"/>
    <n v="0.30601646425308376"/>
    <n v="7.3867077494411477"/>
    <n v="9.8879406841042226"/>
    <n v="2.5012329346630748"/>
    <n v="8.8462296649352512E-2"/>
    <n v="0.1301091470806153"/>
    <n v="0.10810288145426425"/>
    <n v="9.9032324480131814E-2"/>
    <n v="0.21422093234173775"/>
    <n v="5.8960307484045638"/>
    <n v="14.891887996705787"/>
    <n v="5.1711467801198996"/>
    <n v="11.814597488161418"/>
    <n v="12.420468287079027"/>
    <n v="11.939839168027088"/>
    <n v="6.5244375386744631"/>
    <n v="6.7686923879071887"/>
    <n v="0.1061180508874735"/>
    <n v="-2.4714197096267601"/>
    <n v="0.12524167986567036"/>
    <n v="0.11518860786160594"/>
    <n v="0.44498624599596626"/>
    <n v="0.3138780775092701"/>
    <n v="0.15536218950221073"/>
    <n v="0.15851588800705937"/>
    <n v="0.13110816848669615"/>
    <n v="72.609660652333304"/>
    <n v="0.29183980281581229"/>
    <n v="7.7890745124995914E-2"/>
    <n v="-6699.5177469668988"/>
    <n v="-370.62398339696176"/>
    <n v="2794.8165000000004"/>
    <n v="0.20042018786181778"/>
    <n v="-4.3949808440165841"/>
    <n v="0.31"/>
    <n v="0.13"/>
    <n v="0.18"/>
    <n v="0.36498717709760353"/>
    <n v="0.17329919948014741"/>
    <n v="0.19168797761745612"/>
    <n v="0.3203090796138347"/>
    <n v="0.17371571672591651"/>
    <n v="0.31"/>
    <n v="0.19"/>
    <n v="0.12"/>
    <n v="0.15"/>
    <n v="0.1"/>
    <n v="5"/>
    <n v="23.982835847853654"/>
    <n v="23.982835847853654"/>
    <n v="29.216864403464758"/>
    <n v="29.216864403464758"/>
    <n v="10.7"/>
    <n v="14.4"/>
    <n v="16.100000000000001"/>
  </r>
  <r>
    <s v="AES"/>
    <x v="9"/>
    <x v="2"/>
    <n v="10.977452829848501"/>
    <n v="63.446604217991002"/>
    <n v="25.575942952160499"/>
    <n v="5.246E-2"/>
    <n v="0.40429999999999999"/>
    <n v="3.7969999999999997E-2"/>
    <n v="0.37917000000000001"/>
    <n v="-1.4490000000000003E-2"/>
    <n v="-2.5129999999999986E-2"/>
    <n v="1.4173569026897641"/>
    <n v="1.5478061718789422"/>
    <n v="-8.7987922356110151E-2"/>
    <n v="1.4825815372843532"/>
    <n v="0.18416163492800761"/>
    <n v="0.21468428781204121"/>
    <n v="0.27303463982036535"/>
    <n v="0.3182869614551726"/>
    <n v="15.176858134209095"/>
    <n v="37.32455622899608"/>
    <n v="22.147698094786985"/>
    <n v="3.0522652884033608E-2"/>
    <n v="4.5252321634807247E-2"/>
    <e v="#N/A"/>
    <n v="0.11515151515151503"/>
    <n v="0.18608480856319487"/>
    <e v="#N/A"/>
    <n v="7.531919191919191"/>
    <e v="#N/A"/>
    <n v="6.5979797979797974"/>
    <n v="3.8221582955948952"/>
    <n v="3.4841241251543846"/>
    <e v="#N/A"/>
    <e v="#N/A"/>
    <e v="#N/A"/>
    <n v="-3.7097608963242958"/>
    <n v="-3.1138556728254128"/>
    <n v="7.0933293411679837E-2"/>
    <n v="0.44053526894930073"/>
    <n v="0.32473489452185222"/>
    <n v="0.16811475535351628"/>
    <n v="0.15662013916833595"/>
    <n v="0.1158003744274485"/>
    <n v="79.014548922379987"/>
    <n v="0.27408018336928852"/>
    <n v="8.3294120366352475E-2"/>
    <n v="-794.94749043783543"/>
    <n v="-364.25576605300932"/>
    <n v="2794.8165000000004"/>
    <n v="0.16359191432228298"/>
    <n v="-4.6995434833683447"/>
    <n v="0.32"/>
    <n v="0.14000000000000001"/>
    <n v="0.18"/>
    <n v="0.36737450314635312"/>
    <n v="0.17570185914482275"/>
    <n v="0.19167264400153036"/>
    <n v="0.32399976301627409"/>
    <n v="0.17605114438230196"/>
    <n v="0.3"/>
    <n v="0.26"/>
    <n v="3.999999999999998E-2"/>
    <n v="0.06"/>
    <n v="7.9999999999999988E-2"/>
    <n v="5"/>
    <n v="23.982835847853654"/>
    <n v="23.982835847853654"/>
    <n v="29.216864403464758"/>
    <n v="29.216864403464758"/>
    <n v="10.7"/>
    <n v="14.4"/>
    <n v="16.100000000000001"/>
  </r>
  <r>
    <s v="AES"/>
    <x v="9"/>
    <x v="3"/>
    <n v="12.670984413046"/>
    <n v="64.070497424259997"/>
    <n v="23.258518162693999"/>
    <n v="4.8050000000000002E-2"/>
    <n v="0.34243000000000001"/>
    <n v="3.8789999999999998E-2"/>
    <n v="0.30586999999999998"/>
    <n v="-9.2600000000000043E-3"/>
    <n v="-3.6560000000000037E-2"/>
    <n v="1.3100972844445919"/>
    <n v="1.6718203237834957"/>
    <n v="-0.24261102207572158"/>
    <n v="1.4909588041140438"/>
    <n v="0.1963133027217675"/>
    <n v="0.21471652593486124"/>
    <n v="0.29269504705772476"/>
    <n v="0.32013349473136277"/>
    <n v="9.9484364055224681"/>
    <n v="7.0641301371822731"/>
    <n v="-2.884306268340195"/>
    <n v="1.8403223213093733E-2"/>
    <n v="2.7438447673638011E-2"/>
    <n v="0.17752442996742671"/>
    <n v="0.16559378468368499"/>
    <n v="0.1729336966394189"/>
    <n v="2.3756555374592838"/>
    <n v="12.743825379208289"/>
    <n v="1.9576343648208474"/>
    <n v="8.0134572697003339"/>
    <n v="4.5553812443233426"/>
    <n v="4.2860952164698762"/>
    <n v="2.1797257068640588"/>
    <n v="2.3284608516490288"/>
    <n v="-4.5907333280078011E-3"/>
    <n v="-8.1884441348849464"/>
    <n v="-3.7273620532304577"/>
    <n v="7.3399119557339132E-3"/>
    <n v="0.43737403618337967"/>
    <n v="0.31203391428129262"/>
    <n v="0.15655508851306493"/>
    <n v="0.15547882576822769"/>
    <n v="0.12534012190208704"/>
    <n v="74.190117129734759"/>
    <n v="0.28847524811298736"/>
    <n v="7.909659537738277E-2"/>
    <n v="-445.65259734262719"/>
    <n v="-293.12684414417129"/>
    <n v="2794.8165000000004"/>
    <n v="0.18411835063601542"/>
    <n v="-4.4710293209004961"/>
    <n v="0.31"/>
    <n v="0.13"/>
    <n v="0.18"/>
    <n v="0.36907006195268244"/>
    <n v="0.17740830839803071"/>
    <n v="0.19166175355465173"/>
    <n v="0.32662100980728437"/>
    <n v="0.17770984321458072"/>
    <n v="0.3"/>
    <n v="0.28999999999999998"/>
    <n v="1.0000000000000009E-2"/>
    <n v="7.0000000000000007E-2"/>
    <n v="5.0000000000000017E-2"/>
    <n v="5"/>
    <n v="23.982835847853654"/>
    <n v="23.982835847853654"/>
    <n v="29.216864403464758"/>
    <n v="29.216864403464758"/>
    <n v="10.7"/>
    <n v="14.4"/>
    <n v="16.100000000000001"/>
  </r>
  <r>
    <s v="AES"/>
    <x v="9"/>
    <x v="4"/>
    <n v="10.0567536128885"/>
    <n v="67.748996838828305"/>
    <n v="22.194249548283199"/>
    <n v="4.7800000000000002E-2"/>
    <n v="0.32556000000000002"/>
    <n v="3.0439999999999998E-2"/>
    <n v="0.29962"/>
    <n v="-1.7360000000000004E-2"/>
    <n v="-2.5940000000000019E-2"/>
    <n v="1.3455201055737738"/>
    <n v="1.6183184788114107"/>
    <n v="-0.18408450087319844"/>
    <n v="1.4819192921925923"/>
    <n v="0.21648351648351633"/>
    <n v="0.22723944349524047"/>
    <n v="0.32081109951861592"/>
    <n v="0.33675051526270533"/>
    <n v="10.635606084062196"/>
    <n v="39.212258801879564"/>
    <n v="28.576652717817367"/>
    <n v="1.0755927011724148E-2"/>
    <n v="1.5939415744089414E-2"/>
    <n v="0.19308844852585794"/>
    <m/>
    <n v="0.19861040501609892"/>
    <n v="2.2231214757531821"/>
    <e v="#N/A"/>
    <n v="2.1028183905268247"/>
    <e v="#N/A"/>
    <n v="7.1616971699711911"/>
    <n v="6.2177914760210138"/>
    <n v="4.9385756942180095"/>
    <n v="4.1149730854941886"/>
    <n v="5.5219564902409812E-3"/>
    <e v="#N/A"/>
    <e v="#N/A"/>
    <n v="0.19861040501609892"/>
    <n v="0.44078517275751228"/>
    <n v="0.31300899232755536"/>
    <n v="0.15329705109586078"/>
    <n v="0.15971194123169458"/>
    <n v="0.12777618042995692"/>
    <n v="75.891728170088882"/>
    <n v="0.29324270243217698"/>
    <n v="7.5859993395180972E-2"/>
    <n v="-295.51107075119609"/>
    <n v="-238.34594132850049"/>
    <n v="2794.8165000000004"/>
    <n v="0.21800025491847375"/>
    <n v="-4.3117430108819077"/>
    <n v="0.31"/>
    <n v="0.13"/>
    <n v="0.18"/>
    <n v="0.36724046473978067"/>
    <n v="0.17556695981963102"/>
    <n v="0.19167350492014965"/>
    <n v="0.32379254652706213"/>
    <n v="0.1759200198541333"/>
    <n v="0.32"/>
    <n v="0.31"/>
    <n v="1.0000000000000009E-2"/>
    <e v="#N/A"/>
    <n v="5.0000000000000017E-2"/>
    <n v="5"/>
    <n v="23.982835847853654"/>
    <n v="23.982835847853654"/>
    <n v="29.216864403464758"/>
    <n v="29.216864403464758"/>
    <n v="10.7"/>
    <n v="14.4"/>
    <n v="16.100000000000001"/>
  </r>
  <r>
    <s v="AES"/>
    <x v="10"/>
    <x v="0"/>
    <n v="18.925437259432002"/>
    <n v="59.485754250137063"/>
    <n v="21.588808490430996"/>
    <n v="0.13246333333333335"/>
    <n v="1.7141666666666666"/>
    <n v="9.9680000000000005E-2"/>
    <n v="1.2939000000000001"/>
    <n v="-3.2783333333333345E-2"/>
    <n v="-0.42026666666666657"/>
    <n v="1.1908958048986651"/>
    <n v="1.3219358879777354"/>
    <n v="-0.10429674494360641"/>
    <n v="1.2564158464382003"/>
    <n v="8.7361152806965062E-2"/>
    <n v="0.28300714507611058"/>
    <n v="0.10976193674977996"/>
    <n v="0.35557466172885999"/>
    <n v="5.1385353102649542"/>
    <n v="44.815040102831695"/>
    <n v="39.676504792566739"/>
    <n v="0.19564599226914553"/>
    <n v="0.24581272497908002"/>
    <n v="9.1653354632587933E-2"/>
    <n v="9.0103966114747927E-2"/>
    <n v="0.29000969932104759"/>
    <n v="2.983852502662407"/>
    <n v="7.2401071749454511"/>
    <n v="1.9513303714057508"/>
    <n v="4.8600468489282509"/>
    <n v="12.045465567410281"/>
    <n v="10.911332040090526"/>
    <n v="9.0616130647478741"/>
    <n v="8.9600016686847752"/>
    <n v="0.19835634468845964"/>
    <n v="4.8053583924648295"/>
    <n v="6.0512851911622754"/>
    <n v="0.19990573320629967"/>
    <n v="0.52588081266483"/>
    <n v="0.30461968095670844"/>
    <n v="0.1478644191002132"/>
    <n v="0.15675526185649524"/>
    <n v="0.22126113170812156"/>
    <n v="36.945884598692537"/>
    <n v="0.3128528164362378"/>
    <n v="7.9724319218268419E-2"/>
    <n v="-205668.03139487657"/>
    <n v="-171.79729429290757"/>
    <n v="3573.261"/>
    <n v="0.15872919296445975"/>
    <n v="-4.4440908334323943"/>
    <n v="0.3"/>
    <n v="0.13"/>
    <n v="0.16999999999999998"/>
    <n v="0.32159856731909175"/>
    <n v="0.12963190791946141"/>
    <n v="0.19196665939963034"/>
    <n v="0.25323251835051286"/>
    <n v="0.13127033759476367"/>
    <n v="0.36"/>
    <n v="0.11"/>
    <n v="0.25"/>
    <n v="0.26"/>
    <n v="0.13000000000000003"/>
    <n v="5"/>
    <n v="23.729099325235961"/>
    <n v="23.729099325235961"/>
    <n v="29.226387608373837"/>
    <n v="29.226387608373837"/>
    <n v="18.899999999999999"/>
    <n v="14.5"/>
    <n v="15.8"/>
  </r>
  <r>
    <s v="AES"/>
    <x v="10"/>
    <x v="1"/>
    <n v="14.767852574007099"/>
    <n v="66.090493136755995"/>
    <n v="19.1416542892369"/>
    <n v="7.0239999999999997E-2"/>
    <n v="0.68828999999999996"/>
    <n v="6.6309999999999994E-2"/>
    <n v="0.54259999999999997"/>
    <n v="-3.9300000000000029E-3"/>
    <n v="-0.14568999999999999"/>
    <n v="1.4143350017553149"/>
    <n v="1.3115652948327339"/>
    <n v="7.5402396082656198E-2"/>
    <n v="1.3629501482940243"/>
    <n v="0.10684233835252441"/>
    <n v="0.27260198456449836"/>
    <n v="0.14562078090165345"/>
    <n v="0.37154291528742833"/>
    <n v="4.8872363382604105"/>
    <n v="14.915922859683349"/>
    <n v="10.028686521422937"/>
    <n v="0.16575964621197395"/>
    <n v="0.22592213438577488"/>
    <n v="7.3779009352268624E-2"/>
    <n v="8.0715915072819694E-2"/>
    <n v="0.27477621483375952"/>
    <n v="1.4630239002424656"/>
    <n v="2.3753235216704685"/>
    <n v="0.98429742523957942"/>
    <n v="1.7831812598701524"/>
    <n v="8.4347692881500436"/>
    <n v="7.7017729646206314"/>
    <n v="6.9717453879075784"/>
    <n v="6.7174755393810521"/>
    <n v="0.20099720548149091"/>
    <n v="6.0594457664795751"/>
    <n v="5.9185917047504795"/>
    <n v="0.19406029976093983"/>
    <n v="0.48567918932300969"/>
    <n v="0.29861808531584677"/>
    <n v="0.13866646907101948"/>
    <n v="0.15995161624482729"/>
    <n v="0.18706110400716291"/>
    <n v="50.120404062667546"/>
    <n v="0.31854769815102912"/>
    <n v="7.1261900484527324E-2"/>
    <n v="-11021.044078807279"/>
    <n v="-137.79283077598271"/>
    <n v="3573.261"/>
    <n v="0.23580099366382448"/>
    <n v="-4.0988573304286033"/>
    <n v="0.3"/>
    <n v="0.12"/>
    <n v="0.18"/>
    <n v="0.3431611100147105"/>
    <n v="0.15133294520749271"/>
    <n v="0.19182816480721779"/>
    <n v="0.28656710140120023"/>
    <n v="0.15236412936221683"/>
    <n v="0.37"/>
    <n v="0.13"/>
    <n v="0.24"/>
    <n v="0.24"/>
    <n v="0.1"/>
    <n v="5"/>
    <n v="23.729099325235961"/>
    <n v="23.729099325235961"/>
    <n v="29.226387608373837"/>
    <n v="29.226387608373837"/>
    <n v="18.899999999999999"/>
    <n v="14.5"/>
    <n v="15.8"/>
  </r>
  <r>
    <s v="AES"/>
    <x v="10"/>
    <x v="2"/>
    <n v="13.6907419134922"/>
    <n v="63.467015493012198"/>
    <n v="22.842242593495499"/>
    <n v="4.8770000000000001E-2"/>
    <n v="0.39134999999999998"/>
    <n v="4.1209999999999997E-2"/>
    <n v="0.31169000000000002"/>
    <n v="-7.5600000000000042E-3"/>
    <n v="-7.9659999999999953E-2"/>
    <n v="1.4910600664976157"/>
    <n v="1.3355812423676696"/>
    <n v="0.11000958886598938"/>
    <n v="1.4133206544326427"/>
    <n v="0.12548680225010811"/>
    <n v="0.22313527180783826"/>
    <n v="0.17735308947878239"/>
    <n v="0.31536168837845957"/>
    <n v="17.928258705435216"/>
    <n v="9.5658393164911608"/>
    <n v="-8.3624193889440548"/>
    <n v="9.7648469557730155E-2"/>
    <n v="0.13800859889967718"/>
    <n v="0.1084358523725835"/>
    <n v="0.12233211868818344"/>
    <n v="0.22506666666666658"/>
    <n v="1.7596419156414762"/>
    <n v="1.9500520562207186"/>
    <n v="0.78976054481546576"/>
    <n v="1.2953583203192784"/>
    <n v="1.7329588888888887"/>
    <n v="1.3169466666666665"/>
    <n v="-2.6683026752587491E-2"/>
    <n v="0.52718612185120073"/>
    <n v="0.11663081429408308"/>
    <n v="-0.21709316733182993"/>
    <n v="2.1588346347388043E-2"/>
    <n v="0.10273454797848314"/>
    <n v="0.46667145115749331"/>
    <n v="0.31261632046022786"/>
    <n v="0.15445549318003438"/>
    <n v="0.15816082728019348"/>
    <n v="0.15405513069726545"/>
    <n v="60.021187939431329"/>
    <n v="0.29793484677919002"/>
    <n v="7.9774283162779652E-2"/>
    <n v="-6113.0865054424912"/>
    <n v="-317.26881843814112"/>
    <n v="3573.261"/>
    <n v="0.18286994987873473"/>
    <n v="-4.4474914102812999"/>
    <n v="0.31"/>
    <n v="0.13"/>
    <n v="0.18"/>
    <n v="0.35335610045716692"/>
    <n v="0.16159341730792928"/>
    <n v="0.19176268314923764"/>
    <n v="0.30232803277197395"/>
    <n v="0.16233748957766325"/>
    <n v="0.33"/>
    <n v="0.2"/>
    <n v="0.13"/>
    <n v="0.12"/>
    <n v="9.9999999999999978E-2"/>
    <n v="5"/>
    <n v="23.729099325235961"/>
    <n v="23.729099325235961"/>
    <n v="29.226387608373837"/>
    <n v="29.226387608373837"/>
    <n v="18.899999999999999"/>
    <n v="14.5"/>
    <n v="15.8"/>
  </r>
  <r>
    <s v="AES"/>
    <x v="10"/>
    <x v="3"/>
    <n v="12.380955649437199"/>
    <n v="58.4454137681345"/>
    <n v="29.173630582428299"/>
    <n v="4.3529999999999999E-2"/>
    <n v="0.31481999999999999"/>
    <n v="3.3570000000000003E-2"/>
    <n v="0.27301999999999998"/>
    <n v="-9.9599999999999966E-3"/>
    <n v="-4.1800000000000004E-2"/>
    <n v="1.6508634022019193"/>
    <n v="1.2761663841376918"/>
    <n v="0.25602542195705075"/>
    <n v="1.4635148931698057"/>
    <n v="0.17893236589790107"/>
    <n v="0.25828970331588119"/>
    <n v="0.26187018236168724"/>
    <n v="0.37801082755520266"/>
    <n v="16.968740303716778"/>
    <n v="0.91519092223384746"/>
    <n v="-16.053549381482931"/>
    <n v="7.9357337417980123E-2"/>
    <n v="0.11614064519351541"/>
    <n v="0.15115851415961751"/>
    <n v="0.18996212121212125"/>
    <n v="0.23391158365976508"/>
    <n v="1.9200364717420619"/>
    <n v="2.9302817234848484"/>
    <n v="1.5876394507784723"/>
    <n v="2.3898405934343434"/>
    <n v="1.5691242305540012"/>
    <n v="1.0848139339675433"/>
    <n v="-0.35091224118806075"/>
    <n v="-0.50282551681092902"/>
    <n v="8.2753069500147575E-2"/>
    <n v="-1.3611574929308472"/>
    <n v="-1.3050266594668001"/>
    <n v="4.3949462447643833E-2"/>
    <n v="0.44773022899252612"/>
    <n v="0.33753987704639166"/>
    <n v="0.18368244904745756"/>
    <n v="0.15385742799893409"/>
    <n v="0.11019035194613447"/>
    <n v="77.921791884950338"/>
    <n v="0.25560798135304025"/>
    <n v="9.0588497852300109E-2"/>
    <n v="-1380.92818897188"/>
    <n v="-182.24761830235971"/>
    <n v="3573.261"/>
    <n v="0.11728213220820041"/>
    <n v="-5.1852470124105352"/>
    <n v="0.34"/>
    <n v="0.16"/>
    <n v="0.18000000000000002"/>
    <n v="0.36351541437756862"/>
    <n v="0.17181798373868942"/>
    <n v="0.1916974306388792"/>
    <n v="0.31803381007283216"/>
    <n v="0.17227594884762154"/>
    <n v="0.36"/>
    <n v="0.28000000000000003"/>
    <n v="7.999999999999996E-2"/>
    <e v="#N/A"/>
    <n v="0.09"/>
    <n v="5"/>
    <n v="23.729099325235961"/>
    <n v="23.729099325235961"/>
    <n v="29.226387608373837"/>
    <n v="29.226387608373837"/>
    <n v="18.899999999999999"/>
    <n v="14.5"/>
    <n v="15.8"/>
  </r>
  <r>
    <s v="AES"/>
    <x v="10"/>
    <x v="4"/>
    <n v="10.9934483489637"/>
    <n v="59.291264128785301"/>
    <n v="29.715287522251099"/>
    <n v="3.5950000000000003E-2"/>
    <n v="0.30930999999999997"/>
    <n v="3.5249999999999997E-2"/>
    <n v="0.23252999999999999"/>
    <n v="-7.0000000000000617E-4"/>
    <n v="-7.6779999999999987E-2"/>
    <n v="1.7136560561577348"/>
    <n v="1.3385800488642206"/>
    <n v="0.2457712931685645"/>
    <n v="1.5261180525109777"/>
    <n v="0.1881172347881491"/>
    <n v="0.24837027379400275"/>
    <n v="0.28708910799864046"/>
    <n v="0.37904235854412177"/>
    <n v="26.309480614522009"/>
    <n v="9.9725646418545875"/>
    <n v="-16.33691597266742"/>
    <n v="6.0253039005853659E-2"/>
    <n v="9.1953250545481313E-2"/>
    <n v="0.18396111786148236"/>
    <n v="0.20200000000000001"/>
    <n v="0.22890995260663521"/>
    <n v="1.731543134872418"/>
    <n v="2.4295424999999997"/>
    <n v="0.99156743620899157"/>
    <n v="2.0584249999999997"/>
    <n v="2.4987835703001582"/>
    <n v="1.9150513428120064"/>
    <n v="0.76724043542774023"/>
    <n v="0.92348390660301483"/>
    <n v="4.4948834745152849E-2"/>
    <n v="6.9241070300158469E-2"/>
    <n v="-0.14337365718799333"/>
    <n v="2.6909952606635201E-2"/>
    <n v="0.42410639527887639"/>
    <n v="0.33779011588652752"/>
    <n v="0.18800149187734641"/>
    <n v="0.14978862400918111"/>
    <n v="8.6316279392348871E-2"/>
    <n v="96.041937660221734"/>
    <n v="0.24115362208284377"/>
    <n v="8.8825386010712798E-2"/>
    <n v="-848.40545511799996"/>
    <n v="-174.74457974258286"/>
    <n v="3573.261"/>
    <n v="0.1190351574617764"/>
    <n v="-5.2253760314043003"/>
    <n v="0.34"/>
    <n v="0.16"/>
    <n v="0.18000000000000002"/>
    <n v="0.37618629382822188"/>
    <n v="0.18457024729648616"/>
    <n v="0.19161604653173572"/>
    <n v="0.33762233863068492"/>
    <n v="0.18467137439717357"/>
    <n v="0.36"/>
    <n v="0.3"/>
    <n v="0.06"/>
    <e v="#N/A"/>
    <e v="#N/A"/>
    <n v="5"/>
    <n v="23.729099325235961"/>
    <n v="23.729099325235961"/>
    <n v="29.226387608373837"/>
    <n v="29.226387608373837"/>
    <n v="18.899999999999999"/>
    <n v="14.5"/>
    <n v="15.8"/>
  </r>
  <r>
    <s v="AES"/>
    <x v="11"/>
    <x v="0"/>
    <n v="17.093240431138867"/>
    <n v="58.333787266612795"/>
    <n v="24.572972302248303"/>
    <n v="0.14068333333333333"/>
    <n v="1.6666999999999998"/>
    <n v="0.18618000000000001"/>
    <n v="2.4647000000000001"/>
    <n v="4.5496666666666685E-2"/>
    <n v="0.79800000000000026"/>
    <n v="1.2647321253247898"/>
    <n v="1.1810464575206014"/>
    <n v="6.843274235137789E-2"/>
    <n v="1.2228892914226956"/>
    <n v="0.10208760709545081"/>
    <n v="0.26343434343434358"/>
    <n v="0.1248418415039944"/>
    <n v="0.32215103757882746"/>
    <n v="6.2576591998856532"/>
    <n v="40.381504653233904"/>
    <n v="34.123845453348252"/>
    <n v="0.16134673633889277"/>
    <n v="0.19730919607483305"/>
    <n v="9.8743619945033403E-2"/>
    <n v="8.7432782314280019E-2"/>
    <n v="0.29510556621881007"/>
    <n v="5.8553878746237409"/>
    <n v="6.8055168293168684"/>
    <n v="4.3308811019500064"/>
    <n v="5.4371639115713997"/>
    <n v="9.5168674024312221"/>
    <n v="9.1736644273832368"/>
    <n v="3.6614795278074812"/>
    <n v="4.8427833254332304"/>
    <n v="0.19636194627377668"/>
    <n v="2.7113505731143537"/>
    <n v="3.7365005158118372"/>
    <n v="0.20767278390453003"/>
    <n v="0.53853234285936014"/>
    <n v="0.32075628103983639"/>
    <n v="0.16061459953800644"/>
    <n v="0.16014168150182995"/>
    <n v="0.21777606181952375"/>
    <n v="37.441163979338349"/>
    <n v="0.3023761226368008"/>
    <n v="8.6854442477413515E-2"/>
    <n v="-134632.59687793473"/>
    <n v="-323.57494218026415"/>
    <n v="4628.2875000000004"/>
    <n v="0.13560203376604105"/>
    <n v="-4.7306456093731768"/>
    <n v="0.31"/>
    <n v="0.14000000000000001"/>
    <n v="0.16999999999999998"/>
    <n v="0.31481279258395356"/>
    <n v="0.1228025486628031"/>
    <n v="0.19201024392115046"/>
    <n v="0.24274205928616147"/>
    <n v="0.12463207970169377"/>
    <n v="0.36"/>
    <n v="0.14000000000000001"/>
    <n v="0.21999999999999997"/>
    <n v="0.25"/>
    <n v="0.14000000000000001"/>
    <n v="5"/>
    <n v="24.723205936447425"/>
    <n v="24.723205936447425"/>
    <n v="29.237793597109526"/>
    <n v="29.237793597109526"/>
    <n v="18.3"/>
    <n v="15.1"/>
    <n v="17"/>
  </r>
  <r>
    <s v="AES"/>
    <x v="11"/>
    <x v="1"/>
    <n v="11.6480896423963"/>
    <n v="63.950841266366602"/>
    <n v="24.401069091237101"/>
    <n v="0.11841"/>
    <n v="1.2105999999999999"/>
    <n v="0.1153"/>
    <n v="1.3435000000000001"/>
    <n v="-3.1100000000000017E-3"/>
    <n v="0.13290000000000024"/>
    <n v="1.1082529941941264"/>
    <n v="1.2406561727425702"/>
    <n v="-0.11273588643797237"/>
    <n v="1.1744545834683482"/>
    <n v="9.5612622003221875E-2"/>
    <n v="0.2864823348694317"/>
    <n v="0.11229268214911058"/>
    <n v="0.33646049127011823"/>
    <n v="3.2651271926841767"/>
    <n v="20.914942755847708"/>
    <n v="17.649815563163532"/>
    <n v="0.19086971286620982"/>
    <n v="0.22416780912100764"/>
    <n v="9.5565271705184335E-2"/>
    <n v="9.5200317334391049E-2"/>
    <n v="0.30644831115660182"/>
    <n v="3.1314907349573184"/>
    <n v="3.8970877958482073"/>
    <n v="1.8715906724963562"/>
    <n v="3.3586143064921319"/>
    <n v="11.123318662572501"/>
    <n v="10.61489252814739"/>
    <n v="7.9918279276151827"/>
    <n v="8.7433018556510333"/>
    <n v="0.21088303945141748"/>
    <n v="7.2262308667242934"/>
    <n v="7.2562782216552577"/>
    <n v="0.21124799382221077"/>
    <n v="0.55680959114401951"/>
    <n v="0.33286644016142597"/>
    <n v="0.16247050043826006"/>
    <n v="0.17039593972316591"/>
    <n v="0.22394315098259354"/>
    <n v="39.983033171611837"/>
    <n v="0.30513910921520132"/>
    <n v="8.5184023713454682E-2"/>
    <n v="-464728.85924980039"/>
    <n v="-314.78187025182893"/>
    <n v="4628.2875000000004"/>
    <n v="0.17489314389683486"/>
    <n v="-4.5771593957795913"/>
    <n v="0.32"/>
    <n v="0.14000000000000001"/>
    <n v="0.18"/>
    <n v="0.30500960769399366"/>
    <n v="0.11293639865250252"/>
    <n v="0.19207320904149114"/>
    <n v="0.22758683916724617"/>
    <n v="0.11504200752673296"/>
    <n v="0.35"/>
    <n v="0.14000000000000001"/>
    <n v="0.20999999999999996"/>
    <n v="0.20999999999999996"/>
    <n v="0.16000000000000003"/>
    <n v="5"/>
    <n v="24.723205936447425"/>
    <n v="24.723205936447425"/>
    <n v="29.237793597109526"/>
    <n v="29.237793597109526"/>
    <n v="18.3"/>
    <n v="15.1"/>
    <n v="17"/>
  </r>
  <r>
    <s v="AES"/>
    <x v="11"/>
    <x v="2"/>
    <n v="10.552703173328"/>
    <n v="66.825051463564606"/>
    <n v="22.6222453631073"/>
    <n v="7.1419999999999997E-2"/>
    <n v="0.62370000000000003"/>
    <n v="8.1240000000000007E-2"/>
    <n v="0.65373999999999999"/>
    <n v="9.8200000000000093E-3"/>
    <n v="3.0039999999999956E-2"/>
    <n v="1.2565448082319413"/>
    <n v="1.4181510631704479"/>
    <n v="-0.12084084524628493"/>
    <n v="1.3373479357011946"/>
    <n v="9.1170987968140924E-2"/>
    <n v="0.25741525423728812"/>
    <n v="0.12192733255503171"/>
    <n v="0.34425375887223547"/>
    <n v="3.4330787697642235"/>
    <n v="17.052946969373821"/>
    <n v="13.619868199609597"/>
    <n v="0.16624426626914718"/>
    <n v="0.22232642631720376"/>
    <n v="7.6428301172909427E-2"/>
    <n v="8.2130767860324236E-2"/>
    <e v="#N/A"/>
    <n v="2.0272733005423129"/>
    <n v="3.4222385533582753"/>
    <n v="1.515969857485181"/>
    <n v="2.8721554130292772"/>
    <e v="#N/A"/>
    <e v="#N/A"/>
    <e v="#N/A"/>
    <e v="#N/A"/>
    <e v="#N/A"/>
    <e v="#N/A"/>
    <e v="#N/A"/>
    <e v="#N/A"/>
    <n v="0.49534040162219073"/>
    <n v="0.32138424000958266"/>
    <n v="0.15543439762504657"/>
    <n v="0.16594984238453608"/>
    <n v="0.17395616161260807"/>
    <n v="55.185240057797124"/>
    <n v="0.30257411004048612"/>
    <n v="7.9083343135749787E-2"/>
    <n v="-101249.44916269652"/>
    <n v="-244.93897387843256"/>
    <n v="4628.2875000000004"/>
    <n v="0.2079179681860345"/>
    <n v="-4.3638895175124697"/>
    <n v="0.31"/>
    <n v="0.13"/>
    <n v="0.18"/>
    <n v="0.3379792221859218"/>
    <n v="0.14611777450233335"/>
    <n v="0.19186144768358845"/>
    <n v="0.27855616908090386"/>
    <n v="0.14729489126883655"/>
    <n v="0.34"/>
    <n v="0.17"/>
    <n v="0.17"/>
    <n v="0.18000000000000002"/>
    <n v="0.14000000000000001"/>
    <n v="5"/>
    <n v="24.723205936447425"/>
    <n v="24.723205936447425"/>
    <n v="29.237793597109526"/>
    <n v="29.237793597109526"/>
    <n v="18.3"/>
    <n v="15.1"/>
    <n v="17"/>
  </r>
  <r>
    <s v="AES"/>
    <x v="11"/>
    <x v="3"/>
    <n v="8.8756654546440394"/>
    <n v="66.452275338107498"/>
    <n v="24.672059207248399"/>
    <n v="6.2859999999999999E-2"/>
    <n v="0.41332999999999998"/>
    <n v="5.6210000000000003E-2"/>
    <n v="0.40310000000000001"/>
    <n v="-6.6499999999999962E-3"/>
    <n v="-1.0229999999999961E-2"/>
    <n v="1.5332269258078726"/>
    <n v="1.4249333764581276"/>
    <n v="7.3216822811657867E-2"/>
    <n v="1.4790801511330001"/>
    <n v="0.15437190666980941"/>
    <n v="0.24094536525475757"/>
    <n v="0.22832842304787107"/>
    <n v="0.35637750725580275"/>
    <n v="6.2008165693677419"/>
    <n v="22.7204040491381"/>
    <n v="16.519587479770358"/>
    <n v="8.6573458584948165E-2"/>
    <n v="0.12804908420793168"/>
    <n v="0.11031318571713548"/>
    <n v="0.11604733236454232"/>
    <n v="0.22389349930843711"/>
    <n v="3.4438213976993155"/>
    <n v="3.9396470832468347"/>
    <n v="3.0117245162577304"/>
    <n v="3.5853020552210926"/>
    <n v="3.6380234266943292"/>
    <n v="3.2076208794375289"/>
    <n v="0.19420202899501371"/>
    <n v="0.19589636317979853"/>
    <n v="0.11358031359130162"/>
    <n v="-0.30162365655250545"/>
    <n v="-0.37768117578356364"/>
    <n v="0.10784616694389479"/>
    <n v="0.44185654674226416"/>
    <n v="0.32496515399458747"/>
    <n v="0.16522283779759644"/>
    <n v="0.15974231619699103"/>
    <n v="0.11689139274767668"/>
    <n v="80.884767362508086"/>
    <n v="0.27818415737007629"/>
    <n v="8.0766716892280821E-2"/>
    <n v="-2018.0531448578238"/>
    <n v="-213.59855284854197"/>
    <n v="4628.2875000000004"/>
    <n v="0.18700708687513481"/>
    <n v="-4.5590524018842151"/>
    <n v="0.32"/>
    <n v="0.14000000000000001"/>
    <n v="0.18"/>
    <n v="0.36666582258931923"/>
    <n v="0.17498862678579211"/>
    <n v="0.19167719580352713"/>
    <n v="0.32290417928951576"/>
    <n v="0.17535786992433405"/>
    <n v="0.34"/>
    <n v="0.26"/>
    <n v="8.0000000000000016E-2"/>
    <e v="#N/A"/>
    <n v="4.0000000000000008E-2"/>
    <n v="5"/>
    <n v="24.723205936447425"/>
    <n v="24.723205936447425"/>
    <n v="29.237793597109526"/>
    <n v="29.237793597109526"/>
    <n v="18.3"/>
    <n v="15.1"/>
    <n v="17"/>
  </r>
  <r>
    <s v="AES"/>
    <x v="11"/>
    <x v="4"/>
    <n v="10.7080421046978"/>
    <n v="64.358312725027801"/>
    <n v="24.933645170274399"/>
    <n v="5.9060000000000001E-2"/>
    <n v="0.35150999999999999"/>
    <n v="3.6459999999999999E-2"/>
    <n v="0.33282"/>
    <n v="-2.2600000000000002E-2"/>
    <n v="-1.8689999999999984E-2"/>
    <n v="1.5791364057669695"/>
    <n v="1.4622477391489697"/>
    <n v="7.6865440896964024E-2"/>
    <n v="1.5206920724579696"/>
    <n v="0.19189729909969996"/>
    <n v="0.24430264357338194"/>
    <n v="0.29181670146700961"/>
    <n v="0.37150909336256682"/>
    <n v="9.2774491356971946"/>
    <n v="15.896937281924821"/>
    <n v="6.619488146227626"/>
    <n v="5.2405344473681975E-2"/>
    <n v="7.9692391895557213E-2"/>
    <n v="0.16852635629088092"/>
    <n v="0.17063492063492069"/>
    <n v="0.21366204417051882"/>
    <n v="2.1335343721944335"/>
    <n v="4.3318369708994702"/>
    <n v="1.7673961138899574"/>
    <n v="3.9850363756613754"/>
    <n v="2.0890157935285054"/>
    <n v="1.9418592706728299"/>
    <n v="-4.4518578665928121E-2"/>
    <n v="0.1744631567828725"/>
    <n v="4.5135687879637898E-2"/>
    <n v="-2.2428211773709648"/>
    <n v="-2.0431771049885454"/>
    <n v="4.3027123535598122E-2"/>
    <n v="0.42615393492152087"/>
    <n v="0.32026841047967752"/>
    <n v="0.16536938659698056"/>
    <n v="0.15489902388269697"/>
    <n v="0.10588552444184335"/>
    <n v="86.307655580576977"/>
    <n v="0.2732756772606077"/>
    <n v="8.1082494949151623E-2"/>
    <n v="-524.5392343537211"/>
    <n v="-162.19272152799624"/>
    <n v="4628.2875000000004"/>
    <n v="0.17341869500213891"/>
    <n v="-4.6197500585631728"/>
    <n v="0.32"/>
    <n v="0.14000000000000001"/>
    <n v="0.18"/>
    <n v="0.37508807546549305"/>
    <n v="0.18346497515968838"/>
    <n v="0.19162310030580468"/>
    <n v="0.33592454947209871"/>
    <n v="0.18359703034667801"/>
    <n v="0.35"/>
    <n v="0.3"/>
    <n v="4.9999999999999989E-2"/>
    <e v="#N/A"/>
    <n v="6.0000000000000026E-2"/>
    <n v="5"/>
    <n v="24.723205936447425"/>
    <n v="24.723205936447425"/>
    <n v="29.237793597109526"/>
    <n v="29.237793597109526"/>
    <n v="18.3"/>
    <n v="15.1"/>
    <n v="17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426">
  <r>
    <x v="0"/>
    <x v="0"/>
    <x v="0"/>
    <n v="39.1"/>
    <n v="466413.66"/>
    <n v="5182371.3600000003"/>
  </r>
  <r>
    <x v="0"/>
    <x v="0"/>
    <x v="1"/>
    <n v="41.246499999999997"/>
    <n v="466493.66"/>
    <n v="5182421.3600000003"/>
  </r>
  <r>
    <x v="0"/>
    <x v="0"/>
    <x v="2"/>
    <n v="17.642600000000002"/>
    <n v="466373.66"/>
    <n v="5182241.3600000003"/>
  </r>
  <r>
    <x v="0"/>
    <x v="0"/>
    <x v="3"/>
    <n v="30.5152"/>
    <n v="466233.66"/>
    <n v="5182211.3600000003"/>
  </r>
  <r>
    <x v="0"/>
    <x v="0"/>
    <x v="4"/>
    <n v="17.4221"/>
    <n v="466273.66"/>
    <n v="5182151.3600000003"/>
  </r>
  <r>
    <x v="0"/>
    <x v="0"/>
    <x v="5"/>
    <n v="20.7699"/>
    <n v="466363.66"/>
    <n v="5182131.3600000003"/>
  </r>
  <r>
    <x v="0"/>
    <x v="0"/>
    <x v="6"/>
    <n v="26.6892"/>
    <n v="466393.66"/>
    <n v="5182061.3600000003"/>
  </r>
  <r>
    <x v="0"/>
    <x v="0"/>
    <x v="7"/>
    <n v="32.1006"/>
    <n v="466423.66"/>
    <n v="5182161.3600000003"/>
  </r>
  <r>
    <x v="0"/>
    <x v="0"/>
    <x v="8"/>
    <n v="29.983699999999999"/>
    <n v="466463.66"/>
    <n v="5182181.3600000003"/>
  </r>
  <r>
    <x v="0"/>
    <x v="0"/>
    <x v="9"/>
    <n v="23.362400000000001"/>
    <n v="466493.66"/>
    <n v="5182251.3600000003"/>
  </r>
  <r>
    <x v="0"/>
    <x v="0"/>
    <x v="10"/>
    <n v="23.506699999999999"/>
    <n v="466493.66"/>
    <n v="5182281.3600000003"/>
  </r>
  <r>
    <x v="0"/>
    <x v="0"/>
    <x v="11"/>
    <n v="17.7301"/>
    <n v="466553.66"/>
    <n v="5182171.3600000003"/>
  </r>
  <r>
    <x v="0"/>
    <x v="0"/>
    <x v="12"/>
    <n v="18.890499999999999"/>
    <n v="466323.66"/>
    <n v="5182201.3600000003"/>
  </r>
  <r>
    <x v="0"/>
    <x v="0"/>
    <x v="13"/>
    <n v="23.834599999999998"/>
    <n v="466603.66"/>
    <n v="5182231.3600000003"/>
  </r>
  <r>
    <x v="0"/>
    <x v="0"/>
    <x v="14"/>
    <n v="18.323"/>
    <n v="466483.66"/>
    <n v="5182081.3600000003"/>
  </r>
  <r>
    <x v="0"/>
    <x v="0"/>
    <x v="15"/>
    <n v="24.743400000000001"/>
    <n v="466153.66"/>
    <n v="5182151.3600000003"/>
  </r>
  <r>
    <x v="0"/>
    <x v="0"/>
    <x v="16"/>
    <n v="0"/>
    <n v="466193.66"/>
    <n v="5182091.3600000003"/>
  </r>
  <r>
    <x v="0"/>
    <x v="0"/>
    <x v="17"/>
    <n v="32.672199999999997"/>
    <n v="466533.66"/>
    <n v="5182351.3600000003"/>
  </r>
  <r>
    <x v="0"/>
    <x v="0"/>
    <x v="18"/>
    <n v="34.330199999999998"/>
    <n v="466303.66"/>
    <n v="5182261.3600000003"/>
  </r>
  <r>
    <x v="0"/>
    <x v="0"/>
    <x v="19"/>
    <n v="25.3886"/>
    <n v="466313.66"/>
    <n v="5182341.3600000003"/>
  </r>
  <r>
    <x v="0"/>
    <x v="0"/>
    <x v="20"/>
    <n v="26.181699999999999"/>
    <n v="466213.66"/>
    <n v="5182281.3600000003"/>
  </r>
  <r>
    <x v="0"/>
    <x v="0"/>
    <x v="21"/>
    <n v="20.462199999999999"/>
    <n v="466153.66"/>
    <n v="5182231.3600000003"/>
  </r>
  <r>
    <x v="0"/>
    <x v="0"/>
    <x v="22"/>
    <n v="0"/>
    <n v="466593.66"/>
    <n v="5182311.3600000003"/>
  </r>
  <r>
    <x v="0"/>
    <x v="0"/>
    <x v="23"/>
    <n v="27.546600000000002"/>
    <n v="466283.66"/>
    <n v="5182051.3600000003"/>
  </r>
  <r>
    <x v="0"/>
    <x v="0"/>
    <x v="24"/>
    <n v="21.829899999999999"/>
    <n v="466413.66"/>
    <n v="5182441.3600000003"/>
  </r>
  <r>
    <x v="0"/>
    <x v="0"/>
    <x v="25"/>
    <n v="21.5472"/>
    <n v="466493.66"/>
    <n v="5182501.3600000003"/>
  </r>
  <r>
    <x v="0"/>
    <x v="0"/>
    <x v="26"/>
    <n v="27.835100000000001"/>
    <n v="466423.66"/>
    <n v="5182291.3600000003"/>
  </r>
  <r>
    <x v="0"/>
    <x v="0"/>
    <x v="27"/>
    <n v="19.1861"/>
    <n v="466613.66"/>
    <n v="5182171.3600000003"/>
  </r>
  <r>
    <x v="0"/>
    <x v="0"/>
    <x v="28"/>
    <n v="17.707100000000001"/>
    <n v="466643.66"/>
    <n v="5182271.3600000003"/>
  </r>
  <r>
    <x v="0"/>
    <x v="0"/>
    <x v="29"/>
    <n v="26.211600000000001"/>
    <n v="466333.66"/>
    <n v="5182021.3600000003"/>
  </r>
  <r>
    <x v="0"/>
    <x v="0"/>
    <x v="30"/>
    <n v="19.756799999999998"/>
    <n v="466463.66"/>
    <n v="5182341.3600000003"/>
  </r>
  <r>
    <x v="0"/>
    <x v="0"/>
    <x v="31"/>
    <n v="24.7454"/>
    <n v="466123.66"/>
    <n v="5182111.3600000003"/>
  </r>
  <r>
    <x v="0"/>
    <x v="0"/>
    <x v="32"/>
    <n v="35.6096"/>
    <n v="466333.66"/>
    <n v="5182081.3600000003"/>
  </r>
  <r>
    <x v="0"/>
    <x v="0"/>
    <x v="33"/>
    <n v="24.832100000000001"/>
    <n v="466543.66"/>
    <n v="5182241.3600000003"/>
  </r>
  <r>
    <x v="0"/>
    <x v="0"/>
    <x v="34"/>
    <n v="38.491100000000003"/>
    <n v="466363.66"/>
    <n v="5182331.3600000003"/>
  </r>
  <r>
    <x v="0"/>
    <x v="0"/>
    <x v="35"/>
    <n v="23.8154"/>
    <n v="466353.66"/>
    <n v="5182391.3600000003"/>
  </r>
  <r>
    <x v="0"/>
    <x v="1"/>
    <x v="0"/>
    <n v="6.7"/>
    <n v="466413.66"/>
    <n v="5182371.3600000003"/>
  </r>
  <r>
    <x v="0"/>
    <x v="1"/>
    <x v="1"/>
    <n v="5.4"/>
    <n v="466493.66"/>
    <n v="5182421.3600000003"/>
  </r>
  <r>
    <x v="0"/>
    <x v="1"/>
    <x v="2"/>
    <n v="4.4000000000000004"/>
    <n v="466373.66"/>
    <n v="5182241.3600000003"/>
  </r>
  <r>
    <x v="0"/>
    <x v="1"/>
    <x v="3"/>
    <n v="8.4"/>
    <n v="466233.66"/>
    <n v="5182211.3600000003"/>
  </r>
  <r>
    <x v="0"/>
    <x v="1"/>
    <x v="4"/>
    <n v="4.0999999999999996"/>
    <n v="466273.66"/>
    <n v="5182151.3600000003"/>
  </r>
  <r>
    <x v="0"/>
    <x v="1"/>
    <x v="5"/>
    <n v="3.2"/>
    <n v="466363.66"/>
    <n v="5182131.3600000003"/>
  </r>
  <r>
    <x v="0"/>
    <x v="1"/>
    <x v="6"/>
    <n v="9"/>
    <n v="466393.66"/>
    <n v="5182061.3600000003"/>
  </r>
  <r>
    <x v="0"/>
    <x v="1"/>
    <x v="7"/>
    <n v="25"/>
    <n v="466423.66"/>
    <n v="5182161.3600000003"/>
  </r>
  <r>
    <x v="0"/>
    <x v="1"/>
    <x v="8"/>
    <n v="11.4"/>
    <n v="466463.66"/>
    <n v="5182181.3600000003"/>
  </r>
  <r>
    <x v="0"/>
    <x v="1"/>
    <x v="9"/>
    <n v="2.1"/>
    <n v="466493.66"/>
    <n v="5182251.3600000003"/>
  </r>
  <r>
    <x v="0"/>
    <x v="1"/>
    <x v="10"/>
    <n v="6.3"/>
    <n v="466493.66"/>
    <n v="5182281.3600000003"/>
  </r>
  <r>
    <x v="0"/>
    <x v="1"/>
    <x v="11"/>
    <n v="1"/>
    <n v="466553.66"/>
    <n v="5182171.3600000003"/>
  </r>
  <r>
    <x v="0"/>
    <x v="1"/>
    <x v="12"/>
    <n v="3.3"/>
    <n v="466323.66"/>
    <n v="5182201.3600000003"/>
  </r>
  <r>
    <x v="0"/>
    <x v="1"/>
    <x v="13"/>
    <n v="3.9"/>
    <n v="466603.66"/>
    <n v="5182231.3600000003"/>
  </r>
  <r>
    <x v="0"/>
    <x v="1"/>
    <x v="14"/>
    <n v="2.4"/>
    <n v="466483.66"/>
    <n v="5182081.3600000003"/>
  </r>
  <r>
    <x v="0"/>
    <x v="1"/>
    <x v="15"/>
    <n v="6"/>
    <n v="466153.66"/>
    <n v="5182151.3600000003"/>
  </r>
  <r>
    <x v="0"/>
    <x v="1"/>
    <x v="16"/>
    <n v="0"/>
    <n v="466193.66"/>
    <n v="5182091.3600000003"/>
  </r>
  <r>
    <x v="0"/>
    <x v="1"/>
    <x v="17"/>
    <n v="11.4"/>
    <n v="466533.66"/>
    <n v="5182351.3600000003"/>
  </r>
  <r>
    <x v="0"/>
    <x v="1"/>
    <x v="18"/>
    <n v="8"/>
    <n v="466303.66"/>
    <n v="5182261.3600000003"/>
  </r>
  <r>
    <x v="0"/>
    <x v="1"/>
    <x v="19"/>
    <n v="6.3"/>
    <n v="466313.66"/>
    <n v="5182341.3600000003"/>
  </r>
  <r>
    <x v="0"/>
    <x v="1"/>
    <x v="20"/>
    <n v="6.3"/>
    <n v="466213.66"/>
    <n v="5182281.3600000003"/>
  </r>
  <r>
    <x v="0"/>
    <x v="1"/>
    <x v="21"/>
    <n v="6.2"/>
    <n v="466153.66"/>
    <n v="5182231.3600000003"/>
  </r>
  <r>
    <x v="0"/>
    <x v="1"/>
    <x v="22"/>
    <n v="0"/>
    <n v="466593.66"/>
    <n v="5182311.3600000003"/>
  </r>
  <r>
    <x v="0"/>
    <x v="1"/>
    <x v="23"/>
    <n v="8.5"/>
    <n v="466283.66"/>
    <n v="5182051.3600000003"/>
  </r>
  <r>
    <x v="0"/>
    <x v="1"/>
    <x v="24"/>
    <n v="3.5"/>
    <n v="466413.66"/>
    <n v="5182441.3600000003"/>
  </r>
  <r>
    <x v="0"/>
    <x v="1"/>
    <x v="25"/>
    <n v="4.4000000000000004"/>
    <n v="466493.66"/>
    <n v="5182501.3600000003"/>
  </r>
  <r>
    <x v="0"/>
    <x v="1"/>
    <x v="26"/>
    <n v="7.6"/>
    <n v="466423.66"/>
    <n v="5182291.3600000003"/>
  </r>
  <r>
    <x v="0"/>
    <x v="1"/>
    <x v="27"/>
    <n v="5.0999999999999996"/>
    <n v="466613.66"/>
    <n v="5182171.3600000003"/>
  </r>
  <r>
    <x v="0"/>
    <x v="1"/>
    <x v="28"/>
    <n v="5.6"/>
    <n v="466643.66"/>
    <n v="5182271.3600000003"/>
  </r>
  <r>
    <x v="0"/>
    <x v="1"/>
    <x v="29"/>
    <n v="6.7"/>
    <n v="466333.66"/>
    <n v="5182021.3600000003"/>
  </r>
  <r>
    <x v="0"/>
    <x v="1"/>
    <x v="30"/>
    <n v="3.1"/>
    <n v="466463.66"/>
    <n v="5182341.3600000003"/>
  </r>
  <r>
    <x v="0"/>
    <x v="1"/>
    <x v="31"/>
    <n v="5.3"/>
    <n v="466123.66"/>
    <n v="5182111.3600000003"/>
  </r>
  <r>
    <x v="0"/>
    <x v="1"/>
    <x v="32"/>
    <n v="10.7"/>
    <n v="466333.66"/>
    <n v="5182081.3600000003"/>
  </r>
  <r>
    <x v="0"/>
    <x v="1"/>
    <x v="33"/>
    <n v="3.5"/>
    <n v="466543.66"/>
    <n v="5182241.3600000003"/>
  </r>
  <r>
    <x v="0"/>
    <x v="1"/>
    <x v="34"/>
    <n v="13.7"/>
    <n v="466363.66"/>
    <n v="5182331.3600000003"/>
  </r>
  <r>
    <x v="0"/>
    <x v="1"/>
    <x v="35"/>
    <n v="4.4000000000000004"/>
    <n v="466353.66"/>
    <n v="5182391.3600000003"/>
  </r>
  <r>
    <x v="0"/>
    <x v="2"/>
    <x v="0"/>
    <n v="32.4"/>
    <n v="466413.66"/>
    <n v="5182371.3600000003"/>
  </r>
  <r>
    <x v="0"/>
    <x v="2"/>
    <x v="1"/>
    <n v="35.846499999999999"/>
    <n v="466493.66"/>
    <n v="5182421.3600000003"/>
  </r>
  <r>
    <x v="0"/>
    <x v="2"/>
    <x v="2"/>
    <n v="13.242599999999999"/>
    <n v="466373.66"/>
    <n v="5182241.3600000003"/>
  </r>
  <r>
    <x v="0"/>
    <x v="2"/>
    <x v="3"/>
    <n v="22.115200000000002"/>
    <n v="466233.66"/>
    <n v="5182211.3600000003"/>
  </r>
  <r>
    <x v="0"/>
    <x v="2"/>
    <x v="4"/>
    <n v="13.322100000000001"/>
    <n v="466273.66"/>
    <n v="5182151.3600000003"/>
  </r>
  <r>
    <x v="0"/>
    <x v="2"/>
    <x v="5"/>
    <n v="17.569900000000001"/>
    <n v="466363.66"/>
    <n v="5182131.3600000003"/>
  </r>
  <r>
    <x v="0"/>
    <x v="2"/>
    <x v="6"/>
    <n v="17.6892"/>
    <n v="466393.66"/>
    <n v="5182061.3600000003"/>
  </r>
  <r>
    <x v="0"/>
    <x v="2"/>
    <x v="7"/>
    <n v="7.1006"/>
    <n v="466423.66"/>
    <n v="5182161.3600000003"/>
  </r>
  <r>
    <x v="0"/>
    <x v="2"/>
    <x v="8"/>
    <n v="18.5837"/>
    <n v="466463.66"/>
    <n v="5182181.3600000003"/>
  </r>
  <r>
    <x v="0"/>
    <x v="2"/>
    <x v="9"/>
    <n v="21.2624"/>
    <n v="466493.66"/>
    <n v="5182251.3600000003"/>
  </r>
  <r>
    <x v="0"/>
    <x v="2"/>
    <x v="10"/>
    <n v="17.206700000000001"/>
    <n v="466493.66"/>
    <n v="5182281.3600000003"/>
  </r>
  <r>
    <x v="0"/>
    <x v="2"/>
    <x v="11"/>
    <n v="16.7301"/>
    <n v="466553.66"/>
    <n v="5182171.3600000003"/>
  </r>
  <r>
    <x v="0"/>
    <x v="2"/>
    <x v="12"/>
    <n v="15.5905"/>
    <n v="466323.66"/>
    <n v="5182201.3600000003"/>
  </r>
  <r>
    <x v="0"/>
    <x v="2"/>
    <x v="13"/>
    <n v="19.9346"/>
    <n v="466603.66"/>
    <n v="5182231.3600000003"/>
  </r>
  <r>
    <x v="0"/>
    <x v="2"/>
    <x v="14"/>
    <n v="15.923"/>
    <n v="466483.66"/>
    <n v="5182081.3600000003"/>
  </r>
  <r>
    <x v="0"/>
    <x v="2"/>
    <x v="15"/>
    <n v="18.743400000000001"/>
    <n v="466153.66"/>
    <n v="5182151.3600000003"/>
  </r>
  <r>
    <x v="0"/>
    <x v="2"/>
    <x v="16"/>
    <n v="0"/>
    <n v="466193.66"/>
    <n v="5182091.3600000003"/>
  </r>
  <r>
    <x v="0"/>
    <x v="2"/>
    <x v="17"/>
    <n v="21.272200000000002"/>
    <n v="466533.66"/>
    <n v="5182351.3600000003"/>
  </r>
  <r>
    <x v="0"/>
    <x v="2"/>
    <x v="18"/>
    <n v="26.330200000000001"/>
    <n v="466303.66"/>
    <n v="5182261.3600000003"/>
  </r>
  <r>
    <x v="0"/>
    <x v="2"/>
    <x v="19"/>
    <n v="19.0886"/>
    <n v="466313.66"/>
    <n v="5182341.3600000003"/>
  </r>
  <r>
    <x v="0"/>
    <x v="2"/>
    <x v="20"/>
    <n v="19.881699999999999"/>
    <n v="466213.66"/>
    <n v="5182281.3600000003"/>
  </r>
  <r>
    <x v="0"/>
    <x v="2"/>
    <x v="21"/>
    <n v="14.2622"/>
    <n v="466153.66"/>
    <n v="5182231.3600000003"/>
  </r>
  <r>
    <x v="0"/>
    <x v="2"/>
    <x v="22"/>
    <n v="0"/>
    <n v="466593.66"/>
    <n v="5182311.3600000003"/>
  </r>
  <r>
    <x v="0"/>
    <x v="2"/>
    <x v="23"/>
    <n v="19.046600000000002"/>
    <n v="466283.66"/>
    <n v="5182051.3600000003"/>
  </r>
  <r>
    <x v="0"/>
    <x v="2"/>
    <x v="24"/>
    <n v="18.329899999999999"/>
    <n v="466413.66"/>
    <n v="5182441.3600000003"/>
  </r>
  <r>
    <x v="0"/>
    <x v="2"/>
    <x v="25"/>
    <n v="17.147200000000002"/>
    <n v="466493.66"/>
    <n v="5182501.3600000003"/>
  </r>
  <r>
    <x v="0"/>
    <x v="2"/>
    <x v="26"/>
    <n v="20.235099999999999"/>
    <n v="466423.66"/>
    <n v="5182291.3600000003"/>
  </r>
  <r>
    <x v="0"/>
    <x v="2"/>
    <x v="27"/>
    <n v="14.0861"/>
    <n v="466613.66"/>
    <n v="5182171.3600000003"/>
  </r>
  <r>
    <x v="0"/>
    <x v="2"/>
    <x v="28"/>
    <n v="12.107100000000001"/>
    <n v="466643.66"/>
    <n v="5182271.3600000003"/>
  </r>
  <r>
    <x v="0"/>
    <x v="2"/>
    <x v="29"/>
    <n v="19.511600000000001"/>
    <n v="466333.66"/>
    <n v="5182021.3600000003"/>
  </r>
  <r>
    <x v="0"/>
    <x v="2"/>
    <x v="30"/>
    <n v="16.6568"/>
    <n v="466463.66"/>
    <n v="5182341.3600000003"/>
  </r>
  <r>
    <x v="0"/>
    <x v="2"/>
    <x v="31"/>
    <n v="19.445399999999999"/>
    <n v="466123.66"/>
    <n v="5182111.3600000003"/>
  </r>
  <r>
    <x v="0"/>
    <x v="2"/>
    <x v="32"/>
    <n v="24.909600000000001"/>
    <n v="466333.66"/>
    <n v="5182081.3600000003"/>
  </r>
  <r>
    <x v="0"/>
    <x v="2"/>
    <x v="33"/>
    <n v="21.332100000000001"/>
    <n v="466543.66"/>
    <n v="5182241.3600000003"/>
  </r>
  <r>
    <x v="0"/>
    <x v="2"/>
    <x v="34"/>
    <n v="24.7911"/>
    <n v="466363.66"/>
    <n v="5182331.3600000003"/>
  </r>
  <r>
    <x v="0"/>
    <x v="2"/>
    <x v="35"/>
    <n v="19.415400000000002"/>
    <n v="466353.66"/>
    <n v="5182391.3600000003"/>
  </r>
  <r>
    <x v="1"/>
    <x v="0"/>
    <x v="0"/>
    <n v="35.808900000000001"/>
    <n v="517227.65"/>
    <n v="5169180.78"/>
  </r>
  <r>
    <x v="1"/>
    <x v="0"/>
    <x v="1"/>
    <n v="48.008800000000001"/>
    <n v="517437.65"/>
    <n v="5169220.78"/>
  </r>
  <r>
    <x v="1"/>
    <x v="0"/>
    <x v="2"/>
    <n v="40.240699999999997"/>
    <n v="517327.65"/>
    <n v="5169270.78"/>
  </r>
  <r>
    <x v="1"/>
    <x v="0"/>
    <x v="3"/>
    <n v="29.3383"/>
    <n v="516947.65"/>
    <n v="5169210.78"/>
  </r>
  <r>
    <x v="1"/>
    <x v="0"/>
    <x v="4"/>
    <n v="41.069099999999999"/>
    <n v="517147.65"/>
    <n v="5169230.78"/>
  </r>
  <r>
    <x v="1"/>
    <x v="0"/>
    <x v="5"/>
    <n v="31.454799999999999"/>
    <n v="517057.65"/>
    <n v="5169320.78"/>
  </r>
  <r>
    <x v="1"/>
    <x v="0"/>
    <x v="6"/>
    <n v="51.566200000000002"/>
    <n v="517097.65"/>
    <n v="5169400.78"/>
  </r>
  <r>
    <x v="1"/>
    <x v="0"/>
    <x v="7"/>
    <n v="32.517600000000002"/>
    <n v="517087.65"/>
    <n v="5169460.78"/>
  </r>
  <r>
    <x v="1"/>
    <x v="0"/>
    <x v="8"/>
    <n v="48.796399999999998"/>
    <n v="517257.65"/>
    <n v="5169450.78"/>
  </r>
  <r>
    <x v="1"/>
    <x v="0"/>
    <x v="9"/>
    <n v="26.0611"/>
    <n v="517237.65"/>
    <n v="5169520.78"/>
  </r>
  <r>
    <x v="1"/>
    <x v="0"/>
    <x v="10"/>
    <n v="52.778599999999997"/>
    <n v="517217.65"/>
    <n v="5169370.78"/>
  </r>
  <r>
    <x v="1"/>
    <x v="0"/>
    <x v="11"/>
    <n v="43.019500000000001"/>
    <n v="517127.65"/>
    <n v="5169250.78"/>
  </r>
  <r>
    <x v="1"/>
    <x v="0"/>
    <x v="12"/>
    <n v="34.019500000000001"/>
    <n v="517457.65"/>
    <n v="5169080.78"/>
  </r>
  <r>
    <x v="1"/>
    <x v="0"/>
    <x v="13"/>
    <n v="26.783899999999999"/>
    <n v="517037.65"/>
    <n v="5169220.78"/>
  </r>
  <r>
    <x v="1"/>
    <x v="0"/>
    <x v="14"/>
    <n v="31.480399999999999"/>
    <n v="516887.65"/>
    <n v="5169320.78"/>
  </r>
  <r>
    <x v="1"/>
    <x v="0"/>
    <x v="15"/>
    <n v="21.636199999999999"/>
    <n v="517327.65"/>
    <n v="5169530.78"/>
  </r>
  <r>
    <x v="1"/>
    <x v="0"/>
    <x v="16"/>
    <n v="38.939500000000002"/>
    <n v="517397.65"/>
    <n v="5169360.78"/>
  </r>
  <r>
    <x v="1"/>
    <x v="0"/>
    <x v="17"/>
    <n v="0"/>
    <n v="516847.65"/>
    <n v="5169190.78"/>
  </r>
  <r>
    <x v="1"/>
    <x v="0"/>
    <x v="18"/>
    <n v="26.643799999999999"/>
    <n v="517147.65"/>
    <n v="5169560.78"/>
  </r>
  <r>
    <x v="1"/>
    <x v="0"/>
    <x v="19"/>
    <n v="32.430300000000003"/>
    <n v="517347.65"/>
    <n v="5169170.78"/>
  </r>
  <r>
    <x v="1"/>
    <x v="0"/>
    <x v="20"/>
    <n v="38.531700000000001"/>
    <n v="516957.65"/>
    <n v="5169460.78"/>
  </r>
  <r>
    <x v="1"/>
    <x v="0"/>
    <x v="21"/>
    <n v="32.148099999999999"/>
    <n v="517237.65"/>
    <n v="5169280.78"/>
  </r>
  <r>
    <x v="1"/>
    <x v="0"/>
    <x v="22"/>
    <n v="32.960500000000003"/>
    <n v="517367.65"/>
    <n v="5169070.78"/>
  </r>
  <r>
    <x v="1"/>
    <x v="0"/>
    <x v="23"/>
    <n v="43.013399999999997"/>
    <n v="516877.65"/>
    <n v="5169420.78"/>
  </r>
  <r>
    <x v="1"/>
    <x v="0"/>
    <x v="24"/>
    <n v="34.8459"/>
    <n v="516977.65"/>
    <n v="5169290.78"/>
  </r>
  <r>
    <x v="1"/>
    <x v="0"/>
    <x v="25"/>
    <n v="51.701500000000003"/>
    <n v="517317.65"/>
    <n v="5169390.78"/>
  </r>
  <r>
    <x v="1"/>
    <x v="0"/>
    <x v="26"/>
    <n v="28.8186"/>
    <n v="517177.65"/>
    <n v="5169460.78"/>
  </r>
  <r>
    <x v="1"/>
    <x v="0"/>
    <x v="27"/>
    <n v="51.4499"/>
    <n v="517457.65"/>
    <n v="5169310.78"/>
  </r>
  <r>
    <x v="1"/>
    <x v="0"/>
    <x v="28"/>
    <n v="0"/>
    <n v="517287.65"/>
    <n v="5169080.78"/>
  </r>
  <r>
    <x v="1"/>
    <x v="0"/>
    <x v="29"/>
    <n v="41.438299999999998"/>
    <n v="516997.65"/>
    <n v="5169380.78"/>
  </r>
  <r>
    <x v="1"/>
    <x v="0"/>
    <x v="30"/>
    <n v="29.916699999999999"/>
    <n v="517287.65"/>
    <n v="5169590.78"/>
  </r>
  <r>
    <x v="1"/>
    <x v="0"/>
    <x v="31"/>
    <n v="41.851399999999998"/>
    <n v="517147.65"/>
    <n v="5169330.78"/>
  </r>
  <r>
    <x v="1"/>
    <x v="0"/>
    <x v="32"/>
    <n v="52.823900000000002"/>
    <n v="517387.65"/>
    <n v="5169440.78"/>
  </r>
  <r>
    <x v="1"/>
    <x v="0"/>
    <x v="33"/>
    <n v="41.371299999999998"/>
    <n v="517467.65"/>
    <n v="5169160.78"/>
  </r>
  <r>
    <x v="1"/>
    <x v="0"/>
    <x v="34"/>
    <n v="31.747399999999999"/>
    <n v="517077.65"/>
    <n v="5169530.78"/>
  </r>
  <r>
    <x v="1"/>
    <x v="0"/>
    <x v="35"/>
    <n v="33.048999999999999"/>
    <n v="517317.65"/>
    <n v="5169020.78"/>
  </r>
  <r>
    <x v="1"/>
    <x v="1"/>
    <x v="0"/>
    <n v="6.6"/>
    <n v="517227.65"/>
    <n v="5169180.78"/>
  </r>
  <r>
    <x v="1"/>
    <x v="1"/>
    <x v="1"/>
    <n v="10.4"/>
    <n v="517437.65"/>
    <n v="5169220.78"/>
  </r>
  <r>
    <x v="1"/>
    <x v="1"/>
    <x v="2"/>
    <n v="6.4"/>
    <n v="517327.65"/>
    <n v="5169270.78"/>
  </r>
  <r>
    <x v="1"/>
    <x v="1"/>
    <x v="3"/>
    <n v="9.6999999999999993"/>
    <n v="516947.65"/>
    <n v="5169210.78"/>
  </r>
  <r>
    <x v="1"/>
    <x v="1"/>
    <x v="4"/>
    <n v="14"/>
    <n v="517147.65"/>
    <n v="5169230.78"/>
  </r>
  <r>
    <x v="1"/>
    <x v="1"/>
    <x v="5"/>
    <n v="11.3"/>
    <n v="517057.65"/>
    <n v="5169320.78"/>
  </r>
  <r>
    <x v="1"/>
    <x v="1"/>
    <x v="6"/>
    <n v="13"/>
    <n v="517097.65"/>
    <n v="5169400.78"/>
  </r>
  <r>
    <x v="1"/>
    <x v="1"/>
    <x v="7"/>
    <n v="6.4"/>
    <n v="517087.65"/>
    <n v="5169460.78"/>
  </r>
  <r>
    <x v="1"/>
    <x v="1"/>
    <x v="8"/>
    <n v="15.2"/>
    <n v="517257.65"/>
    <n v="5169450.78"/>
  </r>
  <r>
    <x v="1"/>
    <x v="1"/>
    <x v="9"/>
    <n v="4.8"/>
    <n v="517237.65"/>
    <n v="5169520.78"/>
  </r>
  <r>
    <x v="1"/>
    <x v="1"/>
    <x v="10"/>
    <n v="18.600000000000001"/>
    <n v="517217.65"/>
    <n v="5169370.78"/>
  </r>
  <r>
    <x v="1"/>
    <x v="1"/>
    <x v="11"/>
    <n v="11.2"/>
    <n v="517127.65"/>
    <n v="5169250.78"/>
  </r>
  <r>
    <x v="1"/>
    <x v="1"/>
    <x v="12"/>
    <n v="5.8"/>
    <n v="517457.65"/>
    <n v="5169080.78"/>
  </r>
  <r>
    <x v="1"/>
    <x v="1"/>
    <x v="13"/>
    <n v="8"/>
    <n v="517037.65"/>
    <n v="5169220.78"/>
  </r>
  <r>
    <x v="1"/>
    <x v="1"/>
    <x v="14"/>
    <n v="6.7"/>
    <n v="516887.65"/>
    <n v="5169320.78"/>
  </r>
  <r>
    <x v="1"/>
    <x v="1"/>
    <x v="15"/>
    <n v="3"/>
    <n v="517327.65"/>
    <n v="5169530.78"/>
  </r>
  <r>
    <x v="1"/>
    <x v="1"/>
    <x v="16"/>
    <n v="11.8"/>
    <n v="517397.65"/>
    <n v="5169360.78"/>
  </r>
  <r>
    <x v="1"/>
    <x v="1"/>
    <x v="17"/>
    <n v="0"/>
    <n v="516847.65"/>
    <n v="5169190.78"/>
  </r>
  <r>
    <x v="1"/>
    <x v="1"/>
    <x v="18"/>
    <n v="3.8"/>
    <n v="517147.65"/>
    <n v="5169560.78"/>
  </r>
  <r>
    <x v="1"/>
    <x v="1"/>
    <x v="19"/>
    <n v="5.6"/>
    <n v="517347.65"/>
    <n v="5169170.78"/>
  </r>
  <r>
    <x v="1"/>
    <x v="1"/>
    <x v="20"/>
    <n v="6.9"/>
    <n v="516957.65"/>
    <n v="5169460.78"/>
  </r>
  <r>
    <x v="1"/>
    <x v="1"/>
    <x v="21"/>
    <n v="9.3000000000000007"/>
    <n v="517237.65"/>
    <n v="5169280.78"/>
  </r>
  <r>
    <x v="1"/>
    <x v="1"/>
    <x v="22"/>
    <n v="7.3"/>
    <n v="517367.65"/>
    <n v="5169070.78"/>
  </r>
  <r>
    <x v="1"/>
    <x v="1"/>
    <x v="23"/>
    <n v="13.2"/>
    <n v="516877.65"/>
    <n v="5169420.78"/>
  </r>
  <r>
    <x v="1"/>
    <x v="1"/>
    <x v="24"/>
    <n v="12.1"/>
    <n v="516977.65"/>
    <n v="5169290.78"/>
  </r>
  <r>
    <x v="1"/>
    <x v="1"/>
    <x v="25"/>
    <n v="21.7"/>
    <n v="517317.65"/>
    <n v="5169390.78"/>
  </r>
  <r>
    <x v="1"/>
    <x v="1"/>
    <x v="26"/>
    <n v="9.8000000000000007"/>
    <n v="517177.65"/>
    <n v="5169460.78"/>
  </r>
  <r>
    <x v="1"/>
    <x v="1"/>
    <x v="27"/>
    <n v="7.1"/>
    <n v="517457.65"/>
    <n v="5169310.78"/>
  </r>
  <r>
    <x v="1"/>
    <x v="1"/>
    <x v="28"/>
    <n v="0"/>
    <n v="517287.65"/>
    <n v="5169080.78"/>
  </r>
  <r>
    <x v="1"/>
    <x v="1"/>
    <x v="29"/>
    <n v="13.5"/>
    <n v="516997.65"/>
    <n v="5169380.78"/>
  </r>
  <r>
    <x v="1"/>
    <x v="1"/>
    <x v="30"/>
    <n v="8.8000000000000007"/>
    <n v="517287.65"/>
    <n v="5169590.78"/>
  </r>
  <r>
    <x v="1"/>
    <x v="1"/>
    <x v="31"/>
    <n v="14.1"/>
    <n v="517147.65"/>
    <n v="5169330.78"/>
  </r>
  <r>
    <x v="1"/>
    <x v="1"/>
    <x v="32"/>
    <n v="16.399999999999999"/>
    <n v="517387.65"/>
    <n v="5169440.78"/>
  </r>
  <r>
    <x v="1"/>
    <x v="1"/>
    <x v="33"/>
    <n v="9.6999999999999993"/>
    <n v="517467.65"/>
    <n v="5169160.78"/>
  </r>
  <r>
    <x v="1"/>
    <x v="1"/>
    <x v="34"/>
    <n v="5.4"/>
    <n v="517077.65"/>
    <n v="5169530.78"/>
  </r>
  <r>
    <x v="1"/>
    <x v="1"/>
    <x v="35"/>
    <n v="5.0999999999999996"/>
    <n v="517317.65"/>
    <n v="5169020.78"/>
  </r>
  <r>
    <x v="1"/>
    <x v="2"/>
    <x v="0"/>
    <n v="29.2089"/>
    <n v="517227.65"/>
    <n v="5169180.78"/>
  </r>
  <r>
    <x v="1"/>
    <x v="2"/>
    <x v="1"/>
    <n v="37.608800000000002"/>
    <n v="517437.65"/>
    <n v="5169220.78"/>
  </r>
  <r>
    <x v="1"/>
    <x v="2"/>
    <x v="2"/>
    <n v="33.840699999999998"/>
    <n v="517327.65"/>
    <n v="5169270.78"/>
  </r>
  <r>
    <x v="1"/>
    <x v="2"/>
    <x v="3"/>
    <n v="19.638300000000001"/>
    <n v="516947.65"/>
    <n v="5169210.78"/>
  </r>
  <r>
    <x v="1"/>
    <x v="2"/>
    <x v="4"/>
    <n v="27.069099999999999"/>
    <n v="517147.65"/>
    <n v="5169230.78"/>
  </r>
  <r>
    <x v="1"/>
    <x v="2"/>
    <x v="5"/>
    <n v="20.154800000000002"/>
    <n v="517057.65"/>
    <n v="5169320.78"/>
  </r>
  <r>
    <x v="1"/>
    <x v="2"/>
    <x v="6"/>
    <n v="38.566200000000002"/>
    <n v="517097.65"/>
    <n v="5169400.78"/>
  </r>
  <r>
    <x v="1"/>
    <x v="2"/>
    <x v="7"/>
    <n v="26.117599999999999"/>
    <n v="517087.65"/>
    <n v="5169460.78"/>
  </r>
  <r>
    <x v="1"/>
    <x v="2"/>
    <x v="8"/>
    <n v="33.596400000000003"/>
    <n v="517257.65"/>
    <n v="5169450.78"/>
  </r>
  <r>
    <x v="1"/>
    <x v="2"/>
    <x v="9"/>
    <n v="21.261099999999999"/>
    <n v="517237.65"/>
    <n v="5169520.78"/>
  </r>
  <r>
    <x v="1"/>
    <x v="2"/>
    <x v="10"/>
    <n v="34.178600000000003"/>
    <n v="517217.65"/>
    <n v="5169370.78"/>
  </r>
  <r>
    <x v="1"/>
    <x v="2"/>
    <x v="11"/>
    <n v="31.819500000000001"/>
    <n v="517127.65"/>
    <n v="5169250.78"/>
  </r>
  <r>
    <x v="1"/>
    <x v="2"/>
    <x v="12"/>
    <n v="28.2195"/>
    <n v="517457.65"/>
    <n v="5169080.78"/>
  </r>
  <r>
    <x v="1"/>
    <x v="2"/>
    <x v="13"/>
    <n v="18.783899999999999"/>
    <n v="517037.65"/>
    <n v="5169220.78"/>
  </r>
  <r>
    <x v="1"/>
    <x v="2"/>
    <x v="14"/>
    <n v="24.7804"/>
    <n v="516887.65"/>
    <n v="5169320.78"/>
  </r>
  <r>
    <x v="1"/>
    <x v="2"/>
    <x v="15"/>
    <n v="18.636199999999999"/>
    <n v="517327.65"/>
    <n v="5169530.78"/>
  </r>
  <r>
    <x v="1"/>
    <x v="2"/>
    <x v="16"/>
    <n v="27.139500000000002"/>
    <n v="517397.65"/>
    <n v="5169360.78"/>
  </r>
  <r>
    <x v="1"/>
    <x v="2"/>
    <x v="17"/>
    <n v="0"/>
    <n v="516847.65"/>
    <n v="5169190.78"/>
  </r>
  <r>
    <x v="1"/>
    <x v="2"/>
    <x v="18"/>
    <n v="22.843800000000002"/>
    <n v="517147.65"/>
    <n v="5169560.78"/>
  </r>
  <r>
    <x v="1"/>
    <x v="2"/>
    <x v="19"/>
    <n v="26.830300000000001"/>
    <n v="517347.65"/>
    <n v="5169170.78"/>
  </r>
  <r>
    <x v="1"/>
    <x v="2"/>
    <x v="20"/>
    <n v="31.631699999999999"/>
    <n v="516957.65"/>
    <n v="5169460.78"/>
  </r>
  <r>
    <x v="1"/>
    <x v="2"/>
    <x v="21"/>
    <n v="22.848099999999999"/>
    <n v="517237.65"/>
    <n v="5169280.78"/>
  </r>
  <r>
    <x v="1"/>
    <x v="2"/>
    <x v="22"/>
    <n v="25.660499999999999"/>
    <n v="517367.65"/>
    <n v="5169070.78"/>
  </r>
  <r>
    <x v="1"/>
    <x v="2"/>
    <x v="23"/>
    <n v="29.813400000000001"/>
    <n v="516877.65"/>
    <n v="5169420.78"/>
  </r>
  <r>
    <x v="1"/>
    <x v="2"/>
    <x v="24"/>
    <n v="22.745899999999999"/>
    <n v="516977.65"/>
    <n v="5169290.78"/>
  </r>
  <r>
    <x v="1"/>
    <x v="2"/>
    <x v="25"/>
    <n v="30.0015"/>
    <n v="517317.65"/>
    <n v="5169390.78"/>
  </r>
  <r>
    <x v="1"/>
    <x v="2"/>
    <x v="26"/>
    <n v="19.018599999999999"/>
    <n v="517177.65"/>
    <n v="5169460.78"/>
  </r>
  <r>
    <x v="1"/>
    <x v="2"/>
    <x v="27"/>
    <n v="44.349899999999998"/>
    <n v="517457.65"/>
    <n v="5169310.78"/>
  </r>
  <r>
    <x v="1"/>
    <x v="2"/>
    <x v="28"/>
    <n v="0"/>
    <n v="517287.65"/>
    <n v="5169080.78"/>
  </r>
  <r>
    <x v="1"/>
    <x v="2"/>
    <x v="29"/>
    <n v="27.938300000000002"/>
    <n v="516997.65"/>
    <n v="5169380.78"/>
  </r>
  <r>
    <x v="1"/>
    <x v="2"/>
    <x v="30"/>
    <n v="21.116700000000002"/>
    <n v="517287.65"/>
    <n v="5169590.78"/>
  </r>
  <r>
    <x v="1"/>
    <x v="2"/>
    <x v="31"/>
    <n v="27.7514"/>
    <n v="517147.65"/>
    <n v="5169330.78"/>
  </r>
  <r>
    <x v="1"/>
    <x v="2"/>
    <x v="32"/>
    <n v="36.423900000000003"/>
    <n v="517387.65"/>
    <n v="5169440.78"/>
  </r>
  <r>
    <x v="1"/>
    <x v="2"/>
    <x v="33"/>
    <n v="31.671299999999999"/>
    <n v="517467.65"/>
    <n v="5169160.78"/>
  </r>
  <r>
    <x v="1"/>
    <x v="2"/>
    <x v="34"/>
    <n v="26.3474"/>
    <n v="517077.65"/>
    <n v="5169530.78"/>
  </r>
  <r>
    <x v="1"/>
    <x v="2"/>
    <x v="35"/>
    <n v="27.949000000000002"/>
    <n v="517317.65"/>
    <n v="5169020.78"/>
  </r>
  <r>
    <x v="2"/>
    <x v="0"/>
    <x v="0"/>
    <n v="37.629600000000003"/>
    <n v="5150951.67"/>
    <n v="37629485.969999999"/>
  </r>
  <r>
    <x v="2"/>
    <x v="0"/>
    <x v="1"/>
    <n v="56.821800000000003"/>
    <n v="5150981.67"/>
    <n v="56821627.810000002"/>
  </r>
  <r>
    <x v="2"/>
    <x v="0"/>
    <x v="2"/>
    <n v="37.165500000000002"/>
    <n v="5151011.67"/>
    <n v="37165387.380000003"/>
  </r>
  <r>
    <x v="2"/>
    <x v="0"/>
    <x v="3"/>
    <n v="53.589799999999997"/>
    <n v="5151081.67"/>
    <n v="53589637.609999999"/>
  </r>
  <r>
    <x v="2"/>
    <x v="0"/>
    <x v="4"/>
    <n v="63.144799999999996"/>
    <n v="5151081.67"/>
    <n v="63144608.649999999"/>
  </r>
  <r>
    <x v="2"/>
    <x v="0"/>
    <x v="5"/>
    <n v="47.570300000000003"/>
    <n v="5151111.67"/>
    <n v="47570155.850000001"/>
  </r>
  <r>
    <x v="2"/>
    <x v="0"/>
    <x v="6"/>
    <n v="61.290300000000002"/>
    <n v="5151051.67"/>
    <n v="61290114.270000003"/>
  </r>
  <r>
    <x v="2"/>
    <x v="0"/>
    <x v="7"/>
    <n v="44.165799999999997"/>
    <n v="5150991.67"/>
    <n v="44165666.159999996"/>
  </r>
  <r>
    <x v="2"/>
    <x v="0"/>
    <x v="8"/>
    <n v="51.8369"/>
    <n v="5151021.67"/>
    <n v="51836742.920000002"/>
  </r>
  <r>
    <x v="2"/>
    <x v="0"/>
    <x v="9"/>
    <n v="53.501600000000003"/>
    <n v="5150951.67"/>
    <n v="53501437.869999997"/>
  </r>
  <r>
    <x v="2"/>
    <x v="0"/>
    <x v="10"/>
    <n v="37.805799999999998"/>
    <n v="5150991.67"/>
    <n v="37805685.439999998"/>
  </r>
  <r>
    <x v="2"/>
    <x v="0"/>
    <x v="11"/>
    <n v="53.253999999999998"/>
    <n v="5150931.67"/>
    <n v="53253838.619999997"/>
  </r>
  <r>
    <x v="2"/>
    <x v="0"/>
    <x v="12"/>
    <n v="51.346699999999998"/>
    <n v="5151051.67"/>
    <n v="51346544.399999999"/>
  </r>
  <r>
    <x v="2"/>
    <x v="0"/>
    <x v="14"/>
    <n v="38.655700000000003"/>
    <n v="5151091.67"/>
    <n v="38655582.859999999"/>
  </r>
  <r>
    <x v="2"/>
    <x v="0"/>
    <x v="15"/>
    <n v="39.650599999999997"/>
    <n v="5150981.67"/>
    <n v="39650479.850000001"/>
  </r>
  <r>
    <x v="2"/>
    <x v="0"/>
    <x v="16"/>
    <n v="51.598399999999998"/>
    <n v="5150991.67"/>
    <n v="51598243.640000001"/>
  </r>
  <r>
    <x v="2"/>
    <x v="0"/>
    <x v="17"/>
    <n v="0"/>
    <n v="5151141.67"/>
    <n v="0"/>
  </r>
  <r>
    <x v="2"/>
    <x v="0"/>
    <x v="18"/>
    <n v="38.235300000000002"/>
    <n v="5151101.67"/>
    <n v="38235184.140000001"/>
  </r>
  <r>
    <x v="2"/>
    <x v="0"/>
    <x v="19"/>
    <n v="0"/>
    <n v="5150891.67"/>
    <n v="0"/>
  </r>
  <r>
    <x v="2"/>
    <x v="0"/>
    <x v="20"/>
    <n v="41.3718"/>
    <n v="5150871.67"/>
    <n v="41371674.630000003"/>
  </r>
  <r>
    <x v="2"/>
    <x v="0"/>
    <x v="21"/>
    <n v="0"/>
    <n v="5150891.67"/>
    <n v="0"/>
  </r>
  <r>
    <x v="2"/>
    <x v="0"/>
    <x v="22"/>
    <n v="53.134500000000003"/>
    <n v="5151021.67"/>
    <n v="53134338.990000002"/>
  </r>
  <r>
    <x v="2"/>
    <x v="0"/>
    <x v="23"/>
    <n v="36.808599999999998"/>
    <n v="5151061.67"/>
    <n v="36808488.460000001"/>
  </r>
  <r>
    <x v="2"/>
    <x v="0"/>
    <x v="24"/>
    <n v="41.055100000000003"/>
    <n v="5150951.67"/>
    <n v="41054975.590000004"/>
  </r>
  <r>
    <x v="2"/>
    <x v="0"/>
    <x v="25"/>
    <n v="42.189799999999998"/>
    <n v="5150911.67"/>
    <n v="42189672.149999999"/>
  </r>
  <r>
    <x v="2"/>
    <x v="0"/>
    <x v="26"/>
    <n v="44.407899999999998"/>
    <n v="5151031.67"/>
    <n v="44407765.43"/>
  </r>
  <r>
    <x v="2"/>
    <x v="0"/>
    <x v="27"/>
    <n v="0"/>
    <n v="5151111.67"/>
    <n v="0"/>
  </r>
  <r>
    <x v="2"/>
    <x v="0"/>
    <x v="28"/>
    <n v="51.258699999999997"/>
    <n v="5150961.67"/>
    <n v="51258544.670000002"/>
  </r>
  <r>
    <x v="2"/>
    <x v="0"/>
    <x v="29"/>
    <n v="54.273000000000003"/>
    <n v="5151041.67"/>
    <n v="54272835.539999999"/>
  </r>
  <r>
    <x v="2"/>
    <x v="0"/>
    <x v="31"/>
    <n v="43.438299999999998"/>
    <n v="5150901.67"/>
    <n v="43438168.369999997"/>
  </r>
  <r>
    <x v="2"/>
    <x v="0"/>
    <x v="32"/>
    <n v="41.297499999999999"/>
    <n v="5150931.67"/>
    <n v="41297374.859999999"/>
  </r>
  <r>
    <x v="2"/>
    <x v="0"/>
    <x v="33"/>
    <n v="41.513300000000001"/>
    <n v="5150971.67"/>
    <n v="41513174.200000003"/>
  </r>
  <r>
    <x v="2"/>
    <x v="0"/>
    <x v="34"/>
    <n v="0"/>
    <n v="5151171.67"/>
    <n v="0"/>
  </r>
  <r>
    <x v="2"/>
    <x v="0"/>
    <x v="35"/>
    <n v="48.306399999999996"/>
    <n v="5150921.67"/>
    <n v="48306253.619999997"/>
  </r>
  <r>
    <x v="2"/>
    <x v="1"/>
    <x v="0"/>
    <n v="7.5"/>
    <n v="5150951.67"/>
    <n v="37629485.969999999"/>
  </r>
  <r>
    <x v="2"/>
    <x v="1"/>
    <x v="1"/>
    <n v="16.8"/>
    <n v="5150981.67"/>
    <n v="56821627.810000002"/>
  </r>
  <r>
    <x v="2"/>
    <x v="1"/>
    <x v="2"/>
    <n v="9.9"/>
    <n v="5151011.67"/>
    <n v="37165387.380000003"/>
  </r>
  <r>
    <x v="2"/>
    <x v="1"/>
    <x v="3"/>
    <n v="8"/>
    <n v="5151081.67"/>
    <n v="53589637.609999999"/>
  </r>
  <r>
    <x v="2"/>
    <x v="1"/>
    <x v="4"/>
    <n v="20.6"/>
    <n v="5151081.67"/>
    <n v="63144608.649999999"/>
  </r>
  <r>
    <x v="2"/>
    <x v="1"/>
    <x v="5"/>
    <n v="6.9"/>
    <n v="5151111.67"/>
    <n v="47570155.850000001"/>
  </r>
  <r>
    <x v="2"/>
    <x v="1"/>
    <x v="6"/>
    <n v="6.5"/>
    <n v="5151051.67"/>
    <n v="61290114.270000003"/>
  </r>
  <r>
    <x v="2"/>
    <x v="1"/>
    <x v="7"/>
    <n v="7.6"/>
    <n v="5150991.67"/>
    <n v="44165666.159999996"/>
  </r>
  <r>
    <x v="2"/>
    <x v="1"/>
    <x v="8"/>
    <n v="9.5"/>
    <n v="5151021.67"/>
    <n v="51836742.920000002"/>
  </r>
  <r>
    <x v="2"/>
    <x v="1"/>
    <x v="9"/>
    <n v="15.1"/>
    <n v="5150951.67"/>
    <n v="53501437.869999997"/>
  </r>
  <r>
    <x v="2"/>
    <x v="1"/>
    <x v="10"/>
    <n v="10"/>
    <n v="5150991.67"/>
    <n v="37805685.439999998"/>
  </r>
  <r>
    <x v="2"/>
    <x v="1"/>
    <x v="11"/>
    <n v="13.4"/>
    <n v="5150931.67"/>
    <n v="53253838.619999997"/>
  </r>
  <r>
    <x v="2"/>
    <x v="1"/>
    <x v="12"/>
    <n v="9"/>
    <n v="5151051.67"/>
    <n v="51346544.399999999"/>
  </r>
  <r>
    <x v="2"/>
    <x v="1"/>
    <x v="14"/>
    <n v="4.5999999999999996"/>
    <n v="5151091.67"/>
    <n v="38655582.859999999"/>
  </r>
  <r>
    <x v="2"/>
    <x v="1"/>
    <x v="15"/>
    <n v="24.4"/>
    <n v="5150981.67"/>
    <n v="39650479.850000001"/>
  </r>
  <r>
    <x v="2"/>
    <x v="1"/>
    <x v="16"/>
    <n v="13.2"/>
    <n v="5150991.67"/>
    <n v="51598243.640000001"/>
  </r>
  <r>
    <x v="2"/>
    <x v="1"/>
    <x v="17"/>
    <n v="0"/>
    <n v="5151141.67"/>
    <n v="0"/>
  </r>
  <r>
    <x v="2"/>
    <x v="1"/>
    <x v="18"/>
    <n v="6.6"/>
    <n v="5151101.67"/>
    <n v="38235184.140000001"/>
  </r>
  <r>
    <x v="2"/>
    <x v="1"/>
    <x v="19"/>
    <n v="0"/>
    <n v="5150891.67"/>
    <n v="0"/>
  </r>
  <r>
    <x v="2"/>
    <x v="1"/>
    <x v="20"/>
    <n v="10.4"/>
    <n v="5150871.67"/>
    <n v="41371674.630000003"/>
  </r>
  <r>
    <x v="2"/>
    <x v="1"/>
    <x v="21"/>
    <n v="0"/>
    <n v="5150891.67"/>
    <n v="0"/>
  </r>
  <r>
    <x v="2"/>
    <x v="1"/>
    <x v="22"/>
    <n v="18.899999999999999"/>
    <n v="5151021.67"/>
    <n v="53134338.990000002"/>
  </r>
  <r>
    <x v="2"/>
    <x v="1"/>
    <x v="23"/>
    <n v="8.5"/>
    <n v="5151061.67"/>
    <n v="36808488.460000001"/>
  </r>
  <r>
    <x v="2"/>
    <x v="1"/>
    <x v="24"/>
    <n v="8.5"/>
    <n v="5150951.67"/>
    <n v="41054975.590000004"/>
  </r>
  <r>
    <x v="2"/>
    <x v="1"/>
    <x v="25"/>
    <n v="10.8"/>
    <n v="5150911.67"/>
    <n v="42189672.149999999"/>
  </r>
  <r>
    <x v="2"/>
    <x v="1"/>
    <x v="26"/>
    <n v="12"/>
    <n v="5151031.67"/>
    <n v="44407765.43"/>
  </r>
  <r>
    <x v="2"/>
    <x v="1"/>
    <x v="27"/>
    <n v="0"/>
    <n v="5151111.67"/>
    <n v="0"/>
  </r>
  <r>
    <x v="2"/>
    <x v="1"/>
    <x v="28"/>
    <n v="13"/>
    <n v="5150961.67"/>
    <n v="51258544.670000002"/>
  </r>
  <r>
    <x v="2"/>
    <x v="1"/>
    <x v="29"/>
    <n v="18.5"/>
    <n v="5151041.67"/>
    <n v="54272835.539999999"/>
  </r>
  <r>
    <x v="2"/>
    <x v="1"/>
    <x v="31"/>
    <n v="10"/>
    <n v="5150901.67"/>
    <n v="43438168.369999997"/>
  </r>
  <r>
    <x v="2"/>
    <x v="1"/>
    <x v="32"/>
    <n v="19.899999999999999"/>
    <n v="5150931.67"/>
    <n v="41297374.859999999"/>
  </r>
  <r>
    <x v="2"/>
    <x v="1"/>
    <x v="33"/>
    <n v="18.8"/>
    <n v="5150971.67"/>
    <n v="41513174.200000003"/>
  </r>
  <r>
    <x v="2"/>
    <x v="1"/>
    <x v="34"/>
    <n v="0"/>
    <n v="5151171.67"/>
    <n v="0"/>
  </r>
  <r>
    <x v="2"/>
    <x v="1"/>
    <x v="35"/>
    <n v="7.6"/>
    <n v="5150921.67"/>
    <n v="48306253.619999997"/>
  </r>
  <r>
    <x v="2"/>
    <x v="2"/>
    <x v="0"/>
    <n v="30.1296"/>
    <n v="5150951.67"/>
    <n v="37629485.969999999"/>
  </r>
  <r>
    <x v="2"/>
    <x v="2"/>
    <x v="1"/>
    <n v="40.021799999999999"/>
    <n v="5150981.67"/>
    <n v="56821627.810000002"/>
  </r>
  <r>
    <x v="2"/>
    <x v="2"/>
    <x v="2"/>
    <n v="27.265499999999999"/>
    <n v="5151011.67"/>
    <n v="37165387.380000003"/>
  </r>
  <r>
    <x v="2"/>
    <x v="2"/>
    <x v="3"/>
    <n v="45.589799999999997"/>
    <n v="5151081.67"/>
    <n v="53589637.609999999"/>
  </r>
  <r>
    <x v="2"/>
    <x v="2"/>
    <x v="4"/>
    <n v="42.544800000000002"/>
    <n v="5151081.67"/>
    <n v="63144608.649999999"/>
  </r>
  <r>
    <x v="2"/>
    <x v="2"/>
    <x v="5"/>
    <n v="40.670299999999997"/>
    <n v="5151111.67"/>
    <n v="47570155.850000001"/>
  </r>
  <r>
    <x v="2"/>
    <x v="2"/>
    <x v="6"/>
    <n v="54.790300000000002"/>
    <n v="5151051.67"/>
    <n v="61290114.270000003"/>
  </r>
  <r>
    <x v="2"/>
    <x v="2"/>
    <x v="7"/>
    <n v="36.565800000000003"/>
    <n v="5150991.67"/>
    <n v="44165666.159999996"/>
  </r>
  <r>
    <x v="2"/>
    <x v="2"/>
    <x v="8"/>
    <n v="42.3369"/>
    <n v="5151021.67"/>
    <n v="51836742.920000002"/>
  </r>
  <r>
    <x v="2"/>
    <x v="2"/>
    <x v="9"/>
    <n v="38.401600000000002"/>
    <n v="5150951.67"/>
    <n v="53501437.869999997"/>
  </r>
  <r>
    <x v="2"/>
    <x v="2"/>
    <x v="10"/>
    <n v="27.805800000000001"/>
    <n v="5150991.67"/>
    <n v="37805685.439999998"/>
  </r>
  <r>
    <x v="2"/>
    <x v="2"/>
    <x v="11"/>
    <n v="39.853999999999999"/>
    <n v="5150931.67"/>
    <n v="53253838.619999997"/>
  </r>
  <r>
    <x v="2"/>
    <x v="2"/>
    <x v="12"/>
    <n v="42.346699999999998"/>
    <n v="5151051.67"/>
    <n v="51346544.399999999"/>
  </r>
  <r>
    <x v="2"/>
    <x v="2"/>
    <x v="14"/>
    <n v="34.055700000000002"/>
    <n v="5151091.67"/>
    <n v="38655582.859999999"/>
  </r>
  <r>
    <x v="2"/>
    <x v="2"/>
    <x v="15"/>
    <n v="15.2506"/>
    <n v="5150981.67"/>
    <n v="39650479.850000001"/>
  </r>
  <r>
    <x v="2"/>
    <x v="2"/>
    <x v="16"/>
    <n v="38.398400000000002"/>
    <n v="5150991.67"/>
    <n v="51598243.640000001"/>
  </r>
  <r>
    <x v="2"/>
    <x v="2"/>
    <x v="17"/>
    <n v="0"/>
    <n v="5151141.67"/>
    <n v="0"/>
  </r>
  <r>
    <x v="2"/>
    <x v="2"/>
    <x v="18"/>
    <n v="31.635200000000001"/>
    <n v="5151101.67"/>
    <n v="38235184.140000001"/>
  </r>
  <r>
    <x v="2"/>
    <x v="2"/>
    <x v="19"/>
    <n v="0"/>
    <n v="5150891.67"/>
    <n v="0"/>
  </r>
  <r>
    <x v="2"/>
    <x v="2"/>
    <x v="20"/>
    <n v="30.971800000000002"/>
    <n v="5150871.67"/>
    <n v="41371674.630000003"/>
  </r>
  <r>
    <x v="2"/>
    <x v="2"/>
    <x v="21"/>
    <n v="0"/>
    <n v="5150891.67"/>
    <n v="0"/>
  </r>
  <r>
    <x v="2"/>
    <x v="2"/>
    <x v="22"/>
    <n v="34.234499999999997"/>
    <n v="5151021.67"/>
    <n v="53134338.990000002"/>
  </r>
  <r>
    <x v="2"/>
    <x v="2"/>
    <x v="23"/>
    <n v="28.308599999999998"/>
    <n v="5151061.67"/>
    <n v="36808488.460000001"/>
  </r>
  <r>
    <x v="2"/>
    <x v="2"/>
    <x v="24"/>
    <n v="32.555100000000003"/>
    <n v="5150951.67"/>
    <n v="41054975.590000004"/>
  </r>
  <r>
    <x v="2"/>
    <x v="2"/>
    <x v="25"/>
    <n v="31.389800000000001"/>
    <n v="5150911.67"/>
    <n v="42189672.149999999"/>
  </r>
  <r>
    <x v="2"/>
    <x v="2"/>
    <x v="26"/>
    <n v="32.407899999999998"/>
    <n v="5151031.67"/>
    <n v="44407765.43"/>
  </r>
  <r>
    <x v="2"/>
    <x v="2"/>
    <x v="27"/>
    <n v="0"/>
    <n v="5151111.67"/>
    <n v="0"/>
  </r>
  <r>
    <x v="2"/>
    <x v="2"/>
    <x v="28"/>
    <n v="38.258699999999997"/>
    <n v="5150961.67"/>
    <n v="51258544.670000002"/>
  </r>
  <r>
    <x v="2"/>
    <x v="2"/>
    <x v="29"/>
    <n v="35.773000000000003"/>
    <n v="5151041.67"/>
    <n v="54272835.539999999"/>
  </r>
  <r>
    <x v="2"/>
    <x v="2"/>
    <x v="31"/>
    <n v="33.438299999999998"/>
    <n v="5150901.67"/>
    <n v="43438168.369999997"/>
  </r>
  <r>
    <x v="2"/>
    <x v="2"/>
    <x v="32"/>
    <n v="21.397500000000001"/>
    <n v="5150931.67"/>
    <n v="41297374.859999999"/>
  </r>
  <r>
    <x v="2"/>
    <x v="2"/>
    <x v="33"/>
    <n v="22.7133"/>
    <n v="5150971.67"/>
    <n v="41513174.200000003"/>
  </r>
  <r>
    <x v="2"/>
    <x v="2"/>
    <x v="34"/>
    <n v="0"/>
    <n v="5151171.67"/>
    <n v="0"/>
  </r>
  <r>
    <x v="2"/>
    <x v="2"/>
    <x v="35"/>
    <n v="40.706400000000002"/>
    <n v="5150921.67"/>
    <n v="48306253.619999997"/>
  </r>
  <r>
    <x v="3"/>
    <x v="0"/>
    <x v="0"/>
    <n v="45.839199999999998"/>
    <n v="530675"/>
    <n v="5158485"/>
  </r>
  <r>
    <x v="3"/>
    <x v="0"/>
    <x v="1"/>
    <n v="35.614199999999997"/>
    <n v="530725"/>
    <n v="5158425"/>
  </r>
  <r>
    <x v="3"/>
    <x v="0"/>
    <x v="2"/>
    <n v="45.413400000000003"/>
    <n v="530885"/>
    <n v="5158365"/>
  </r>
  <r>
    <x v="3"/>
    <x v="0"/>
    <x v="3"/>
    <n v="39.043500000000002"/>
    <n v="530945"/>
    <n v="5158325"/>
  </r>
  <r>
    <x v="3"/>
    <x v="0"/>
    <x v="4"/>
    <n v="41.862000000000002"/>
    <n v="531065"/>
    <n v="5158285"/>
  </r>
  <r>
    <x v="3"/>
    <x v="0"/>
    <x v="5"/>
    <n v="36.033799999999999"/>
    <n v="531175"/>
    <n v="5158305"/>
  </r>
  <r>
    <x v="3"/>
    <x v="0"/>
    <x v="6"/>
    <n v="35.777500000000003"/>
    <n v="531255"/>
    <n v="5158375"/>
  </r>
  <r>
    <x v="3"/>
    <x v="0"/>
    <x v="7"/>
    <n v="35.919800000000002"/>
    <n v="531135"/>
    <n v="5158375"/>
  </r>
  <r>
    <x v="3"/>
    <x v="0"/>
    <x v="8"/>
    <n v="38.0062"/>
    <n v="531145"/>
    <n v="5158415"/>
  </r>
  <r>
    <x v="3"/>
    <x v="0"/>
    <x v="9"/>
    <n v="43.205500000000001"/>
    <n v="530985"/>
    <n v="5158435"/>
  </r>
  <r>
    <x v="3"/>
    <x v="0"/>
    <x v="10"/>
    <n v="43.816000000000003"/>
    <n v="530835"/>
    <n v="5158505"/>
  </r>
  <r>
    <x v="3"/>
    <x v="0"/>
    <x v="11"/>
    <n v="40.614600000000003"/>
    <n v="530795"/>
    <n v="5158445"/>
  </r>
  <r>
    <x v="3"/>
    <x v="0"/>
    <x v="12"/>
    <n v="41.0212"/>
    <n v="531035"/>
    <n v="5158355"/>
  </r>
  <r>
    <x v="3"/>
    <x v="0"/>
    <x v="13"/>
    <n v="0"/>
    <n v="531075"/>
    <n v="5158425"/>
  </r>
  <r>
    <x v="3"/>
    <x v="0"/>
    <x v="14"/>
    <n v="38.974899999999998"/>
    <n v="530925"/>
    <n v="5158405"/>
  </r>
  <r>
    <x v="3"/>
    <x v="0"/>
    <x v="15"/>
    <n v="44.200699999999998"/>
    <n v="530895"/>
    <n v="5158505"/>
  </r>
  <r>
    <x v="3"/>
    <x v="0"/>
    <x v="16"/>
    <n v="40.673900000000003"/>
    <n v="530765"/>
    <n v="5158525"/>
  </r>
  <r>
    <x v="3"/>
    <x v="0"/>
    <x v="17"/>
    <n v="42.364699999999999"/>
    <n v="530825"/>
    <n v="5158385"/>
  </r>
  <r>
    <x v="3"/>
    <x v="0"/>
    <x v="18"/>
    <n v="48.3142"/>
    <n v="530995"/>
    <n v="5158255"/>
  </r>
  <r>
    <x v="3"/>
    <x v="0"/>
    <x v="19"/>
    <n v="37.745100000000001"/>
    <n v="530665"/>
    <n v="5158425"/>
  </r>
  <r>
    <x v="3"/>
    <x v="0"/>
    <x v="20"/>
    <n v="35.092100000000002"/>
    <n v="530975"/>
    <n v="5158365"/>
  </r>
  <r>
    <x v="3"/>
    <x v="0"/>
    <x v="21"/>
    <n v="42.873399999999997"/>
    <n v="531185"/>
    <n v="5158375"/>
  </r>
  <r>
    <x v="3"/>
    <x v="0"/>
    <x v="22"/>
    <n v="32.831000000000003"/>
    <n v="530695"/>
    <n v="5158545"/>
  </r>
  <r>
    <x v="3"/>
    <x v="0"/>
    <x v="23"/>
    <n v="46.558700000000002"/>
    <n v="530855"/>
    <n v="5158435"/>
  </r>
  <r>
    <x v="3"/>
    <x v="0"/>
    <x v="24"/>
    <n v="36.441299999999998"/>
    <n v="531125"/>
    <n v="5158315"/>
  </r>
  <r>
    <x v="3"/>
    <x v="0"/>
    <x v="25"/>
    <n v="46.467500000000001"/>
    <n v="531005"/>
    <n v="5158305"/>
  </r>
  <r>
    <x v="3"/>
    <x v="0"/>
    <x v="26"/>
    <n v="49.962800000000001"/>
    <n v="530935"/>
    <n v="5158465"/>
  </r>
  <r>
    <x v="3"/>
    <x v="0"/>
    <x v="27"/>
    <n v="34.5426"/>
    <n v="530725"/>
    <n v="5158485"/>
  </r>
  <r>
    <x v="3"/>
    <x v="0"/>
    <x v="28"/>
    <n v="48.294800000000002"/>
    <n v="531045"/>
    <n v="5158245"/>
  </r>
  <r>
    <x v="3"/>
    <x v="0"/>
    <x v="29"/>
    <n v="0"/>
    <n v="530765"/>
    <n v="5158385"/>
  </r>
  <r>
    <x v="3"/>
    <x v="0"/>
    <x v="30"/>
    <n v="54.798400000000001"/>
    <n v="531115"/>
    <n v="5158265"/>
  </r>
  <r>
    <x v="3"/>
    <x v="0"/>
    <x v="31"/>
    <n v="58.431600000000003"/>
    <n v="531035"/>
    <n v="5158405"/>
  </r>
  <r>
    <x v="3"/>
    <x v="0"/>
    <x v="32"/>
    <n v="38.622300000000003"/>
    <n v="531085"/>
    <n v="5158365"/>
  </r>
  <r>
    <x v="3"/>
    <x v="0"/>
    <x v="33"/>
    <n v="38.632399999999997"/>
    <n v="530775"/>
    <n v="5158485"/>
  </r>
  <r>
    <x v="3"/>
    <x v="0"/>
    <x v="34"/>
    <n v="45.189900000000002"/>
    <n v="530805"/>
    <n v="5158535"/>
  </r>
  <r>
    <x v="3"/>
    <x v="0"/>
    <x v="35"/>
    <n v="39.215600000000002"/>
    <n v="530935"/>
    <n v="5158365"/>
  </r>
  <r>
    <x v="3"/>
    <x v="1"/>
    <x v="0"/>
    <n v="16.190899999999999"/>
    <n v="530675"/>
    <n v="5158485"/>
  </r>
  <r>
    <x v="3"/>
    <x v="1"/>
    <x v="1"/>
    <n v="11.252000000000001"/>
    <n v="530725"/>
    <n v="5158425"/>
  </r>
  <r>
    <x v="3"/>
    <x v="1"/>
    <x v="2"/>
    <n v="18.1721"/>
    <n v="530885"/>
    <n v="5158365"/>
  </r>
  <r>
    <x v="3"/>
    <x v="1"/>
    <x v="3"/>
    <n v="17.0519"/>
    <n v="530945"/>
    <n v="5158325"/>
  </r>
  <r>
    <x v="3"/>
    <x v="1"/>
    <x v="4"/>
    <n v="15.047700000000001"/>
    <n v="531065"/>
    <n v="5158285"/>
  </r>
  <r>
    <x v="3"/>
    <x v="1"/>
    <x v="5"/>
    <n v="9.6127000000000002"/>
    <n v="531175"/>
    <n v="5158305"/>
  </r>
  <r>
    <x v="3"/>
    <x v="1"/>
    <x v="6"/>
    <n v="14.155099999999999"/>
    <n v="531255"/>
    <n v="5158375"/>
  </r>
  <r>
    <x v="3"/>
    <x v="1"/>
    <x v="7"/>
    <n v="17.592099999999999"/>
    <n v="531135"/>
    <n v="5158375"/>
  </r>
  <r>
    <x v="3"/>
    <x v="1"/>
    <x v="8"/>
    <n v="6.0487000000000002"/>
    <n v="531145"/>
    <n v="5158415"/>
  </r>
  <r>
    <x v="3"/>
    <x v="1"/>
    <x v="9"/>
    <n v="10.9008"/>
    <n v="530985"/>
    <n v="5158435"/>
  </r>
  <r>
    <x v="3"/>
    <x v="1"/>
    <x v="10"/>
    <n v="11.085100000000001"/>
    <n v="530835"/>
    <n v="5158505"/>
  </r>
  <r>
    <x v="3"/>
    <x v="1"/>
    <x v="11"/>
    <n v="15.028700000000001"/>
    <n v="530795"/>
    <n v="5158445"/>
  </r>
  <r>
    <x v="3"/>
    <x v="1"/>
    <x v="12"/>
    <n v="15.529500000000001"/>
    <n v="531035"/>
    <n v="5158355"/>
  </r>
  <r>
    <x v="3"/>
    <x v="1"/>
    <x v="13"/>
    <n v="0"/>
    <n v="531075"/>
    <n v="5158425"/>
  </r>
  <r>
    <x v="3"/>
    <x v="1"/>
    <x v="14"/>
    <n v="8.5992999999999995"/>
    <n v="530925"/>
    <n v="5158405"/>
  </r>
  <r>
    <x v="3"/>
    <x v="1"/>
    <x v="15"/>
    <n v="12.897500000000001"/>
    <n v="530895"/>
    <n v="5158505"/>
  </r>
  <r>
    <x v="3"/>
    <x v="1"/>
    <x v="16"/>
    <n v="3.9129999999999998"/>
    <n v="530765"/>
    <n v="5158525"/>
  </r>
  <r>
    <x v="3"/>
    <x v="1"/>
    <x v="17"/>
    <n v="10.8759"/>
    <n v="530825"/>
    <n v="5158385"/>
  </r>
  <r>
    <x v="3"/>
    <x v="1"/>
    <x v="18"/>
    <n v="21.922899999999998"/>
    <n v="530995"/>
    <n v="5158255"/>
  </r>
  <r>
    <x v="3"/>
    <x v="1"/>
    <x v="19"/>
    <n v="5.4473000000000003"/>
    <n v="530665"/>
    <n v="5158425"/>
  </r>
  <r>
    <x v="3"/>
    <x v="1"/>
    <x v="20"/>
    <n v="9.3633000000000006"/>
    <n v="530975"/>
    <n v="5158365"/>
  </r>
  <r>
    <x v="3"/>
    <x v="1"/>
    <x v="21"/>
    <n v="19.058800000000002"/>
    <n v="531185"/>
    <n v="5158375"/>
  </r>
  <r>
    <x v="3"/>
    <x v="1"/>
    <x v="22"/>
    <n v="3.8948999999999998"/>
    <n v="530695"/>
    <n v="5158545"/>
  </r>
  <r>
    <x v="3"/>
    <x v="1"/>
    <x v="23"/>
    <n v="14.484400000000001"/>
    <n v="530855"/>
    <n v="5158435"/>
  </r>
  <r>
    <x v="3"/>
    <x v="1"/>
    <x v="24"/>
    <n v="13.3634"/>
    <n v="531125"/>
    <n v="5158315"/>
  </r>
  <r>
    <x v="3"/>
    <x v="1"/>
    <x v="25"/>
    <n v="16.0959"/>
    <n v="531005"/>
    <n v="5158305"/>
  </r>
  <r>
    <x v="3"/>
    <x v="1"/>
    <x v="26"/>
    <n v="16.722899999999999"/>
    <n v="530935"/>
    <n v="5158465"/>
  </r>
  <r>
    <x v="3"/>
    <x v="1"/>
    <x v="27"/>
    <n v="4.6623999999999999"/>
    <n v="530725"/>
    <n v="5158485"/>
  </r>
  <r>
    <x v="3"/>
    <x v="1"/>
    <x v="28"/>
    <n v="15.311199999999999"/>
    <n v="531045"/>
    <n v="5158245"/>
  </r>
  <r>
    <x v="3"/>
    <x v="1"/>
    <x v="29"/>
    <n v="0"/>
    <n v="530765"/>
    <n v="5158385"/>
  </r>
  <r>
    <x v="3"/>
    <x v="1"/>
    <x v="30"/>
    <n v="19.3719"/>
    <n v="531115"/>
    <n v="5158265"/>
  </r>
  <r>
    <x v="3"/>
    <x v="1"/>
    <x v="31"/>
    <n v="11.193199999999999"/>
    <n v="531035"/>
    <n v="5158405"/>
  </r>
  <r>
    <x v="3"/>
    <x v="1"/>
    <x v="32"/>
    <n v="8.7454000000000001"/>
    <n v="531085"/>
    <n v="5158365"/>
  </r>
  <r>
    <x v="3"/>
    <x v="1"/>
    <x v="33"/>
    <n v="5.3996000000000004"/>
    <n v="530775"/>
    <n v="5158485"/>
  </r>
  <r>
    <x v="3"/>
    <x v="1"/>
    <x v="34"/>
    <n v="11.1813"/>
    <n v="530805"/>
    <n v="5158535"/>
  </r>
  <r>
    <x v="3"/>
    <x v="1"/>
    <x v="35"/>
    <n v="9.7843999999999998"/>
    <n v="530935"/>
    <n v="5158365"/>
  </r>
  <r>
    <x v="3"/>
    <x v="2"/>
    <x v="0"/>
    <n v="29.648299999999999"/>
    <n v="530675"/>
    <n v="5158485"/>
  </r>
  <r>
    <x v="3"/>
    <x v="2"/>
    <x v="1"/>
    <n v="24.362200000000001"/>
    <n v="530725"/>
    <n v="5158425"/>
  </r>
  <r>
    <x v="3"/>
    <x v="2"/>
    <x v="2"/>
    <n v="27.241299999999999"/>
    <n v="530885"/>
    <n v="5158365"/>
  </r>
  <r>
    <x v="3"/>
    <x v="2"/>
    <x v="3"/>
    <n v="21.991599999999998"/>
    <n v="530945"/>
    <n v="5158325"/>
  </r>
  <r>
    <x v="3"/>
    <x v="2"/>
    <x v="4"/>
    <n v="26.814299999999999"/>
    <n v="531065"/>
    <n v="5158285"/>
  </r>
  <r>
    <x v="3"/>
    <x v="2"/>
    <x v="5"/>
    <n v="26.421199999999999"/>
    <n v="531175"/>
    <n v="5158305"/>
  </r>
  <r>
    <x v="3"/>
    <x v="2"/>
    <x v="6"/>
    <n v="21.622499999999999"/>
    <n v="531255"/>
    <n v="5158375"/>
  </r>
  <r>
    <x v="3"/>
    <x v="2"/>
    <x v="7"/>
    <n v="18.3277"/>
    <n v="531135"/>
    <n v="5158375"/>
  </r>
  <r>
    <x v="3"/>
    <x v="2"/>
    <x v="8"/>
    <n v="31.9575"/>
    <n v="531145"/>
    <n v="5158415"/>
  </r>
  <r>
    <x v="3"/>
    <x v="2"/>
    <x v="9"/>
    <n v="32.304699999999997"/>
    <n v="530985"/>
    <n v="5158435"/>
  </r>
  <r>
    <x v="3"/>
    <x v="2"/>
    <x v="10"/>
    <n v="32.730899999999998"/>
    <n v="530835"/>
    <n v="5158505"/>
  </r>
  <r>
    <x v="3"/>
    <x v="2"/>
    <x v="11"/>
    <n v="25.585799999999999"/>
    <n v="530795"/>
    <n v="5158445"/>
  </r>
  <r>
    <x v="3"/>
    <x v="2"/>
    <x v="12"/>
    <n v="25.491800000000001"/>
    <n v="531035"/>
    <n v="5158355"/>
  </r>
  <r>
    <x v="3"/>
    <x v="2"/>
    <x v="13"/>
    <n v="0"/>
    <n v="531075"/>
    <n v="5158425"/>
  </r>
  <r>
    <x v="3"/>
    <x v="2"/>
    <x v="14"/>
    <n v="30.375599999999999"/>
    <n v="530925"/>
    <n v="5158405"/>
  </r>
  <r>
    <x v="3"/>
    <x v="2"/>
    <x v="15"/>
    <n v="31.3032"/>
    <n v="530895"/>
    <n v="5158505"/>
  </r>
  <r>
    <x v="3"/>
    <x v="2"/>
    <x v="16"/>
    <n v="36.760899999999999"/>
    <n v="530765"/>
    <n v="5158525"/>
  </r>
  <r>
    <x v="3"/>
    <x v="2"/>
    <x v="17"/>
    <n v="31.488800000000001"/>
    <n v="530825"/>
    <n v="5158385"/>
  </r>
  <r>
    <x v="3"/>
    <x v="2"/>
    <x v="18"/>
    <n v="26.391300000000001"/>
    <n v="530995"/>
    <n v="5158255"/>
  </r>
  <r>
    <x v="3"/>
    <x v="2"/>
    <x v="19"/>
    <n v="32.297800000000002"/>
    <n v="530665"/>
    <n v="5158425"/>
  </r>
  <r>
    <x v="3"/>
    <x v="2"/>
    <x v="20"/>
    <n v="25.7288"/>
    <n v="530975"/>
    <n v="5158365"/>
  </r>
  <r>
    <x v="3"/>
    <x v="2"/>
    <x v="21"/>
    <n v="23.814599999999999"/>
    <n v="531185"/>
    <n v="5158375"/>
  </r>
  <r>
    <x v="3"/>
    <x v="2"/>
    <x v="22"/>
    <n v="28.9361"/>
    <n v="530695"/>
    <n v="5158545"/>
  </r>
  <r>
    <x v="3"/>
    <x v="2"/>
    <x v="23"/>
    <n v="32.074399999999997"/>
    <n v="530855"/>
    <n v="5158435"/>
  </r>
  <r>
    <x v="3"/>
    <x v="2"/>
    <x v="24"/>
    <n v="23.0778"/>
    <n v="531125"/>
    <n v="5158315"/>
  </r>
  <r>
    <x v="3"/>
    <x v="2"/>
    <x v="25"/>
    <n v="30.371600000000001"/>
    <n v="531005"/>
    <n v="5158305"/>
  </r>
  <r>
    <x v="3"/>
    <x v="2"/>
    <x v="26"/>
    <n v="33.239899999999999"/>
    <n v="530935"/>
    <n v="5158465"/>
  </r>
  <r>
    <x v="3"/>
    <x v="2"/>
    <x v="27"/>
    <n v="29.880199999999999"/>
    <n v="530725"/>
    <n v="5158485"/>
  </r>
  <r>
    <x v="3"/>
    <x v="2"/>
    <x v="28"/>
    <n v="32.983600000000003"/>
    <n v="531045"/>
    <n v="5158245"/>
  </r>
  <r>
    <x v="3"/>
    <x v="2"/>
    <x v="29"/>
    <n v="0"/>
    <n v="530765"/>
    <n v="5158385"/>
  </r>
  <r>
    <x v="3"/>
    <x v="2"/>
    <x v="30"/>
    <n v="35.426499999999997"/>
    <n v="531115"/>
    <n v="5158265"/>
  </r>
  <r>
    <x v="3"/>
    <x v="2"/>
    <x v="31"/>
    <n v="47.238500000000002"/>
    <n v="531035"/>
    <n v="5158405"/>
  </r>
  <r>
    <x v="3"/>
    <x v="2"/>
    <x v="32"/>
    <n v="29.876899999999999"/>
    <n v="531085"/>
    <n v="5158365"/>
  </r>
  <r>
    <x v="3"/>
    <x v="2"/>
    <x v="33"/>
    <n v="33.232799999999997"/>
    <n v="530775"/>
    <n v="5158485"/>
  </r>
  <r>
    <x v="3"/>
    <x v="2"/>
    <x v="34"/>
    <n v="34.008600000000001"/>
    <n v="530805"/>
    <n v="5158535"/>
  </r>
  <r>
    <x v="3"/>
    <x v="2"/>
    <x v="35"/>
    <n v="29.4312"/>
    <n v="530935"/>
    <n v="515836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ivotTable1" cacheId="34" applyNumberFormats="0" applyBorderFormats="0" applyFontFormats="0" applyPatternFormats="0" applyAlignmentFormats="0" applyWidthHeightFormats="1" dataCaption="Values" updatedVersion="5" minRefreshableVersion="3" useAutoFormatting="1" itemPrintTitles="1" createdVersion="4" indent="0" outline="1" outlineData="1" multipleFieldFilters="0">
  <location ref="J4:N42" firstHeaderRow="1" firstDataRow="2" firstDataCol="1" rowPageCount="1" colPageCount="1"/>
  <pivotFields count="6">
    <pivotField axis="axisPage" showAll="0">
      <items count="5">
        <item x="0"/>
        <item x="1"/>
        <item x="2"/>
        <item x="3"/>
        <item t="default"/>
      </items>
    </pivotField>
    <pivotField axis="axisCol" showAll="0">
      <items count="4">
        <item x="2"/>
        <item x="1"/>
        <item x="0"/>
        <item t="default"/>
      </items>
    </pivotField>
    <pivotField axis="axisRow" showAll="0">
      <items count="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t="default"/>
      </items>
    </pivotField>
    <pivotField dataField="1" showAll="0"/>
    <pivotField showAll="0"/>
    <pivotField showAll="0"/>
  </pivotFields>
  <rowFields count="1">
    <field x="2"/>
  </rowFields>
  <rowItems count="3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pageFields count="1">
    <pageField fld="0" item="0" hier="-1"/>
  </pageFields>
  <dataFields count="1">
    <dataField name="Sum of Eca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3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J1:U15" firstHeaderRow="1" firstDataRow="2" firstDataCol="1"/>
  <pivotFields count="6">
    <pivotField showAll="0"/>
    <pivotField axis="axisCol" numFmtId="14" showAll="0">
      <items count="12">
        <item h="1" sd="0" x="7"/>
        <item x="0"/>
        <item x="1"/>
        <item x="2"/>
        <item x="3"/>
        <item x="4"/>
        <item x="5"/>
        <item x="6"/>
        <item x="8"/>
        <item x="9"/>
        <item x="10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dataField="1" showAll="0"/>
    <pivotField showAll="0"/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1"/>
  </colFields>
  <colItems count="1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dataFields count="1">
    <dataField name="Average of LAI" fld="4" subtotal="average" baseField="2" baseItem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2" cacheId="3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K19:Q33" firstHeaderRow="1" firstDataRow="2" firstDataCol="1"/>
  <pivotFields count="7"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Col" numFmtId="14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showAll="0"/>
    <pivotField dataField="1"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CCCI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" cacheId="33" applyNumberFormats="0" applyBorderFormats="0" applyFontFormats="0" applyPatternFormats="0" applyAlignmentFormats="0" applyWidthHeightFormats="1" dataCaption="Values" errorCaption="NA" showError="1" updatedVersion="4" minRefreshableVersion="3" useAutoFormatting="1" rowGrandTotals="0" colGrandTotals="0" itemPrintTitles="1" createdVersion="4" indent="0" compact="0" compactData="0" multipleFieldFilters="0">
  <location ref="CD5:CP11" firstHeaderRow="1" firstDataRow="2" firstDataCol="1"/>
  <pivotFields count="74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multipleItemSelectionAllowed="1" showAll="0" defaultSubtotal="0">
      <items count="5">
        <item x="0"/>
        <item x="1"/>
        <item x="2"/>
        <item x="3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5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5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5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2"/>
  </rowFields>
  <rowItems count="5">
    <i>
      <x/>
    </i>
    <i>
      <x v="1"/>
    </i>
    <i>
      <x v="2"/>
    </i>
    <i>
      <x v="3"/>
    </i>
    <i>
      <x v="4"/>
    </i>
  </rowItems>
  <colFields count="1">
    <field x="1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colItems>
  <dataFields count="1">
    <dataField name="Average of AWC" fld="43" subtotal="average" baseField="2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7"/>
  <sheetViews>
    <sheetView workbookViewId="0">
      <selection activeCell="L15" sqref="L15"/>
    </sheetView>
  </sheetViews>
  <sheetFormatPr defaultRowHeight="15" x14ac:dyDescent="0.25"/>
  <cols>
    <col min="10" max="10" width="13.140625" customWidth="1"/>
    <col min="11" max="11" width="16.28515625" customWidth="1"/>
    <col min="12" max="12" width="6" customWidth="1"/>
    <col min="13" max="13" width="9" customWidth="1"/>
    <col min="14" max="14" width="11.28515625" bestFit="1" customWidth="1"/>
  </cols>
  <sheetData>
    <row r="1" spans="1:14" x14ac:dyDescent="0.25">
      <c r="A1" t="s">
        <v>166</v>
      </c>
      <c r="B1" t="s">
        <v>167</v>
      </c>
      <c r="C1" t="s">
        <v>7</v>
      </c>
      <c r="D1" t="s">
        <v>168</v>
      </c>
      <c r="E1" t="s">
        <v>169</v>
      </c>
      <c r="F1" t="s">
        <v>170</v>
      </c>
    </row>
    <row r="2" spans="1:14" x14ac:dyDescent="0.25">
      <c r="A2" t="s">
        <v>171</v>
      </c>
      <c r="B2" t="s">
        <v>172</v>
      </c>
      <c r="C2">
        <v>1</v>
      </c>
      <c r="D2">
        <v>39.1</v>
      </c>
      <c r="E2">
        <v>466413.66</v>
      </c>
      <c r="F2">
        <v>5182371.3600000003</v>
      </c>
      <c r="J2" s="2" t="s">
        <v>166</v>
      </c>
      <c r="K2" t="s">
        <v>171</v>
      </c>
    </row>
    <row r="3" spans="1:14" x14ac:dyDescent="0.25">
      <c r="A3" t="s">
        <v>171</v>
      </c>
      <c r="B3" t="s">
        <v>172</v>
      </c>
      <c r="C3">
        <v>2</v>
      </c>
      <c r="D3">
        <v>41.246499999999997</v>
      </c>
      <c r="E3">
        <v>466493.66</v>
      </c>
      <c r="F3">
        <v>5182421.3600000003</v>
      </c>
    </row>
    <row r="4" spans="1:14" x14ac:dyDescent="0.25">
      <c r="A4" t="s">
        <v>171</v>
      </c>
      <c r="B4" t="s">
        <v>172</v>
      </c>
      <c r="C4">
        <v>3</v>
      </c>
      <c r="D4">
        <v>17.642600000000002</v>
      </c>
      <c r="E4">
        <v>466373.66</v>
      </c>
      <c r="F4">
        <v>5182241.3600000003</v>
      </c>
      <c r="J4" s="2" t="s">
        <v>173</v>
      </c>
      <c r="K4" s="2" t="s">
        <v>2</v>
      </c>
    </row>
    <row r="5" spans="1:14" x14ac:dyDescent="0.25">
      <c r="A5" t="s">
        <v>171</v>
      </c>
      <c r="B5" t="s">
        <v>172</v>
      </c>
      <c r="C5">
        <v>4</v>
      </c>
      <c r="D5">
        <v>30.5152</v>
      </c>
      <c r="E5">
        <v>466233.66</v>
      </c>
      <c r="F5">
        <v>5182211.3600000003</v>
      </c>
      <c r="J5" s="2" t="s">
        <v>3</v>
      </c>
      <c r="K5" t="s">
        <v>174</v>
      </c>
      <c r="L5" t="s">
        <v>175</v>
      </c>
      <c r="M5" t="s">
        <v>172</v>
      </c>
      <c r="N5" t="s">
        <v>76</v>
      </c>
    </row>
    <row r="6" spans="1:14" x14ac:dyDescent="0.25">
      <c r="A6" t="s">
        <v>171</v>
      </c>
      <c r="B6" t="s">
        <v>172</v>
      </c>
      <c r="C6">
        <v>5</v>
      </c>
      <c r="D6">
        <v>17.4221</v>
      </c>
      <c r="E6">
        <v>466273.66</v>
      </c>
      <c r="F6">
        <v>5182151.3600000003</v>
      </c>
      <c r="J6" s="5">
        <v>1</v>
      </c>
      <c r="K6" s="3">
        <v>32.4</v>
      </c>
      <c r="L6" s="3">
        <v>6.7</v>
      </c>
      <c r="M6" s="3">
        <v>39.1</v>
      </c>
      <c r="N6" s="3">
        <v>78.2</v>
      </c>
    </row>
    <row r="7" spans="1:14" x14ac:dyDescent="0.25">
      <c r="A7" t="s">
        <v>171</v>
      </c>
      <c r="B7" t="s">
        <v>172</v>
      </c>
      <c r="C7">
        <v>6</v>
      </c>
      <c r="D7">
        <v>20.7699</v>
      </c>
      <c r="E7">
        <v>466363.66</v>
      </c>
      <c r="F7">
        <v>5182131.3600000003</v>
      </c>
      <c r="J7" s="5">
        <v>2</v>
      </c>
      <c r="K7" s="3">
        <v>35.846499999999999</v>
      </c>
      <c r="L7" s="3">
        <v>5.4</v>
      </c>
      <c r="M7" s="3">
        <v>41.246499999999997</v>
      </c>
      <c r="N7" s="3">
        <v>82.492999999999995</v>
      </c>
    </row>
    <row r="8" spans="1:14" x14ac:dyDescent="0.25">
      <c r="A8" t="s">
        <v>171</v>
      </c>
      <c r="B8" t="s">
        <v>172</v>
      </c>
      <c r="C8">
        <v>7</v>
      </c>
      <c r="D8">
        <v>26.6892</v>
      </c>
      <c r="E8">
        <v>466393.66</v>
      </c>
      <c r="F8">
        <v>5182061.3600000003</v>
      </c>
      <c r="J8" s="5">
        <v>3</v>
      </c>
      <c r="K8" s="3">
        <v>13.242599999999999</v>
      </c>
      <c r="L8" s="3">
        <v>4.4000000000000004</v>
      </c>
      <c r="M8" s="3">
        <v>17.642600000000002</v>
      </c>
      <c r="N8" s="3">
        <v>35.285200000000003</v>
      </c>
    </row>
    <row r="9" spans="1:14" x14ac:dyDescent="0.25">
      <c r="A9" t="s">
        <v>171</v>
      </c>
      <c r="B9" t="s">
        <v>172</v>
      </c>
      <c r="C9">
        <v>8</v>
      </c>
      <c r="D9">
        <v>32.1006</v>
      </c>
      <c r="E9">
        <v>466423.66</v>
      </c>
      <c r="F9">
        <v>5182161.3600000003</v>
      </c>
      <c r="J9" s="5">
        <v>4</v>
      </c>
      <c r="K9" s="3">
        <v>22.115200000000002</v>
      </c>
      <c r="L9" s="3">
        <v>8.4</v>
      </c>
      <c r="M9" s="3">
        <v>30.5152</v>
      </c>
      <c r="N9" s="3">
        <v>61.0304</v>
      </c>
    </row>
    <row r="10" spans="1:14" x14ac:dyDescent="0.25">
      <c r="A10" t="s">
        <v>171</v>
      </c>
      <c r="B10" t="s">
        <v>172</v>
      </c>
      <c r="C10">
        <v>9</v>
      </c>
      <c r="D10">
        <v>29.983699999999999</v>
      </c>
      <c r="E10">
        <v>466463.66</v>
      </c>
      <c r="F10">
        <v>5182181.3600000003</v>
      </c>
      <c r="J10" s="5">
        <v>5</v>
      </c>
      <c r="K10" s="3">
        <v>13.322100000000001</v>
      </c>
      <c r="L10" s="3">
        <v>4.0999999999999996</v>
      </c>
      <c r="M10" s="3">
        <v>17.4221</v>
      </c>
      <c r="N10" s="3">
        <v>34.844200000000001</v>
      </c>
    </row>
    <row r="11" spans="1:14" x14ac:dyDescent="0.25">
      <c r="A11" t="s">
        <v>171</v>
      </c>
      <c r="B11" t="s">
        <v>172</v>
      </c>
      <c r="C11">
        <v>10</v>
      </c>
      <c r="D11">
        <v>23.362400000000001</v>
      </c>
      <c r="E11">
        <v>466493.66</v>
      </c>
      <c r="F11">
        <v>5182251.3600000003</v>
      </c>
      <c r="J11" s="5">
        <v>6</v>
      </c>
      <c r="K11" s="3">
        <v>17.569900000000001</v>
      </c>
      <c r="L11" s="3">
        <v>3.2</v>
      </c>
      <c r="M11" s="3">
        <v>20.7699</v>
      </c>
      <c r="N11" s="3">
        <v>41.5398</v>
      </c>
    </row>
    <row r="12" spans="1:14" x14ac:dyDescent="0.25">
      <c r="A12" t="s">
        <v>171</v>
      </c>
      <c r="B12" t="s">
        <v>172</v>
      </c>
      <c r="C12">
        <v>11</v>
      </c>
      <c r="D12">
        <v>23.506699999999999</v>
      </c>
      <c r="E12">
        <v>466493.66</v>
      </c>
      <c r="F12">
        <v>5182281.3600000003</v>
      </c>
      <c r="J12" s="5">
        <v>7</v>
      </c>
      <c r="K12" s="3">
        <v>17.6892</v>
      </c>
      <c r="L12" s="3">
        <v>9</v>
      </c>
      <c r="M12" s="3">
        <v>26.6892</v>
      </c>
      <c r="N12" s="3">
        <v>53.378399999999999</v>
      </c>
    </row>
    <row r="13" spans="1:14" x14ac:dyDescent="0.25">
      <c r="A13" t="s">
        <v>171</v>
      </c>
      <c r="B13" t="s">
        <v>172</v>
      </c>
      <c r="C13">
        <v>12</v>
      </c>
      <c r="D13">
        <v>17.7301</v>
      </c>
      <c r="E13">
        <v>466553.66</v>
      </c>
      <c r="F13">
        <v>5182171.3600000003</v>
      </c>
      <c r="J13" s="5">
        <v>8</v>
      </c>
      <c r="K13" s="3">
        <v>7.1006</v>
      </c>
      <c r="L13" s="3">
        <v>25</v>
      </c>
      <c r="M13" s="3">
        <v>32.1006</v>
      </c>
      <c r="N13" s="3">
        <v>64.2012</v>
      </c>
    </row>
    <row r="14" spans="1:14" x14ac:dyDescent="0.25">
      <c r="A14" t="s">
        <v>171</v>
      </c>
      <c r="B14" t="s">
        <v>172</v>
      </c>
      <c r="C14">
        <v>13</v>
      </c>
      <c r="D14">
        <v>18.890499999999999</v>
      </c>
      <c r="E14">
        <v>466323.66</v>
      </c>
      <c r="F14">
        <v>5182201.3600000003</v>
      </c>
      <c r="J14" s="5">
        <v>9</v>
      </c>
      <c r="K14" s="3">
        <v>18.5837</v>
      </c>
      <c r="L14" s="3">
        <v>11.4</v>
      </c>
      <c r="M14" s="3">
        <v>29.983699999999999</v>
      </c>
      <c r="N14" s="3">
        <v>59.967399999999998</v>
      </c>
    </row>
    <row r="15" spans="1:14" x14ac:dyDescent="0.25">
      <c r="A15" t="s">
        <v>171</v>
      </c>
      <c r="B15" t="s">
        <v>172</v>
      </c>
      <c r="C15">
        <v>14</v>
      </c>
      <c r="D15">
        <v>23.834599999999998</v>
      </c>
      <c r="E15">
        <v>466603.66</v>
      </c>
      <c r="F15">
        <v>5182231.3600000003</v>
      </c>
      <c r="J15" s="5">
        <v>10</v>
      </c>
      <c r="K15" s="3">
        <v>21.2624</v>
      </c>
      <c r="L15" s="3">
        <v>2.1</v>
      </c>
      <c r="M15" s="3">
        <v>23.362400000000001</v>
      </c>
      <c r="N15" s="3">
        <v>46.724800000000002</v>
      </c>
    </row>
    <row r="16" spans="1:14" x14ac:dyDescent="0.25">
      <c r="A16" t="s">
        <v>171</v>
      </c>
      <c r="B16" t="s">
        <v>172</v>
      </c>
      <c r="C16">
        <v>15</v>
      </c>
      <c r="D16">
        <v>18.323</v>
      </c>
      <c r="E16">
        <v>466483.66</v>
      </c>
      <c r="F16">
        <v>5182081.3600000003</v>
      </c>
      <c r="J16" s="5">
        <v>11</v>
      </c>
      <c r="K16" s="3">
        <v>17.206700000000001</v>
      </c>
      <c r="L16" s="3">
        <v>6.3</v>
      </c>
      <c r="M16" s="3">
        <v>23.506699999999999</v>
      </c>
      <c r="N16" s="3">
        <v>47.013400000000004</v>
      </c>
    </row>
    <row r="17" spans="1:14" x14ac:dyDescent="0.25">
      <c r="A17" t="s">
        <v>171</v>
      </c>
      <c r="B17" t="s">
        <v>172</v>
      </c>
      <c r="C17">
        <v>16</v>
      </c>
      <c r="D17">
        <v>24.743400000000001</v>
      </c>
      <c r="E17">
        <v>466153.66</v>
      </c>
      <c r="F17">
        <v>5182151.3600000003</v>
      </c>
      <c r="J17" s="5">
        <v>12</v>
      </c>
      <c r="K17" s="3">
        <v>16.7301</v>
      </c>
      <c r="L17" s="3">
        <v>1</v>
      </c>
      <c r="M17" s="3">
        <v>17.7301</v>
      </c>
      <c r="N17" s="3">
        <v>35.4602</v>
      </c>
    </row>
    <row r="18" spans="1:14" x14ac:dyDescent="0.25">
      <c r="A18" t="s">
        <v>171</v>
      </c>
      <c r="B18" t="s">
        <v>172</v>
      </c>
      <c r="C18">
        <v>17</v>
      </c>
      <c r="D18">
        <v>0</v>
      </c>
      <c r="E18">
        <v>466193.66</v>
      </c>
      <c r="F18">
        <v>5182091.3600000003</v>
      </c>
      <c r="J18" s="5">
        <v>13</v>
      </c>
      <c r="K18" s="3">
        <v>15.5905</v>
      </c>
      <c r="L18" s="3">
        <v>3.3</v>
      </c>
      <c r="M18" s="3">
        <v>18.890499999999999</v>
      </c>
      <c r="N18" s="3">
        <v>37.780999999999999</v>
      </c>
    </row>
    <row r="19" spans="1:14" x14ac:dyDescent="0.25">
      <c r="A19" t="s">
        <v>171</v>
      </c>
      <c r="B19" t="s">
        <v>172</v>
      </c>
      <c r="C19">
        <v>18</v>
      </c>
      <c r="D19">
        <v>32.672199999999997</v>
      </c>
      <c r="E19">
        <v>466533.66</v>
      </c>
      <c r="F19">
        <v>5182351.3600000003</v>
      </c>
      <c r="J19" s="5">
        <v>14</v>
      </c>
      <c r="K19" s="3">
        <v>19.9346</v>
      </c>
      <c r="L19" s="3">
        <v>3.9</v>
      </c>
      <c r="M19" s="3">
        <v>23.834599999999998</v>
      </c>
      <c r="N19" s="3">
        <v>47.669199999999996</v>
      </c>
    </row>
    <row r="20" spans="1:14" x14ac:dyDescent="0.25">
      <c r="A20" t="s">
        <v>171</v>
      </c>
      <c r="B20" t="s">
        <v>172</v>
      </c>
      <c r="C20">
        <v>19</v>
      </c>
      <c r="D20">
        <v>34.330199999999998</v>
      </c>
      <c r="E20">
        <v>466303.66</v>
      </c>
      <c r="F20">
        <v>5182261.3600000003</v>
      </c>
      <c r="J20" s="5">
        <v>15</v>
      </c>
      <c r="K20" s="3">
        <v>15.923</v>
      </c>
      <c r="L20" s="3">
        <v>2.4</v>
      </c>
      <c r="M20" s="3">
        <v>18.323</v>
      </c>
      <c r="N20" s="3">
        <v>36.646000000000001</v>
      </c>
    </row>
    <row r="21" spans="1:14" x14ac:dyDescent="0.25">
      <c r="A21" t="s">
        <v>171</v>
      </c>
      <c r="B21" t="s">
        <v>172</v>
      </c>
      <c r="C21">
        <v>20</v>
      </c>
      <c r="D21">
        <v>25.3886</v>
      </c>
      <c r="E21">
        <v>466313.66</v>
      </c>
      <c r="F21">
        <v>5182341.3600000003</v>
      </c>
      <c r="J21" s="5">
        <v>16</v>
      </c>
      <c r="K21" s="3">
        <v>18.743400000000001</v>
      </c>
      <c r="L21" s="3">
        <v>6</v>
      </c>
      <c r="M21" s="3">
        <v>24.743400000000001</v>
      </c>
      <c r="N21" s="3">
        <v>49.486800000000002</v>
      </c>
    </row>
    <row r="22" spans="1:14" x14ac:dyDescent="0.25">
      <c r="A22" t="s">
        <v>171</v>
      </c>
      <c r="B22" t="s">
        <v>172</v>
      </c>
      <c r="C22">
        <v>21</v>
      </c>
      <c r="D22">
        <v>26.181699999999999</v>
      </c>
      <c r="E22">
        <v>466213.66</v>
      </c>
      <c r="F22">
        <v>5182281.3600000003</v>
      </c>
      <c r="J22" s="5">
        <v>17</v>
      </c>
      <c r="K22" s="3">
        <v>0</v>
      </c>
      <c r="L22" s="3">
        <v>0</v>
      </c>
      <c r="M22" s="3">
        <v>0</v>
      </c>
      <c r="N22" s="3">
        <v>0</v>
      </c>
    </row>
    <row r="23" spans="1:14" x14ac:dyDescent="0.25">
      <c r="A23" t="s">
        <v>171</v>
      </c>
      <c r="B23" t="s">
        <v>172</v>
      </c>
      <c r="C23">
        <v>22</v>
      </c>
      <c r="D23">
        <v>20.462199999999999</v>
      </c>
      <c r="E23">
        <v>466153.66</v>
      </c>
      <c r="F23">
        <v>5182231.3600000003</v>
      </c>
      <c r="J23" s="5">
        <v>18</v>
      </c>
      <c r="K23" s="3">
        <v>21.272200000000002</v>
      </c>
      <c r="L23" s="3">
        <v>11.4</v>
      </c>
      <c r="M23" s="3">
        <v>32.672199999999997</v>
      </c>
      <c r="N23" s="3">
        <v>65.344400000000007</v>
      </c>
    </row>
    <row r="24" spans="1:14" x14ac:dyDescent="0.25">
      <c r="A24" t="s">
        <v>171</v>
      </c>
      <c r="B24" t="s">
        <v>172</v>
      </c>
      <c r="C24">
        <v>23</v>
      </c>
      <c r="D24">
        <v>0</v>
      </c>
      <c r="E24">
        <v>466593.66</v>
      </c>
      <c r="F24">
        <v>5182311.3600000003</v>
      </c>
      <c r="J24" s="5">
        <v>19</v>
      </c>
      <c r="K24" s="3">
        <v>26.330200000000001</v>
      </c>
      <c r="L24" s="3">
        <v>8</v>
      </c>
      <c r="M24" s="3">
        <v>34.330199999999998</v>
      </c>
      <c r="N24" s="3">
        <v>68.66040000000001</v>
      </c>
    </row>
    <row r="25" spans="1:14" x14ac:dyDescent="0.25">
      <c r="A25" t="s">
        <v>171</v>
      </c>
      <c r="B25" t="s">
        <v>172</v>
      </c>
      <c r="C25">
        <v>24</v>
      </c>
      <c r="D25">
        <v>27.546600000000002</v>
      </c>
      <c r="E25">
        <v>466283.66</v>
      </c>
      <c r="F25">
        <v>5182051.3600000003</v>
      </c>
      <c r="J25" s="5">
        <v>20</v>
      </c>
      <c r="K25" s="3">
        <v>19.0886</v>
      </c>
      <c r="L25" s="3">
        <v>6.3</v>
      </c>
      <c r="M25" s="3">
        <v>25.3886</v>
      </c>
      <c r="N25" s="3">
        <v>50.777200000000001</v>
      </c>
    </row>
    <row r="26" spans="1:14" x14ac:dyDescent="0.25">
      <c r="A26" t="s">
        <v>171</v>
      </c>
      <c r="B26" t="s">
        <v>172</v>
      </c>
      <c r="C26">
        <v>25</v>
      </c>
      <c r="D26">
        <v>21.829899999999999</v>
      </c>
      <c r="E26">
        <v>466413.66</v>
      </c>
      <c r="F26">
        <v>5182441.3600000003</v>
      </c>
      <c r="J26" s="5">
        <v>21</v>
      </c>
      <c r="K26" s="3">
        <v>19.881699999999999</v>
      </c>
      <c r="L26" s="3">
        <v>6.3</v>
      </c>
      <c r="M26" s="3">
        <v>26.181699999999999</v>
      </c>
      <c r="N26" s="3">
        <v>52.363399999999999</v>
      </c>
    </row>
    <row r="27" spans="1:14" x14ac:dyDescent="0.25">
      <c r="A27" t="s">
        <v>171</v>
      </c>
      <c r="B27" t="s">
        <v>172</v>
      </c>
      <c r="C27">
        <v>26</v>
      </c>
      <c r="D27">
        <v>21.5472</v>
      </c>
      <c r="E27">
        <v>466493.66</v>
      </c>
      <c r="F27">
        <v>5182501.3600000003</v>
      </c>
      <c r="J27" s="5">
        <v>22</v>
      </c>
      <c r="K27" s="3">
        <v>14.2622</v>
      </c>
      <c r="L27" s="3">
        <v>6.2</v>
      </c>
      <c r="M27" s="3">
        <v>20.462199999999999</v>
      </c>
      <c r="N27" s="3">
        <v>40.924399999999999</v>
      </c>
    </row>
    <row r="28" spans="1:14" x14ac:dyDescent="0.25">
      <c r="A28" t="s">
        <v>171</v>
      </c>
      <c r="B28" t="s">
        <v>172</v>
      </c>
      <c r="C28">
        <v>27</v>
      </c>
      <c r="D28">
        <v>27.835100000000001</v>
      </c>
      <c r="E28">
        <v>466423.66</v>
      </c>
      <c r="F28">
        <v>5182291.3600000003</v>
      </c>
      <c r="J28" s="5">
        <v>23</v>
      </c>
      <c r="K28" s="3">
        <v>0</v>
      </c>
      <c r="L28" s="3">
        <v>0</v>
      </c>
      <c r="M28" s="3">
        <v>0</v>
      </c>
      <c r="N28" s="3">
        <v>0</v>
      </c>
    </row>
    <row r="29" spans="1:14" x14ac:dyDescent="0.25">
      <c r="A29" t="s">
        <v>171</v>
      </c>
      <c r="B29" t="s">
        <v>172</v>
      </c>
      <c r="C29">
        <v>28</v>
      </c>
      <c r="D29">
        <v>19.1861</v>
      </c>
      <c r="E29">
        <v>466613.66</v>
      </c>
      <c r="F29">
        <v>5182171.3600000003</v>
      </c>
      <c r="J29" s="5">
        <v>24</v>
      </c>
      <c r="K29" s="3">
        <v>19.046600000000002</v>
      </c>
      <c r="L29" s="3">
        <v>8.5</v>
      </c>
      <c r="M29" s="3">
        <v>27.546600000000002</v>
      </c>
      <c r="N29" s="3">
        <v>55.093200000000003</v>
      </c>
    </row>
    <row r="30" spans="1:14" x14ac:dyDescent="0.25">
      <c r="A30" t="s">
        <v>171</v>
      </c>
      <c r="B30" t="s">
        <v>172</v>
      </c>
      <c r="C30">
        <v>29</v>
      </c>
      <c r="D30">
        <v>17.707100000000001</v>
      </c>
      <c r="E30">
        <v>466643.66</v>
      </c>
      <c r="F30">
        <v>5182271.3600000003</v>
      </c>
      <c r="J30" s="5">
        <v>25</v>
      </c>
      <c r="K30" s="3">
        <v>18.329899999999999</v>
      </c>
      <c r="L30" s="3">
        <v>3.5</v>
      </c>
      <c r="M30" s="3">
        <v>21.829899999999999</v>
      </c>
      <c r="N30" s="3">
        <v>43.659799999999997</v>
      </c>
    </row>
    <row r="31" spans="1:14" x14ac:dyDescent="0.25">
      <c r="A31" t="s">
        <v>171</v>
      </c>
      <c r="B31" t="s">
        <v>172</v>
      </c>
      <c r="C31">
        <v>30</v>
      </c>
      <c r="D31">
        <v>26.211600000000001</v>
      </c>
      <c r="E31">
        <v>466333.66</v>
      </c>
      <c r="F31">
        <v>5182021.3600000003</v>
      </c>
      <c r="J31" s="5">
        <v>26</v>
      </c>
      <c r="K31" s="3">
        <v>17.147200000000002</v>
      </c>
      <c r="L31" s="3">
        <v>4.4000000000000004</v>
      </c>
      <c r="M31" s="3">
        <v>21.5472</v>
      </c>
      <c r="N31" s="3">
        <v>43.094400000000007</v>
      </c>
    </row>
    <row r="32" spans="1:14" x14ac:dyDescent="0.25">
      <c r="A32" t="s">
        <v>171</v>
      </c>
      <c r="B32" t="s">
        <v>172</v>
      </c>
      <c r="C32">
        <v>31</v>
      </c>
      <c r="D32">
        <v>19.756799999999998</v>
      </c>
      <c r="E32">
        <v>466463.66</v>
      </c>
      <c r="F32">
        <v>5182341.3600000003</v>
      </c>
      <c r="J32" s="5">
        <v>27</v>
      </c>
      <c r="K32" s="3">
        <v>20.235099999999999</v>
      </c>
      <c r="L32" s="3">
        <v>7.6</v>
      </c>
      <c r="M32" s="3">
        <v>27.835100000000001</v>
      </c>
      <c r="N32" s="3">
        <v>55.670199999999994</v>
      </c>
    </row>
    <row r="33" spans="1:14" x14ac:dyDescent="0.25">
      <c r="A33" t="s">
        <v>171</v>
      </c>
      <c r="B33" t="s">
        <v>172</v>
      </c>
      <c r="C33">
        <v>32</v>
      </c>
      <c r="D33">
        <v>24.7454</v>
      </c>
      <c r="E33">
        <v>466123.66</v>
      </c>
      <c r="F33">
        <v>5182111.3600000003</v>
      </c>
      <c r="J33" s="5">
        <v>28</v>
      </c>
      <c r="K33" s="3">
        <v>14.0861</v>
      </c>
      <c r="L33" s="3">
        <v>5.0999999999999996</v>
      </c>
      <c r="M33" s="3">
        <v>19.1861</v>
      </c>
      <c r="N33" s="3">
        <v>38.372199999999999</v>
      </c>
    </row>
    <row r="34" spans="1:14" x14ac:dyDescent="0.25">
      <c r="A34" t="s">
        <v>171</v>
      </c>
      <c r="B34" t="s">
        <v>172</v>
      </c>
      <c r="C34">
        <v>33</v>
      </c>
      <c r="D34">
        <v>35.6096</v>
      </c>
      <c r="E34">
        <v>466333.66</v>
      </c>
      <c r="F34">
        <v>5182081.3600000003</v>
      </c>
      <c r="J34" s="5">
        <v>29</v>
      </c>
      <c r="K34" s="3">
        <v>12.107100000000001</v>
      </c>
      <c r="L34" s="3">
        <v>5.6</v>
      </c>
      <c r="M34" s="3">
        <v>17.707100000000001</v>
      </c>
      <c r="N34" s="3">
        <v>35.414200000000001</v>
      </c>
    </row>
    <row r="35" spans="1:14" x14ac:dyDescent="0.25">
      <c r="A35" t="s">
        <v>171</v>
      </c>
      <c r="B35" t="s">
        <v>172</v>
      </c>
      <c r="C35">
        <v>34</v>
      </c>
      <c r="D35">
        <v>24.832100000000001</v>
      </c>
      <c r="E35">
        <v>466543.66</v>
      </c>
      <c r="F35">
        <v>5182241.3600000003</v>
      </c>
      <c r="J35" s="5">
        <v>30</v>
      </c>
      <c r="K35" s="3">
        <v>19.511600000000001</v>
      </c>
      <c r="L35" s="3">
        <v>6.7</v>
      </c>
      <c r="M35" s="3">
        <v>26.211600000000001</v>
      </c>
      <c r="N35" s="3">
        <v>52.423200000000001</v>
      </c>
    </row>
    <row r="36" spans="1:14" x14ac:dyDescent="0.25">
      <c r="A36" t="s">
        <v>171</v>
      </c>
      <c r="B36" t="s">
        <v>172</v>
      </c>
      <c r="C36">
        <v>35</v>
      </c>
      <c r="D36">
        <v>38.491100000000003</v>
      </c>
      <c r="E36">
        <v>466363.66</v>
      </c>
      <c r="F36">
        <v>5182331.3600000003</v>
      </c>
      <c r="J36" s="5">
        <v>31</v>
      </c>
      <c r="K36" s="3">
        <v>16.6568</v>
      </c>
      <c r="L36" s="3">
        <v>3.1</v>
      </c>
      <c r="M36" s="3">
        <v>19.756799999999998</v>
      </c>
      <c r="N36" s="3">
        <v>39.513599999999997</v>
      </c>
    </row>
    <row r="37" spans="1:14" x14ac:dyDescent="0.25">
      <c r="A37" t="s">
        <v>171</v>
      </c>
      <c r="B37" t="s">
        <v>172</v>
      </c>
      <c r="C37">
        <v>36</v>
      </c>
      <c r="D37">
        <v>23.8154</v>
      </c>
      <c r="E37">
        <v>466353.66</v>
      </c>
      <c r="F37">
        <v>5182391.3600000003</v>
      </c>
      <c r="J37" s="5">
        <v>32</v>
      </c>
      <c r="K37" s="3">
        <v>19.445399999999999</v>
      </c>
      <c r="L37" s="3">
        <v>5.3</v>
      </c>
      <c r="M37" s="3">
        <v>24.7454</v>
      </c>
      <c r="N37" s="3">
        <v>49.4908</v>
      </c>
    </row>
    <row r="38" spans="1:14" x14ac:dyDescent="0.25">
      <c r="A38" t="s">
        <v>171</v>
      </c>
      <c r="B38" t="s">
        <v>175</v>
      </c>
      <c r="C38">
        <v>1</v>
      </c>
      <c r="D38">
        <v>6.7</v>
      </c>
      <c r="E38">
        <v>466413.66</v>
      </c>
      <c r="F38">
        <v>5182371.3600000003</v>
      </c>
      <c r="J38" s="5">
        <v>33</v>
      </c>
      <c r="K38" s="3">
        <v>24.909600000000001</v>
      </c>
      <c r="L38" s="3">
        <v>10.7</v>
      </c>
      <c r="M38" s="3">
        <v>35.6096</v>
      </c>
      <c r="N38" s="3">
        <v>71.219200000000001</v>
      </c>
    </row>
    <row r="39" spans="1:14" x14ac:dyDescent="0.25">
      <c r="A39" t="s">
        <v>171</v>
      </c>
      <c r="B39" t="s">
        <v>175</v>
      </c>
      <c r="C39">
        <v>2</v>
      </c>
      <c r="D39">
        <v>5.4</v>
      </c>
      <c r="E39">
        <v>466493.66</v>
      </c>
      <c r="F39">
        <v>5182421.3600000003</v>
      </c>
      <c r="J39" s="5">
        <v>34</v>
      </c>
      <c r="K39" s="3">
        <v>21.332100000000001</v>
      </c>
      <c r="L39" s="3">
        <v>3.5</v>
      </c>
      <c r="M39" s="3">
        <v>24.832100000000001</v>
      </c>
      <c r="N39" s="3">
        <v>49.664200000000001</v>
      </c>
    </row>
    <row r="40" spans="1:14" x14ac:dyDescent="0.25">
      <c r="A40" t="s">
        <v>171</v>
      </c>
      <c r="B40" t="s">
        <v>175</v>
      </c>
      <c r="C40">
        <v>3</v>
      </c>
      <c r="D40">
        <v>4.4000000000000004</v>
      </c>
      <c r="E40">
        <v>466373.66</v>
      </c>
      <c r="F40">
        <v>5182241.3600000003</v>
      </c>
      <c r="J40" s="5">
        <v>35</v>
      </c>
      <c r="K40" s="3">
        <v>24.7911</v>
      </c>
      <c r="L40" s="3">
        <v>13.7</v>
      </c>
      <c r="M40" s="3">
        <v>38.491100000000003</v>
      </c>
      <c r="N40" s="3">
        <v>76.982200000000006</v>
      </c>
    </row>
    <row r="41" spans="1:14" x14ac:dyDescent="0.25">
      <c r="A41" t="s">
        <v>171</v>
      </c>
      <c r="B41" t="s">
        <v>175</v>
      </c>
      <c r="C41">
        <v>4</v>
      </c>
      <c r="D41">
        <v>8.4</v>
      </c>
      <c r="E41">
        <v>466233.66</v>
      </c>
      <c r="F41">
        <v>5182211.3600000003</v>
      </c>
      <c r="J41" s="5">
        <v>36</v>
      </c>
      <c r="K41" s="3">
        <v>19.415400000000002</v>
      </c>
      <c r="L41" s="3">
        <v>4.4000000000000004</v>
      </c>
      <c r="M41" s="3">
        <v>23.8154</v>
      </c>
      <c r="N41" s="3">
        <v>47.630800000000008</v>
      </c>
    </row>
    <row r="42" spans="1:14" x14ac:dyDescent="0.25">
      <c r="A42" t="s">
        <v>171</v>
      </c>
      <c r="B42" t="s">
        <v>175</v>
      </c>
      <c r="C42">
        <v>5</v>
      </c>
      <c r="D42">
        <v>4.0999999999999996</v>
      </c>
      <c r="E42">
        <v>466273.66</v>
      </c>
      <c r="F42">
        <v>5182151.3600000003</v>
      </c>
      <c r="J42" s="5" t="s">
        <v>76</v>
      </c>
      <c r="K42" s="3">
        <v>651.10939999999982</v>
      </c>
      <c r="L42" s="3">
        <v>222.89999999999998</v>
      </c>
      <c r="M42" s="3">
        <v>874.0093999999998</v>
      </c>
      <c r="N42" s="3">
        <v>1748.0187999999996</v>
      </c>
    </row>
    <row r="43" spans="1:14" x14ac:dyDescent="0.25">
      <c r="A43" t="s">
        <v>171</v>
      </c>
      <c r="B43" t="s">
        <v>175</v>
      </c>
      <c r="C43">
        <v>6</v>
      </c>
      <c r="D43">
        <v>3.2</v>
      </c>
      <c r="E43">
        <v>466363.66</v>
      </c>
      <c r="F43">
        <v>5182131.3600000003</v>
      </c>
    </row>
    <row r="44" spans="1:14" x14ac:dyDescent="0.25">
      <c r="A44" t="s">
        <v>171</v>
      </c>
      <c r="B44" t="s">
        <v>175</v>
      </c>
      <c r="C44">
        <v>7</v>
      </c>
      <c r="D44">
        <v>9</v>
      </c>
      <c r="E44">
        <v>466393.66</v>
      </c>
      <c r="F44">
        <v>5182061.3600000003</v>
      </c>
    </row>
    <row r="45" spans="1:14" x14ac:dyDescent="0.25">
      <c r="A45" t="s">
        <v>171</v>
      </c>
      <c r="B45" t="s">
        <v>175</v>
      </c>
      <c r="C45">
        <v>8</v>
      </c>
      <c r="D45">
        <v>25</v>
      </c>
      <c r="E45">
        <v>466423.66</v>
      </c>
      <c r="F45">
        <v>5182161.3600000003</v>
      </c>
    </row>
    <row r="46" spans="1:14" x14ac:dyDescent="0.25">
      <c r="A46" t="s">
        <v>171</v>
      </c>
      <c r="B46" t="s">
        <v>175</v>
      </c>
      <c r="C46">
        <v>9</v>
      </c>
      <c r="D46">
        <v>11.4</v>
      </c>
      <c r="E46">
        <v>466463.66</v>
      </c>
      <c r="F46">
        <v>5182181.3600000003</v>
      </c>
    </row>
    <row r="47" spans="1:14" x14ac:dyDescent="0.25">
      <c r="A47" t="s">
        <v>171</v>
      </c>
      <c r="B47" t="s">
        <v>175</v>
      </c>
      <c r="C47">
        <v>10</v>
      </c>
      <c r="D47">
        <v>2.1</v>
      </c>
      <c r="E47">
        <v>466493.66</v>
      </c>
      <c r="F47">
        <v>5182251.3600000003</v>
      </c>
    </row>
    <row r="48" spans="1:14" x14ac:dyDescent="0.25">
      <c r="A48" t="s">
        <v>171</v>
      </c>
      <c r="B48" t="s">
        <v>175</v>
      </c>
      <c r="C48">
        <v>11</v>
      </c>
      <c r="D48">
        <v>6.3</v>
      </c>
      <c r="E48">
        <v>466493.66</v>
      </c>
      <c r="F48">
        <v>5182281.3600000003</v>
      </c>
    </row>
    <row r="49" spans="1:6" x14ac:dyDescent="0.25">
      <c r="A49" t="s">
        <v>171</v>
      </c>
      <c r="B49" t="s">
        <v>175</v>
      </c>
      <c r="C49">
        <v>12</v>
      </c>
      <c r="D49">
        <v>1</v>
      </c>
      <c r="E49">
        <v>466553.66</v>
      </c>
      <c r="F49">
        <v>5182171.3600000003</v>
      </c>
    </row>
    <row r="50" spans="1:6" x14ac:dyDescent="0.25">
      <c r="A50" t="s">
        <v>171</v>
      </c>
      <c r="B50" t="s">
        <v>175</v>
      </c>
      <c r="C50">
        <v>13</v>
      </c>
      <c r="D50">
        <v>3.3</v>
      </c>
      <c r="E50">
        <v>466323.66</v>
      </c>
      <c r="F50">
        <v>5182201.3600000003</v>
      </c>
    </row>
    <row r="51" spans="1:6" x14ac:dyDescent="0.25">
      <c r="A51" t="s">
        <v>171</v>
      </c>
      <c r="B51" t="s">
        <v>175</v>
      </c>
      <c r="C51">
        <v>14</v>
      </c>
      <c r="D51">
        <v>3.9</v>
      </c>
      <c r="E51">
        <v>466603.66</v>
      </c>
      <c r="F51">
        <v>5182231.3600000003</v>
      </c>
    </row>
    <row r="52" spans="1:6" x14ac:dyDescent="0.25">
      <c r="A52" t="s">
        <v>171</v>
      </c>
      <c r="B52" t="s">
        <v>175</v>
      </c>
      <c r="C52">
        <v>15</v>
      </c>
      <c r="D52">
        <v>2.4</v>
      </c>
      <c r="E52">
        <v>466483.66</v>
      </c>
      <c r="F52">
        <v>5182081.3600000003</v>
      </c>
    </row>
    <row r="53" spans="1:6" x14ac:dyDescent="0.25">
      <c r="A53" t="s">
        <v>171</v>
      </c>
      <c r="B53" t="s">
        <v>175</v>
      </c>
      <c r="C53">
        <v>16</v>
      </c>
      <c r="D53">
        <v>6</v>
      </c>
      <c r="E53">
        <v>466153.66</v>
      </c>
      <c r="F53">
        <v>5182151.3600000003</v>
      </c>
    </row>
    <row r="54" spans="1:6" x14ac:dyDescent="0.25">
      <c r="A54" t="s">
        <v>171</v>
      </c>
      <c r="B54" t="s">
        <v>175</v>
      </c>
      <c r="C54">
        <v>17</v>
      </c>
      <c r="D54">
        <v>0</v>
      </c>
      <c r="E54">
        <v>466193.66</v>
      </c>
      <c r="F54">
        <v>5182091.3600000003</v>
      </c>
    </row>
    <row r="55" spans="1:6" x14ac:dyDescent="0.25">
      <c r="A55" t="s">
        <v>171</v>
      </c>
      <c r="B55" t="s">
        <v>175</v>
      </c>
      <c r="C55">
        <v>18</v>
      </c>
      <c r="D55">
        <v>11.4</v>
      </c>
      <c r="E55">
        <v>466533.66</v>
      </c>
      <c r="F55">
        <v>5182351.3600000003</v>
      </c>
    </row>
    <row r="56" spans="1:6" x14ac:dyDescent="0.25">
      <c r="A56" t="s">
        <v>171</v>
      </c>
      <c r="B56" t="s">
        <v>175</v>
      </c>
      <c r="C56">
        <v>19</v>
      </c>
      <c r="D56">
        <v>8</v>
      </c>
      <c r="E56">
        <v>466303.66</v>
      </c>
      <c r="F56">
        <v>5182261.3600000003</v>
      </c>
    </row>
    <row r="57" spans="1:6" x14ac:dyDescent="0.25">
      <c r="A57" t="s">
        <v>171</v>
      </c>
      <c r="B57" t="s">
        <v>175</v>
      </c>
      <c r="C57">
        <v>20</v>
      </c>
      <c r="D57">
        <v>6.3</v>
      </c>
      <c r="E57">
        <v>466313.66</v>
      </c>
      <c r="F57">
        <v>5182341.3600000003</v>
      </c>
    </row>
    <row r="58" spans="1:6" x14ac:dyDescent="0.25">
      <c r="A58" t="s">
        <v>171</v>
      </c>
      <c r="B58" t="s">
        <v>175</v>
      </c>
      <c r="C58">
        <v>21</v>
      </c>
      <c r="D58">
        <v>6.3</v>
      </c>
      <c r="E58">
        <v>466213.66</v>
      </c>
      <c r="F58">
        <v>5182281.3600000003</v>
      </c>
    </row>
    <row r="59" spans="1:6" x14ac:dyDescent="0.25">
      <c r="A59" t="s">
        <v>171</v>
      </c>
      <c r="B59" t="s">
        <v>175</v>
      </c>
      <c r="C59">
        <v>22</v>
      </c>
      <c r="D59">
        <v>6.2</v>
      </c>
      <c r="E59">
        <v>466153.66</v>
      </c>
      <c r="F59">
        <v>5182231.3600000003</v>
      </c>
    </row>
    <row r="60" spans="1:6" x14ac:dyDescent="0.25">
      <c r="A60" t="s">
        <v>171</v>
      </c>
      <c r="B60" t="s">
        <v>175</v>
      </c>
      <c r="C60">
        <v>23</v>
      </c>
      <c r="D60">
        <v>0</v>
      </c>
      <c r="E60">
        <v>466593.66</v>
      </c>
      <c r="F60">
        <v>5182311.3600000003</v>
      </c>
    </row>
    <row r="61" spans="1:6" x14ac:dyDescent="0.25">
      <c r="A61" t="s">
        <v>171</v>
      </c>
      <c r="B61" t="s">
        <v>175</v>
      </c>
      <c r="C61">
        <v>24</v>
      </c>
      <c r="D61">
        <v>8.5</v>
      </c>
      <c r="E61">
        <v>466283.66</v>
      </c>
      <c r="F61">
        <v>5182051.3600000003</v>
      </c>
    </row>
    <row r="62" spans="1:6" x14ac:dyDescent="0.25">
      <c r="A62" t="s">
        <v>171</v>
      </c>
      <c r="B62" t="s">
        <v>175</v>
      </c>
      <c r="C62">
        <v>25</v>
      </c>
      <c r="D62">
        <v>3.5</v>
      </c>
      <c r="E62">
        <v>466413.66</v>
      </c>
      <c r="F62">
        <v>5182441.3600000003</v>
      </c>
    </row>
    <row r="63" spans="1:6" x14ac:dyDescent="0.25">
      <c r="A63" t="s">
        <v>171</v>
      </c>
      <c r="B63" t="s">
        <v>175</v>
      </c>
      <c r="C63">
        <v>26</v>
      </c>
      <c r="D63">
        <v>4.4000000000000004</v>
      </c>
      <c r="E63">
        <v>466493.66</v>
      </c>
      <c r="F63">
        <v>5182501.3600000003</v>
      </c>
    </row>
    <row r="64" spans="1:6" x14ac:dyDescent="0.25">
      <c r="A64" t="s">
        <v>171</v>
      </c>
      <c r="B64" t="s">
        <v>175</v>
      </c>
      <c r="C64">
        <v>27</v>
      </c>
      <c r="D64">
        <v>7.6</v>
      </c>
      <c r="E64">
        <v>466423.66</v>
      </c>
      <c r="F64">
        <v>5182291.3600000003</v>
      </c>
    </row>
    <row r="65" spans="1:6" x14ac:dyDescent="0.25">
      <c r="A65" t="s">
        <v>171</v>
      </c>
      <c r="B65" t="s">
        <v>175</v>
      </c>
      <c r="C65">
        <v>28</v>
      </c>
      <c r="D65">
        <v>5.0999999999999996</v>
      </c>
      <c r="E65">
        <v>466613.66</v>
      </c>
      <c r="F65">
        <v>5182171.3600000003</v>
      </c>
    </row>
    <row r="66" spans="1:6" x14ac:dyDescent="0.25">
      <c r="A66" t="s">
        <v>171</v>
      </c>
      <c r="B66" t="s">
        <v>175</v>
      </c>
      <c r="C66">
        <v>29</v>
      </c>
      <c r="D66">
        <v>5.6</v>
      </c>
      <c r="E66">
        <v>466643.66</v>
      </c>
      <c r="F66">
        <v>5182271.3600000003</v>
      </c>
    </row>
    <row r="67" spans="1:6" x14ac:dyDescent="0.25">
      <c r="A67" t="s">
        <v>171</v>
      </c>
      <c r="B67" t="s">
        <v>175</v>
      </c>
      <c r="C67">
        <v>30</v>
      </c>
      <c r="D67">
        <v>6.7</v>
      </c>
      <c r="E67">
        <v>466333.66</v>
      </c>
      <c r="F67">
        <v>5182021.3600000003</v>
      </c>
    </row>
    <row r="68" spans="1:6" x14ac:dyDescent="0.25">
      <c r="A68" t="s">
        <v>171</v>
      </c>
      <c r="B68" t="s">
        <v>175</v>
      </c>
      <c r="C68">
        <v>31</v>
      </c>
      <c r="D68">
        <v>3.1</v>
      </c>
      <c r="E68">
        <v>466463.66</v>
      </c>
      <c r="F68">
        <v>5182341.3600000003</v>
      </c>
    </row>
    <row r="69" spans="1:6" x14ac:dyDescent="0.25">
      <c r="A69" t="s">
        <v>171</v>
      </c>
      <c r="B69" t="s">
        <v>175</v>
      </c>
      <c r="C69">
        <v>32</v>
      </c>
      <c r="D69">
        <v>5.3</v>
      </c>
      <c r="E69">
        <v>466123.66</v>
      </c>
      <c r="F69">
        <v>5182111.3600000003</v>
      </c>
    </row>
    <row r="70" spans="1:6" x14ac:dyDescent="0.25">
      <c r="A70" t="s">
        <v>171</v>
      </c>
      <c r="B70" t="s">
        <v>175</v>
      </c>
      <c r="C70">
        <v>33</v>
      </c>
      <c r="D70">
        <v>10.7</v>
      </c>
      <c r="E70">
        <v>466333.66</v>
      </c>
      <c r="F70">
        <v>5182081.3600000003</v>
      </c>
    </row>
    <row r="71" spans="1:6" x14ac:dyDescent="0.25">
      <c r="A71" t="s">
        <v>171</v>
      </c>
      <c r="B71" t="s">
        <v>175</v>
      </c>
      <c r="C71">
        <v>34</v>
      </c>
      <c r="D71">
        <v>3.5</v>
      </c>
      <c r="E71">
        <v>466543.66</v>
      </c>
      <c r="F71">
        <v>5182241.3600000003</v>
      </c>
    </row>
    <row r="72" spans="1:6" x14ac:dyDescent="0.25">
      <c r="A72" t="s">
        <v>171</v>
      </c>
      <c r="B72" t="s">
        <v>175</v>
      </c>
      <c r="C72">
        <v>35</v>
      </c>
      <c r="D72">
        <v>13.7</v>
      </c>
      <c r="E72">
        <v>466363.66</v>
      </c>
      <c r="F72">
        <v>5182331.3600000003</v>
      </c>
    </row>
    <row r="73" spans="1:6" x14ac:dyDescent="0.25">
      <c r="A73" t="s">
        <v>171</v>
      </c>
      <c r="B73" t="s">
        <v>175</v>
      </c>
      <c r="C73">
        <v>36</v>
      </c>
      <c r="D73">
        <v>4.4000000000000004</v>
      </c>
      <c r="E73">
        <v>466353.66</v>
      </c>
      <c r="F73">
        <v>5182391.3600000003</v>
      </c>
    </row>
    <row r="74" spans="1:6" x14ac:dyDescent="0.25">
      <c r="A74" t="s">
        <v>171</v>
      </c>
      <c r="B74" t="s">
        <v>174</v>
      </c>
      <c r="C74">
        <v>1</v>
      </c>
      <c r="D74">
        <v>32.4</v>
      </c>
      <c r="E74">
        <v>466413.66</v>
      </c>
      <c r="F74">
        <v>5182371.3600000003</v>
      </c>
    </row>
    <row r="75" spans="1:6" x14ac:dyDescent="0.25">
      <c r="A75" t="s">
        <v>171</v>
      </c>
      <c r="B75" t="s">
        <v>174</v>
      </c>
      <c r="C75">
        <v>2</v>
      </c>
      <c r="D75">
        <v>35.846499999999999</v>
      </c>
      <c r="E75">
        <v>466493.66</v>
      </c>
      <c r="F75">
        <v>5182421.3600000003</v>
      </c>
    </row>
    <row r="76" spans="1:6" x14ac:dyDescent="0.25">
      <c r="A76" t="s">
        <v>171</v>
      </c>
      <c r="B76" t="s">
        <v>174</v>
      </c>
      <c r="C76">
        <v>3</v>
      </c>
      <c r="D76">
        <v>13.242599999999999</v>
      </c>
      <c r="E76">
        <v>466373.66</v>
      </c>
      <c r="F76">
        <v>5182241.3600000003</v>
      </c>
    </row>
    <row r="77" spans="1:6" x14ac:dyDescent="0.25">
      <c r="A77" t="s">
        <v>171</v>
      </c>
      <c r="B77" t="s">
        <v>174</v>
      </c>
      <c r="C77">
        <v>4</v>
      </c>
      <c r="D77">
        <v>22.115200000000002</v>
      </c>
      <c r="E77">
        <v>466233.66</v>
      </c>
      <c r="F77">
        <v>5182211.3600000003</v>
      </c>
    </row>
    <row r="78" spans="1:6" x14ac:dyDescent="0.25">
      <c r="A78" t="s">
        <v>171</v>
      </c>
      <c r="B78" t="s">
        <v>174</v>
      </c>
      <c r="C78">
        <v>5</v>
      </c>
      <c r="D78">
        <v>13.322100000000001</v>
      </c>
      <c r="E78">
        <v>466273.66</v>
      </c>
      <c r="F78">
        <v>5182151.3600000003</v>
      </c>
    </row>
    <row r="79" spans="1:6" x14ac:dyDescent="0.25">
      <c r="A79" t="s">
        <v>171</v>
      </c>
      <c r="B79" t="s">
        <v>174</v>
      </c>
      <c r="C79">
        <v>6</v>
      </c>
      <c r="D79">
        <v>17.569900000000001</v>
      </c>
      <c r="E79">
        <v>466363.66</v>
      </c>
      <c r="F79">
        <v>5182131.3600000003</v>
      </c>
    </row>
    <row r="80" spans="1:6" x14ac:dyDescent="0.25">
      <c r="A80" t="s">
        <v>171</v>
      </c>
      <c r="B80" t="s">
        <v>174</v>
      </c>
      <c r="C80">
        <v>7</v>
      </c>
      <c r="D80">
        <v>17.6892</v>
      </c>
      <c r="E80">
        <v>466393.66</v>
      </c>
      <c r="F80">
        <v>5182061.3600000003</v>
      </c>
    </row>
    <row r="81" spans="1:6" x14ac:dyDescent="0.25">
      <c r="A81" t="s">
        <v>171</v>
      </c>
      <c r="B81" t="s">
        <v>174</v>
      </c>
      <c r="C81">
        <v>8</v>
      </c>
      <c r="D81">
        <v>7.1006</v>
      </c>
      <c r="E81">
        <v>466423.66</v>
      </c>
      <c r="F81">
        <v>5182161.3600000003</v>
      </c>
    </row>
    <row r="82" spans="1:6" x14ac:dyDescent="0.25">
      <c r="A82" t="s">
        <v>171</v>
      </c>
      <c r="B82" t="s">
        <v>174</v>
      </c>
      <c r="C82">
        <v>9</v>
      </c>
      <c r="D82">
        <v>18.5837</v>
      </c>
      <c r="E82">
        <v>466463.66</v>
      </c>
      <c r="F82">
        <v>5182181.3600000003</v>
      </c>
    </row>
    <row r="83" spans="1:6" x14ac:dyDescent="0.25">
      <c r="A83" t="s">
        <v>171</v>
      </c>
      <c r="B83" t="s">
        <v>174</v>
      </c>
      <c r="C83">
        <v>10</v>
      </c>
      <c r="D83">
        <v>21.2624</v>
      </c>
      <c r="E83">
        <v>466493.66</v>
      </c>
      <c r="F83">
        <v>5182251.3600000003</v>
      </c>
    </row>
    <row r="84" spans="1:6" x14ac:dyDescent="0.25">
      <c r="A84" t="s">
        <v>171</v>
      </c>
      <c r="B84" t="s">
        <v>174</v>
      </c>
      <c r="C84">
        <v>11</v>
      </c>
      <c r="D84">
        <v>17.206700000000001</v>
      </c>
      <c r="E84">
        <v>466493.66</v>
      </c>
      <c r="F84">
        <v>5182281.3600000003</v>
      </c>
    </row>
    <row r="85" spans="1:6" x14ac:dyDescent="0.25">
      <c r="A85" t="s">
        <v>171</v>
      </c>
      <c r="B85" t="s">
        <v>174</v>
      </c>
      <c r="C85">
        <v>12</v>
      </c>
      <c r="D85">
        <v>16.7301</v>
      </c>
      <c r="E85">
        <v>466553.66</v>
      </c>
      <c r="F85">
        <v>5182171.3600000003</v>
      </c>
    </row>
    <row r="86" spans="1:6" x14ac:dyDescent="0.25">
      <c r="A86" t="s">
        <v>171</v>
      </c>
      <c r="B86" t="s">
        <v>174</v>
      </c>
      <c r="C86">
        <v>13</v>
      </c>
      <c r="D86">
        <v>15.5905</v>
      </c>
      <c r="E86">
        <v>466323.66</v>
      </c>
      <c r="F86">
        <v>5182201.3600000003</v>
      </c>
    </row>
    <row r="87" spans="1:6" x14ac:dyDescent="0.25">
      <c r="A87" t="s">
        <v>171</v>
      </c>
      <c r="B87" t="s">
        <v>174</v>
      </c>
      <c r="C87">
        <v>14</v>
      </c>
      <c r="D87">
        <v>19.9346</v>
      </c>
      <c r="E87">
        <v>466603.66</v>
      </c>
      <c r="F87">
        <v>5182231.3600000003</v>
      </c>
    </row>
    <row r="88" spans="1:6" x14ac:dyDescent="0.25">
      <c r="A88" t="s">
        <v>171</v>
      </c>
      <c r="B88" t="s">
        <v>174</v>
      </c>
      <c r="C88">
        <v>15</v>
      </c>
      <c r="D88">
        <v>15.923</v>
      </c>
      <c r="E88">
        <v>466483.66</v>
      </c>
      <c r="F88">
        <v>5182081.3600000003</v>
      </c>
    </row>
    <row r="89" spans="1:6" x14ac:dyDescent="0.25">
      <c r="A89" t="s">
        <v>171</v>
      </c>
      <c r="B89" t="s">
        <v>174</v>
      </c>
      <c r="C89">
        <v>16</v>
      </c>
      <c r="D89">
        <v>18.743400000000001</v>
      </c>
      <c r="E89">
        <v>466153.66</v>
      </c>
      <c r="F89">
        <v>5182151.3600000003</v>
      </c>
    </row>
    <row r="90" spans="1:6" x14ac:dyDescent="0.25">
      <c r="A90" t="s">
        <v>171</v>
      </c>
      <c r="B90" t="s">
        <v>174</v>
      </c>
      <c r="C90">
        <v>17</v>
      </c>
      <c r="D90">
        <v>0</v>
      </c>
      <c r="E90">
        <v>466193.66</v>
      </c>
      <c r="F90">
        <v>5182091.3600000003</v>
      </c>
    </row>
    <row r="91" spans="1:6" x14ac:dyDescent="0.25">
      <c r="A91" t="s">
        <v>171</v>
      </c>
      <c r="B91" t="s">
        <v>174</v>
      </c>
      <c r="C91">
        <v>18</v>
      </c>
      <c r="D91">
        <v>21.272200000000002</v>
      </c>
      <c r="E91">
        <v>466533.66</v>
      </c>
      <c r="F91">
        <v>5182351.3600000003</v>
      </c>
    </row>
    <row r="92" spans="1:6" x14ac:dyDescent="0.25">
      <c r="A92" t="s">
        <v>171</v>
      </c>
      <c r="B92" t="s">
        <v>174</v>
      </c>
      <c r="C92">
        <v>19</v>
      </c>
      <c r="D92">
        <v>26.330200000000001</v>
      </c>
      <c r="E92">
        <v>466303.66</v>
      </c>
      <c r="F92">
        <v>5182261.3600000003</v>
      </c>
    </row>
    <row r="93" spans="1:6" x14ac:dyDescent="0.25">
      <c r="A93" t="s">
        <v>171</v>
      </c>
      <c r="B93" t="s">
        <v>174</v>
      </c>
      <c r="C93">
        <v>20</v>
      </c>
      <c r="D93">
        <v>19.0886</v>
      </c>
      <c r="E93">
        <v>466313.66</v>
      </c>
      <c r="F93">
        <v>5182341.3600000003</v>
      </c>
    </row>
    <row r="94" spans="1:6" x14ac:dyDescent="0.25">
      <c r="A94" t="s">
        <v>171</v>
      </c>
      <c r="B94" t="s">
        <v>174</v>
      </c>
      <c r="C94">
        <v>21</v>
      </c>
      <c r="D94">
        <v>19.881699999999999</v>
      </c>
      <c r="E94">
        <v>466213.66</v>
      </c>
      <c r="F94">
        <v>5182281.3600000003</v>
      </c>
    </row>
    <row r="95" spans="1:6" x14ac:dyDescent="0.25">
      <c r="A95" t="s">
        <v>171</v>
      </c>
      <c r="B95" t="s">
        <v>174</v>
      </c>
      <c r="C95">
        <v>22</v>
      </c>
      <c r="D95">
        <v>14.2622</v>
      </c>
      <c r="E95">
        <v>466153.66</v>
      </c>
      <c r="F95">
        <v>5182231.3600000003</v>
      </c>
    </row>
    <row r="96" spans="1:6" x14ac:dyDescent="0.25">
      <c r="A96" t="s">
        <v>171</v>
      </c>
      <c r="B96" t="s">
        <v>174</v>
      </c>
      <c r="C96">
        <v>23</v>
      </c>
      <c r="D96">
        <v>0</v>
      </c>
      <c r="E96">
        <v>466593.66</v>
      </c>
      <c r="F96">
        <v>5182311.3600000003</v>
      </c>
    </row>
    <row r="97" spans="1:6" x14ac:dyDescent="0.25">
      <c r="A97" t="s">
        <v>171</v>
      </c>
      <c r="B97" t="s">
        <v>174</v>
      </c>
      <c r="C97">
        <v>24</v>
      </c>
      <c r="D97">
        <v>19.046600000000002</v>
      </c>
      <c r="E97">
        <v>466283.66</v>
      </c>
      <c r="F97">
        <v>5182051.3600000003</v>
      </c>
    </row>
    <row r="98" spans="1:6" x14ac:dyDescent="0.25">
      <c r="A98" t="s">
        <v>171</v>
      </c>
      <c r="B98" t="s">
        <v>174</v>
      </c>
      <c r="C98">
        <v>25</v>
      </c>
      <c r="D98">
        <v>18.329899999999999</v>
      </c>
      <c r="E98">
        <v>466413.66</v>
      </c>
      <c r="F98">
        <v>5182441.3600000003</v>
      </c>
    </row>
    <row r="99" spans="1:6" x14ac:dyDescent="0.25">
      <c r="A99" t="s">
        <v>171</v>
      </c>
      <c r="B99" t="s">
        <v>174</v>
      </c>
      <c r="C99">
        <v>26</v>
      </c>
      <c r="D99">
        <v>17.147200000000002</v>
      </c>
      <c r="E99">
        <v>466493.66</v>
      </c>
      <c r="F99">
        <v>5182501.3600000003</v>
      </c>
    </row>
    <row r="100" spans="1:6" x14ac:dyDescent="0.25">
      <c r="A100" t="s">
        <v>171</v>
      </c>
      <c r="B100" t="s">
        <v>174</v>
      </c>
      <c r="C100">
        <v>27</v>
      </c>
      <c r="D100">
        <v>20.235099999999999</v>
      </c>
      <c r="E100">
        <v>466423.66</v>
      </c>
      <c r="F100">
        <v>5182291.3600000003</v>
      </c>
    </row>
    <row r="101" spans="1:6" x14ac:dyDescent="0.25">
      <c r="A101" t="s">
        <v>171</v>
      </c>
      <c r="B101" t="s">
        <v>174</v>
      </c>
      <c r="C101">
        <v>28</v>
      </c>
      <c r="D101">
        <v>14.0861</v>
      </c>
      <c r="E101">
        <v>466613.66</v>
      </c>
      <c r="F101">
        <v>5182171.3600000003</v>
      </c>
    </row>
    <row r="102" spans="1:6" x14ac:dyDescent="0.25">
      <c r="A102" t="s">
        <v>171</v>
      </c>
      <c r="B102" t="s">
        <v>174</v>
      </c>
      <c r="C102">
        <v>29</v>
      </c>
      <c r="D102">
        <v>12.107100000000001</v>
      </c>
      <c r="E102">
        <v>466643.66</v>
      </c>
      <c r="F102">
        <v>5182271.3600000003</v>
      </c>
    </row>
    <row r="103" spans="1:6" x14ac:dyDescent="0.25">
      <c r="A103" t="s">
        <v>171</v>
      </c>
      <c r="B103" t="s">
        <v>174</v>
      </c>
      <c r="C103">
        <v>30</v>
      </c>
      <c r="D103">
        <v>19.511600000000001</v>
      </c>
      <c r="E103">
        <v>466333.66</v>
      </c>
      <c r="F103">
        <v>5182021.3600000003</v>
      </c>
    </row>
    <row r="104" spans="1:6" x14ac:dyDescent="0.25">
      <c r="A104" t="s">
        <v>171</v>
      </c>
      <c r="B104" t="s">
        <v>174</v>
      </c>
      <c r="C104">
        <v>31</v>
      </c>
      <c r="D104">
        <v>16.6568</v>
      </c>
      <c r="E104">
        <v>466463.66</v>
      </c>
      <c r="F104">
        <v>5182341.3600000003</v>
      </c>
    </row>
    <row r="105" spans="1:6" x14ac:dyDescent="0.25">
      <c r="A105" t="s">
        <v>171</v>
      </c>
      <c r="B105" t="s">
        <v>174</v>
      </c>
      <c r="C105">
        <v>32</v>
      </c>
      <c r="D105">
        <v>19.445399999999999</v>
      </c>
      <c r="E105">
        <v>466123.66</v>
      </c>
      <c r="F105">
        <v>5182111.3600000003</v>
      </c>
    </row>
    <row r="106" spans="1:6" x14ac:dyDescent="0.25">
      <c r="A106" t="s">
        <v>171</v>
      </c>
      <c r="B106" t="s">
        <v>174</v>
      </c>
      <c r="C106">
        <v>33</v>
      </c>
      <c r="D106">
        <v>24.909600000000001</v>
      </c>
      <c r="E106">
        <v>466333.66</v>
      </c>
      <c r="F106">
        <v>5182081.3600000003</v>
      </c>
    </row>
    <row r="107" spans="1:6" x14ac:dyDescent="0.25">
      <c r="A107" t="s">
        <v>171</v>
      </c>
      <c r="B107" t="s">
        <v>174</v>
      </c>
      <c r="C107">
        <v>34</v>
      </c>
      <c r="D107">
        <v>21.332100000000001</v>
      </c>
      <c r="E107">
        <v>466543.66</v>
      </c>
      <c r="F107">
        <v>5182241.3600000003</v>
      </c>
    </row>
    <row r="108" spans="1:6" x14ac:dyDescent="0.25">
      <c r="A108" t="s">
        <v>171</v>
      </c>
      <c r="B108" t="s">
        <v>174</v>
      </c>
      <c r="C108">
        <v>35</v>
      </c>
      <c r="D108">
        <v>24.7911</v>
      </c>
      <c r="E108">
        <v>466363.66</v>
      </c>
      <c r="F108">
        <v>5182331.3600000003</v>
      </c>
    </row>
    <row r="109" spans="1:6" x14ac:dyDescent="0.25">
      <c r="A109" t="s">
        <v>171</v>
      </c>
      <c r="B109" t="s">
        <v>174</v>
      </c>
      <c r="C109">
        <v>36</v>
      </c>
      <c r="D109">
        <v>19.415400000000002</v>
      </c>
      <c r="E109">
        <v>466353.66</v>
      </c>
      <c r="F109">
        <v>5182391.3600000003</v>
      </c>
    </row>
    <row r="110" spans="1:6" x14ac:dyDescent="0.25">
      <c r="A110" t="s">
        <v>176</v>
      </c>
      <c r="B110" t="s">
        <v>172</v>
      </c>
      <c r="C110">
        <v>1</v>
      </c>
      <c r="D110">
        <v>35.808900000000001</v>
      </c>
      <c r="E110">
        <v>517227.65</v>
      </c>
      <c r="F110">
        <v>5169180.78</v>
      </c>
    </row>
    <row r="111" spans="1:6" x14ac:dyDescent="0.25">
      <c r="A111" t="s">
        <v>176</v>
      </c>
      <c r="B111" t="s">
        <v>172</v>
      </c>
      <c r="C111">
        <v>2</v>
      </c>
      <c r="D111">
        <v>48.008800000000001</v>
      </c>
      <c r="E111">
        <v>517437.65</v>
      </c>
      <c r="F111">
        <v>5169220.78</v>
      </c>
    </row>
    <row r="112" spans="1:6" x14ac:dyDescent="0.25">
      <c r="A112" t="s">
        <v>176</v>
      </c>
      <c r="B112" t="s">
        <v>172</v>
      </c>
      <c r="C112">
        <v>3</v>
      </c>
      <c r="D112">
        <v>40.240699999999997</v>
      </c>
      <c r="E112">
        <v>517327.65</v>
      </c>
      <c r="F112">
        <v>5169270.78</v>
      </c>
    </row>
    <row r="113" spans="1:6" x14ac:dyDescent="0.25">
      <c r="A113" t="s">
        <v>176</v>
      </c>
      <c r="B113" t="s">
        <v>172</v>
      </c>
      <c r="C113">
        <v>4</v>
      </c>
      <c r="D113">
        <v>29.3383</v>
      </c>
      <c r="E113">
        <v>516947.65</v>
      </c>
      <c r="F113">
        <v>5169210.78</v>
      </c>
    </row>
    <row r="114" spans="1:6" x14ac:dyDescent="0.25">
      <c r="A114" t="s">
        <v>176</v>
      </c>
      <c r="B114" t="s">
        <v>172</v>
      </c>
      <c r="C114">
        <v>5</v>
      </c>
      <c r="D114">
        <v>41.069099999999999</v>
      </c>
      <c r="E114">
        <v>517147.65</v>
      </c>
      <c r="F114">
        <v>5169230.78</v>
      </c>
    </row>
    <row r="115" spans="1:6" x14ac:dyDescent="0.25">
      <c r="A115" t="s">
        <v>176</v>
      </c>
      <c r="B115" t="s">
        <v>172</v>
      </c>
      <c r="C115">
        <v>6</v>
      </c>
      <c r="D115">
        <v>31.454799999999999</v>
      </c>
      <c r="E115">
        <v>517057.65</v>
      </c>
      <c r="F115">
        <v>5169320.78</v>
      </c>
    </row>
    <row r="116" spans="1:6" x14ac:dyDescent="0.25">
      <c r="A116" t="s">
        <v>176</v>
      </c>
      <c r="B116" t="s">
        <v>172</v>
      </c>
      <c r="C116">
        <v>7</v>
      </c>
      <c r="D116">
        <v>51.566200000000002</v>
      </c>
      <c r="E116">
        <v>517097.65</v>
      </c>
      <c r="F116">
        <v>5169400.78</v>
      </c>
    </row>
    <row r="117" spans="1:6" x14ac:dyDescent="0.25">
      <c r="A117" t="s">
        <v>176</v>
      </c>
      <c r="B117" t="s">
        <v>172</v>
      </c>
      <c r="C117">
        <v>8</v>
      </c>
      <c r="D117">
        <v>32.517600000000002</v>
      </c>
      <c r="E117">
        <v>517087.65</v>
      </c>
      <c r="F117">
        <v>5169460.78</v>
      </c>
    </row>
    <row r="118" spans="1:6" x14ac:dyDescent="0.25">
      <c r="A118" t="s">
        <v>176</v>
      </c>
      <c r="B118" t="s">
        <v>172</v>
      </c>
      <c r="C118">
        <v>9</v>
      </c>
      <c r="D118">
        <v>48.796399999999998</v>
      </c>
      <c r="E118">
        <v>517257.65</v>
      </c>
      <c r="F118">
        <v>5169450.78</v>
      </c>
    </row>
    <row r="119" spans="1:6" x14ac:dyDescent="0.25">
      <c r="A119" t="s">
        <v>176</v>
      </c>
      <c r="B119" t="s">
        <v>172</v>
      </c>
      <c r="C119">
        <v>10</v>
      </c>
      <c r="D119">
        <v>26.0611</v>
      </c>
      <c r="E119">
        <v>517237.65</v>
      </c>
      <c r="F119">
        <v>5169520.78</v>
      </c>
    </row>
    <row r="120" spans="1:6" x14ac:dyDescent="0.25">
      <c r="A120" t="s">
        <v>176</v>
      </c>
      <c r="B120" t="s">
        <v>172</v>
      </c>
      <c r="C120">
        <v>11</v>
      </c>
      <c r="D120">
        <v>52.778599999999997</v>
      </c>
      <c r="E120">
        <v>517217.65</v>
      </c>
      <c r="F120">
        <v>5169370.78</v>
      </c>
    </row>
    <row r="121" spans="1:6" x14ac:dyDescent="0.25">
      <c r="A121" t="s">
        <v>176</v>
      </c>
      <c r="B121" t="s">
        <v>172</v>
      </c>
      <c r="C121">
        <v>12</v>
      </c>
      <c r="D121">
        <v>43.019500000000001</v>
      </c>
      <c r="E121">
        <v>517127.65</v>
      </c>
      <c r="F121">
        <v>5169250.78</v>
      </c>
    </row>
    <row r="122" spans="1:6" x14ac:dyDescent="0.25">
      <c r="A122" t="s">
        <v>176</v>
      </c>
      <c r="B122" t="s">
        <v>172</v>
      </c>
      <c r="C122">
        <v>13</v>
      </c>
      <c r="D122">
        <v>34.019500000000001</v>
      </c>
      <c r="E122">
        <v>517457.65</v>
      </c>
      <c r="F122">
        <v>5169080.78</v>
      </c>
    </row>
    <row r="123" spans="1:6" x14ac:dyDescent="0.25">
      <c r="A123" t="s">
        <v>176</v>
      </c>
      <c r="B123" t="s">
        <v>172</v>
      </c>
      <c r="C123">
        <v>14</v>
      </c>
      <c r="D123">
        <v>26.783899999999999</v>
      </c>
      <c r="E123">
        <v>517037.65</v>
      </c>
      <c r="F123">
        <v>5169220.78</v>
      </c>
    </row>
    <row r="124" spans="1:6" x14ac:dyDescent="0.25">
      <c r="A124" t="s">
        <v>176</v>
      </c>
      <c r="B124" t="s">
        <v>172</v>
      </c>
      <c r="C124">
        <v>15</v>
      </c>
      <c r="D124">
        <v>31.480399999999999</v>
      </c>
      <c r="E124">
        <v>516887.65</v>
      </c>
      <c r="F124">
        <v>5169320.78</v>
      </c>
    </row>
    <row r="125" spans="1:6" x14ac:dyDescent="0.25">
      <c r="A125" t="s">
        <v>176</v>
      </c>
      <c r="B125" t="s">
        <v>172</v>
      </c>
      <c r="C125">
        <v>16</v>
      </c>
      <c r="D125">
        <v>21.636199999999999</v>
      </c>
      <c r="E125">
        <v>517327.65</v>
      </c>
      <c r="F125">
        <v>5169530.78</v>
      </c>
    </row>
    <row r="126" spans="1:6" x14ac:dyDescent="0.25">
      <c r="A126" t="s">
        <v>176</v>
      </c>
      <c r="B126" t="s">
        <v>172</v>
      </c>
      <c r="C126">
        <v>17</v>
      </c>
      <c r="D126">
        <v>38.939500000000002</v>
      </c>
      <c r="E126">
        <v>517397.65</v>
      </c>
      <c r="F126">
        <v>5169360.78</v>
      </c>
    </row>
    <row r="127" spans="1:6" x14ac:dyDescent="0.25">
      <c r="A127" t="s">
        <v>176</v>
      </c>
      <c r="B127" t="s">
        <v>172</v>
      </c>
      <c r="C127">
        <v>18</v>
      </c>
      <c r="D127">
        <v>0</v>
      </c>
      <c r="E127">
        <v>516847.65</v>
      </c>
      <c r="F127">
        <v>5169190.78</v>
      </c>
    </row>
    <row r="128" spans="1:6" x14ac:dyDescent="0.25">
      <c r="A128" t="s">
        <v>176</v>
      </c>
      <c r="B128" t="s">
        <v>172</v>
      </c>
      <c r="C128">
        <v>19</v>
      </c>
      <c r="D128">
        <v>26.643799999999999</v>
      </c>
      <c r="E128">
        <v>517147.65</v>
      </c>
      <c r="F128">
        <v>5169560.78</v>
      </c>
    </row>
    <row r="129" spans="1:6" x14ac:dyDescent="0.25">
      <c r="A129" t="s">
        <v>176</v>
      </c>
      <c r="B129" t="s">
        <v>172</v>
      </c>
      <c r="C129">
        <v>20</v>
      </c>
      <c r="D129">
        <v>32.430300000000003</v>
      </c>
      <c r="E129">
        <v>517347.65</v>
      </c>
      <c r="F129">
        <v>5169170.78</v>
      </c>
    </row>
    <row r="130" spans="1:6" x14ac:dyDescent="0.25">
      <c r="A130" t="s">
        <v>176</v>
      </c>
      <c r="B130" t="s">
        <v>172</v>
      </c>
      <c r="C130">
        <v>21</v>
      </c>
      <c r="D130">
        <v>38.531700000000001</v>
      </c>
      <c r="E130">
        <v>516957.65</v>
      </c>
      <c r="F130">
        <v>5169460.78</v>
      </c>
    </row>
    <row r="131" spans="1:6" x14ac:dyDescent="0.25">
      <c r="A131" t="s">
        <v>176</v>
      </c>
      <c r="B131" t="s">
        <v>172</v>
      </c>
      <c r="C131">
        <v>22</v>
      </c>
      <c r="D131">
        <v>32.148099999999999</v>
      </c>
      <c r="E131">
        <v>517237.65</v>
      </c>
      <c r="F131">
        <v>5169280.78</v>
      </c>
    </row>
    <row r="132" spans="1:6" x14ac:dyDescent="0.25">
      <c r="A132" t="s">
        <v>176</v>
      </c>
      <c r="B132" t="s">
        <v>172</v>
      </c>
      <c r="C132">
        <v>23</v>
      </c>
      <c r="D132">
        <v>32.960500000000003</v>
      </c>
      <c r="E132">
        <v>517367.65</v>
      </c>
      <c r="F132">
        <v>5169070.78</v>
      </c>
    </row>
    <row r="133" spans="1:6" x14ac:dyDescent="0.25">
      <c r="A133" t="s">
        <v>176</v>
      </c>
      <c r="B133" t="s">
        <v>172</v>
      </c>
      <c r="C133">
        <v>24</v>
      </c>
      <c r="D133">
        <v>43.013399999999997</v>
      </c>
      <c r="E133">
        <v>516877.65</v>
      </c>
      <c r="F133">
        <v>5169420.78</v>
      </c>
    </row>
    <row r="134" spans="1:6" x14ac:dyDescent="0.25">
      <c r="A134" t="s">
        <v>176</v>
      </c>
      <c r="B134" t="s">
        <v>172</v>
      </c>
      <c r="C134">
        <v>25</v>
      </c>
      <c r="D134">
        <v>34.8459</v>
      </c>
      <c r="E134">
        <v>516977.65</v>
      </c>
      <c r="F134">
        <v>5169290.78</v>
      </c>
    </row>
    <row r="135" spans="1:6" x14ac:dyDescent="0.25">
      <c r="A135" t="s">
        <v>176</v>
      </c>
      <c r="B135" t="s">
        <v>172</v>
      </c>
      <c r="C135">
        <v>26</v>
      </c>
      <c r="D135">
        <v>51.701500000000003</v>
      </c>
      <c r="E135">
        <v>517317.65</v>
      </c>
      <c r="F135">
        <v>5169390.78</v>
      </c>
    </row>
    <row r="136" spans="1:6" x14ac:dyDescent="0.25">
      <c r="A136" t="s">
        <v>176</v>
      </c>
      <c r="B136" t="s">
        <v>172</v>
      </c>
      <c r="C136">
        <v>27</v>
      </c>
      <c r="D136">
        <v>28.8186</v>
      </c>
      <c r="E136">
        <v>517177.65</v>
      </c>
      <c r="F136">
        <v>5169460.78</v>
      </c>
    </row>
    <row r="137" spans="1:6" x14ac:dyDescent="0.25">
      <c r="A137" t="s">
        <v>176</v>
      </c>
      <c r="B137" t="s">
        <v>172</v>
      </c>
      <c r="C137">
        <v>28</v>
      </c>
      <c r="D137">
        <v>51.4499</v>
      </c>
      <c r="E137">
        <v>517457.65</v>
      </c>
      <c r="F137">
        <v>5169310.78</v>
      </c>
    </row>
    <row r="138" spans="1:6" x14ac:dyDescent="0.25">
      <c r="A138" t="s">
        <v>176</v>
      </c>
      <c r="B138" t="s">
        <v>172</v>
      </c>
      <c r="C138">
        <v>29</v>
      </c>
      <c r="D138">
        <v>0</v>
      </c>
      <c r="E138">
        <v>517287.65</v>
      </c>
      <c r="F138">
        <v>5169080.78</v>
      </c>
    </row>
    <row r="139" spans="1:6" x14ac:dyDescent="0.25">
      <c r="A139" t="s">
        <v>176</v>
      </c>
      <c r="B139" t="s">
        <v>172</v>
      </c>
      <c r="C139">
        <v>30</v>
      </c>
      <c r="D139">
        <v>41.438299999999998</v>
      </c>
      <c r="E139">
        <v>516997.65</v>
      </c>
      <c r="F139">
        <v>5169380.78</v>
      </c>
    </row>
    <row r="140" spans="1:6" x14ac:dyDescent="0.25">
      <c r="A140" t="s">
        <v>176</v>
      </c>
      <c r="B140" t="s">
        <v>172</v>
      </c>
      <c r="C140">
        <v>31</v>
      </c>
      <c r="D140">
        <v>29.916699999999999</v>
      </c>
      <c r="E140">
        <v>517287.65</v>
      </c>
      <c r="F140">
        <v>5169590.78</v>
      </c>
    </row>
    <row r="141" spans="1:6" x14ac:dyDescent="0.25">
      <c r="A141" t="s">
        <v>176</v>
      </c>
      <c r="B141" t="s">
        <v>172</v>
      </c>
      <c r="C141">
        <v>32</v>
      </c>
      <c r="D141">
        <v>41.851399999999998</v>
      </c>
      <c r="E141">
        <v>517147.65</v>
      </c>
      <c r="F141">
        <v>5169330.78</v>
      </c>
    </row>
    <row r="142" spans="1:6" x14ac:dyDescent="0.25">
      <c r="A142" t="s">
        <v>176</v>
      </c>
      <c r="B142" t="s">
        <v>172</v>
      </c>
      <c r="C142">
        <v>33</v>
      </c>
      <c r="D142">
        <v>52.823900000000002</v>
      </c>
      <c r="E142">
        <v>517387.65</v>
      </c>
      <c r="F142">
        <v>5169440.78</v>
      </c>
    </row>
    <row r="143" spans="1:6" x14ac:dyDescent="0.25">
      <c r="A143" t="s">
        <v>176</v>
      </c>
      <c r="B143" t="s">
        <v>172</v>
      </c>
      <c r="C143">
        <v>34</v>
      </c>
      <c r="D143">
        <v>41.371299999999998</v>
      </c>
      <c r="E143">
        <v>517467.65</v>
      </c>
      <c r="F143">
        <v>5169160.78</v>
      </c>
    </row>
    <row r="144" spans="1:6" x14ac:dyDescent="0.25">
      <c r="A144" t="s">
        <v>176</v>
      </c>
      <c r="B144" t="s">
        <v>172</v>
      </c>
      <c r="C144">
        <v>35</v>
      </c>
      <c r="D144">
        <v>31.747399999999999</v>
      </c>
      <c r="E144">
        <v>517077.65</v>
      </c>
      <c r="F144">
        <v>5169530.78</v>
      </c>
    </row>
    <row r="145" spans="1:6" x14ac:dyDescent="0.25">
      <c r="A145" t="s">
        <v>176</v>
      </c>
      <c r="B145" t="s">
        <v>172</v>
      </c>
      <c r="C145">
        <v>36</v>
      </c>
      <c r="D145">
        <v>33.048999999999999</v>
      </c>
      <c r="E145">
        <v>517317.65</v>
      </c>
      <c r="F145">
        <v>5169020.78</v>
      </c>
    </row>
    <row r="146" spans="1:6" x14ac:dyDescent="0.25">
      <c r="A146" t="s">
        <v>176</v>
      </c>
      <c r="B146" t="s">
        <v>175</v>
      </c>
      <c r="C146">
        <v>1</v>
      </c>
      <c r="D146">
        <v>6.6</v>
      </c>
      <c r="E146">
        <v>517227.65</v>
      </c>
      <c r="F146">
        <v>5169180.78</v>
      </c>
    </row>
    <row r="147" spans="1:6" x14ac:dyDescent="0.25">
      <c r="A147" t="s">
        <v>176</v>
      </c>
      <c r="B147" t="s">
        <v>175</v>
      </c>
      <c r="C147">
        <v>2</v>
      </c>
      <c r="D147">
        <v>10.4</v>
      </c>
      <c r="E147">
        <v>517437.65</v>
      </c>
      <c r="F147">
        <v>5169220.78</v>
      </c>
    </row>
    <row r="148" spans="1:6" x14ac:dyDescent="0.25">
      <c r="A148" t="s">
        <v>176</v>
      </c>
      <c r="B148" t="s">
        <v>175</v>
      </c>
      <c r="C148">
        <v>3</v>
      </c>
      <c r="D148">
        <v>6.4</v>
      </c>
      <c r="E148">
        <v>517327.65</v>
      </c>
      <c r="F148">
        <v>5169270.78</v>
      </c>
    </row>
    <row r="149" spans="1:6" x14ac:dyDescent="0.25">
      <c r="A149" t="s">
        <v>176</v>
      </c>
      <c r="B149" t="s">
        <v>175</v>
      </c>
      <c r="C149">
        <v>4</v>
      </c>
      <c r="D149">
        <v>9.6999999999999993</v>
      </c>
      <c r="E149">
        <v>516947.65</v>
      </c>
      <c r="F149">
        <v>5169210.78</v>
      </c>
    </row>
    <row r="150" spans="1:6" x14ac:dyDescent="0.25">
      <c r="A150" t="s">
        <v>176</v>
      </c>
      <c r="B150" t="s">
        <v>175</v>
      </c>
      <c r="C150">
        <v>5</v>
      </c>
      <c r="D150">
        <v>14</v>
      </c>
      <c r="E150">
        <v>517147.65</v>
      </c>
      <c r="F150">
        <v>5169230.78</v>
      </c>
    </row>
    <row r="151" spans="1:6" x14ac:dyDescent="0.25">
      <c r="A151" t="s">
        <v>176</v>
      </c>
      <c r="B151" t="s">
        <v>175</v>
      </c>
      <c r="C151">
        <v>6</v>
      </c>
      <c r="D151">
        <v>11.3</v>
      </c>
      <c r="E151">
        <v>517057.65</v>
      </c>
      <c r="F151">
        <v>5169320.78</v>
      </c>
    </row>
    <row r="152" spans="1:6" x14ac:dyDescent="0.25">
      <c r="A152" t="s">
        <v>176</v>
      </c>
      <c r="B152" t="s">
        <v>175</v>
      </c>
      <c r="C152">
        <v>7</v>
      </c>
      <c r="D152">
        <v>13</v>
      </c>
      <c r="E152">
        <v>517097.65</v>
      </c>
      <c r="F152">
        <v>5169400.78</v>
      </c>
    </row>
    <row r="153" spans="1:6" x14ac:dyDescent="0.25">
      <c r="A153" t="s">
        <v>176</v>
      </c>
      <c r="B153" t="s">
        <v>175</v>
      </c>
      <c r="C153">
        <v>8</v>
      </c>
      <c r="D153">
        <v>6.4</v>
      </c>
      <c r="E153">
        <v>517087.65</v>
      </c>
      <c r="F153">
        <v>5169460.78</v>
      </c>
    </row>
    <row r="154" spans="1:6" x14ac:dyDescent="0.25">
      <c r="A154" t="s">
        <v>176</v>
      </c>
      <c r="B154" t="s">
        <v>175</v>
      </c>
      <c r="C154">
        <v>9</v>
      </c>
      <c r="D154">
        <v>15.2</v>
      </c>
      <c r="E154">
        <v>517257.65</v>
      </c>
      <c r="F154">
        <v>5169450.78</v>
      </c>
    </row>
    <row r="155" spans="1:6" x14ac:dyDescent="0.25">
      <c r="A155" t="s">
        <v>176</v>
      </c>
      <c r="B155" t="s">
        <v>175</v>
      </c>
      <c r="C155">
        <v>10</v>
      </c>
      <c r="D155">
        <v>4.8</v>
      </c>
      <c r="E155">
        <v>517237.65</v>
      </c>
      <c r="F155">
        <v>5169520.78</v>
      </c>
    </row>
    <row r="156" spans="1:6" x14ac:dyDescent="0.25">
      <c r="A156" t="s">
        <v>176</v>
      </c>
      <c r="B156" t="s">
        <v>175</v>
      </c>
      <c r="C156">
        <v>11</v>
      </c>
      <c r="D156">
        <v>18.600000000000001</v>
      </c>
      <c r="E156">
        <v>517217.65</v>
      </c>
      <c r="F156">
        <v>5169370.78</v>
      </c>
    </row>
    <row r="157" spans="1:6" x14ac:dyDescent="0.25">
      <c r="A157" t="s">
        <v>176</v>
      </c>
      <c r="B157" t="s">
        <v>175</v>
      </c>
      <c r="C157">
        <v>12</v>
      </c>
      <c r="D157">
        <v>11.2</v>
      </c>
      <c r="E157">
        <v>517127.65</v>
      </c>
      <c r="F157">
        <v>5169250.78</v>
      </c>
    </row>
    <row r="158" spans="1:6" x14ac:dyDescent="0.25">
      <c r="A158" t="s">
        <v>176</v>
      </c>
      <c r="B158" t="s">
        <v>175</v>
      </c>
      <c r="C158">
        <v>13</v>
      </c>
      <c r="D158">
        <v>5.8</v>
      </c>
      <c r="E158">
        <v>517457.65</v>
      </c>
      <c r="F158">
        <v>5169080.78</v>
      </c>
    </row>
    <row r="159" spans="1:6" x14ac:dyDescent="0.25">
      <c r="A159" t="s">
        <v>176</v>
      </c>
      <c r="B159" t="s">
        <v>175</v>
      </c>
      <c r="C159">
        <v>14</v>
      </c>
      <c r="D159">
        <v>8</v>
      </c>
      <c r="E159">
        <v>517037.65</v>
      </c>
      <c r="F159">
        <v>5169220.78</v>
      </c>
    </row>
    <row r="160" spans="1:6" x14ac:dyDescent="0.25">
      <c r="A160" t="s">
        <v>176</v>
      </c>
      <c r="B160" t="s">
        <v>175</v>
      </c>
      <c r="C160">
        <v>15</v>
      </c>
      <c r="D160">
        <v>6.7</v>
      </c>
      <c r="E160">
        <v>516887.65</v>
      </c>
      <c r="F160">
        <v>5169320.78</v>
      </c>
    </row>
    <row r="161" spans="1:6" x14ac:dyDescent="0.25">
      <c r="A161" t="s">
        <v>176</v>
      </c>
      <c r="B161" t="s">
        <v>175</v>
      </c>
      <c r="C161">
        <v>16</v>
      </c>
      <c r="D161">
        <v>3</v>
      </c>
      <c r="E161">
        <v>517327.65</v>
      </c>
      <c r="F161">
        <v>5169530.78</v>
      </c>
    </row>
    <row r="162" spans="1:6" x14ac:dyDescent="0.25">
      <c r="A162" t="s">
        <v>176</v>
      </c>
      <c r="B162" t="s">
        <v>175</v>
      </c>
      <c r="C162">
        <v>17</v>
      </c>
      <c r="D162">
        <v>11.8</v>
      </c>
      <c r="E162">
        <v>517397.65</v>
      </c>
      <c r="F162">
        <v>5169360.78</v>
      </c>
    </row>
    <row r="163" spans="1:6" x14ac:dyDescent="0.25">
      <c r="A163" t="s">
        <v>176</v>
      </c>
      <c r="B163" t="s">
        <v>175</v>
      </c>
      <c r="C163">
        <v>18</v>
      </c>
      <c r="D163">
        <v>0</v>
      </c>
      <c r="E163">
        <v>516847.65</v>
      </c>
      <c r="F163">
        <v>5169190.78</v>
      </c>
    </row>
    <row r="164" spans="1:6" x14ac:dyDescent="0.25">
      <c r="A164" t="s">
        <v>176</v>
      </c>
      <c r="B164" t="s">
        <v>175</v>
      </c>
      <c r="C164">
        <v>19</v>
      </c>
      <c r="D164">
        <v>3.8</v>
      </c>
      <c r="E164">
        <v>517147.65</v>
      </c>
      <c r="F164">
        <v>5169560.78</v>
      </c>
    </row>
    <row r="165" spans="1:6" x14ac:dyDescent="0.25">
      <c r="A165" t="s">
        <v>176</v>
      </c>
      <c r="B165" t="s">
        <v>175</v>
      </c>
      <c r="C165">
        <v>20</v>
      </c>
      <c r="D165">
        <v>5.6</v>
      </c>
      <c r="E165">
        <v>517347.65</v>
      </c>
      <c r="F165">
        <v>5169170.78</v>
      </c>
    </row>
    <row r="166" spans="1:6" x14ac:dyDescent="0.25">
      <c r="A166" t="s">
        <v>176</v>
      </c>
      <c r="B166" t="s">
        <v>175</v>
      </c>
      <c r="C166">
        <v>21</v>
      </c>
      <c r="D166">
        <v>6.9</v>
      </c>
      <c r="E166">
        <v>516957.65</v>
      </c>
      <c r="F166">
        <v>5169460.78</v>
      </c>
    </row>
    <row r="167" spans="1:6" x14ac:dyDescent="0.25">
      <c r="A167" t="s">
        <v>176</v>
      </c>
      <c r="B167" t="s">
        <v>175</v>
      </c>
      <c r="C167">
        <v>22</v>
      </c>
      <c r="D167">
        <v>9.3000000000000007</v>
      </c>
      <c r="E167">
        <v>517237.65</v>
      </c>
      <c r="F167">
        <v>5169280.78</v>
      </c>
    </row>
    <row r="168" spans="1:6" x14ac:dyDescent="0.25">
      <c r="A168" t="s">
        <v>176</v>
      </c>
      <c r="B168" t="s">
        <v>175</v>
      </c>
      <c r="C168">
        <v>23</v>
      </c>
      <c r="D168">
        <v>7.3</v>
      </c>
      <c r="E168">
        <v>517367.65</v>
      </c>
      <c r="F168">
        <v>5169070.78</v>
      </c>
    </row>
    <row r="169" spans="1:6" x14ac:dyDescent="0.25">
      <c r="A169" t="s">
        <v>176</v>
      </c>
      <c r="B169" t="s">
        <v>175</v>
      </c>
      <c r="C169">
        <v>24</v>
      </c>
      <c r="D169">
        <v>13.2</v>
      </c>
      <c r="E169">
        <v>516877.65</v>
      </c>
      <c r="F169">
        <v>5169420.78</v>
      </c>
    </row>
    <row r="170" spans="1:6" x14ac:dyDescent="0.25">
      <c r="A170" t="s">
        <v>176</v>
      </c>
      <c r="B170" t="s">
        <v>175</v>
      </c>
      <c r="C170">
        <v>25</v>
      </c>
      <c r="D170">
        <v>12.1</v>
      </c>
      <c r="E170">
        <v>516977.65</v>
      </c>
      <c r="F170">
        <v>5169290.78</v>
      </c>
    </row>
    <row r="171" spans="1:6" x14ac:dyDescent="0.25">
      <c r="A171" t="s">
        <v>176</v>
      </c>
      <c r="B171" t="s">
        <v>175</v>
      </c>
      <c r="C171">
        <v>26</v>
      </c>
      <c r="D171">
        <v>21.7</v>
      </c>
      <c r="E171">
        <v>517317.65</v>
      </c>
      <c r="F171">
        <v>5169390.78</v>
      </c>
    </row>
    <row r="172" spans="1:6" x14ac:dyDescent="0.25">
      <c r="A172" t="s">
        <v>176</v>
      </c>
      <c r="B172" t="s">
        <v>175</v>
      </c>
      <c r="C172">
        <v>27</v>
      </c>
      <c r="D172">
        <v>9.8000000000000007</v>
      </c>
      <c r="E172">
        <v>517177.65</v>
      </c>
      <c r="F172">
        <v>5169460.78</v>
      </c>
    </row>
    <row r="173" spans="1:6" x14ac:dyDescent="0.25">
      <c r="A173" t="s">
        <v>176</v>
      </c>
      <c r="B173" t="s">
        <v>175</v>
      </c>
      <c r="C173">
        <v>28</v>
      </c>
      <c r="D173">
        <v>7.1</v>
      </c>
      <c r="E173">
        <v>517457.65</v>
      </c>
      <c r="F173">
        <v>5169310.78</v>
      </c>
    </row>
    <row r="174" spans="1:6" x14ac:dyDescent="0.25">
      <c r="A174" t="s">
        <v>176</v>
      </c>
      <c r="B174" t="s">
        <v>175</v>
      </c>
      <c r="C174">
        <v>29</v>
      </c>
      <c r="D174">
        <v>0</v>
      </c>
      <c r="E174">
        <v>517287.65</v>
      </c>
      <c r="F174">
        <v>5169080.78</v>
      </c>
    </row>
    <row r="175" spans="1:6" x14ac:dyDescent="0.25">
      <c r="A175" t="s">
        <v>176</v>
      </c>
      <c r="B175" t="s">
        <v>175</v>
      </c>
      <c r="C175">
        <v>30</v>
      </c>
      <c r="D175">
        <v>13.5</v>
      </c>
      <c r="E175">
        <v>516997.65</v>
      </c>
      <c r="F175">
        <v>5169380.78</v>
      </c>
    </row>
    <row r="176" spans="1:6" x14ac:dyDescent="0.25">
      <c r="A176" t="s">
        <v>176</v>
      </c>
      <c r="B176" t="s">
        <v>175</v>
      </c>
      <c r="C176">
        <v>31</v>
      </c>
      <c r="D176">
        <v>8.8000000000000007</v>
      </c>
      <c r="E176">
        <v>517287.65</v>
      </c>
      <c r="F176">
        <v>5169590.78</v>
      </c>
    </row>
    <row r="177" spans="1:6" x14ac:dyDescent="0.25">
      <c r="A177" t="s">
        <v>176</v>
      </c>
      <c r="B177" t="s">
        <v>175</v>
      </c>
      <c r="C177">
        <v>32</v>
      </c>
      <c r="D177">
        <v>14.1</v>
      </c>
      <c r="E177">
        <v>517147.65</v>
      </c>
      <c r="F177">
        <v>5169330.78</v>
      </c>
    </row>
    <row r="178" spans="1:6" x14ac:dyDescent="0.25">
      <c r="A178" t="s">
        <v>176</v>
      </c>
      <c r="B178" t="s">
        <v>175</v>
      </c>
      <c r="C178">
        <v>33</v>
      </c>
      <c r="D178">
        <v>16.399999999999999</v>
      </c>
      <c r="E178">
        <v>517387.65</v>
      </c>
      <c r="F178">
        <v>5169440.78</v>
      </c>
    </row>
    <row r="179" spans="1:6" x14ac:dyDescent="0.25">
      <c r="A179" t="s">
        <v>176</v>
      </c>
      <c r="B179" t="s">
        <v>175</v>
      </c>
      <c r="C179">
        <v>34</v>
      </c>
      <c r="D179">
        <v>9.6999999999999993</v>
      </c>
      <c r="E179">
        <v>517467.65</v>
      </c>
      <c r="F179">
        <v>5169160.78</v>
      </c>
    </row>
    <row r="180" spans="1:6" x14ac:dyDescent="0.25">
      <c r="A180" t="s">
        <v>176</v>
      </c>
      <c r="B180" t="s">
        <v>175</v>
      </c>
      <c r="C180">
        <v>35</v>
      </c>
      <c r="D180">
        <v>5.4</v>
      </c>
      <c r="E180">
        <v>517077.65</v>
      </c>
      <c r="F180">
        <v>5169530.78</v>
      </c>
    </row>
    <row r="181" spans="1:6" x14ac:dyDescent="0.25">
      <c r="A181" t="s">
        <v>176</v>
      </c>
      <c r="B181" t="s">
        <v>175</v>
      </c>
      <c r="C181">
        <v>36</v>
      </c>
      <c r="D181">
        <v>5.0999999999999996</v>
      </c>
      <c r="E181">
        <v>517317.65</v>
      </c>
      <c r="F181">
        <v>5169020.78</v>
      </c>
    </row>
    <row r="182" spans="1:6" x14ac:dyDescent="0.25">
      <c r="A182" t="s">
        <v>176</v>
      </c>
      <c r="B182" t="s">
        <v>174</v>
      </c>
      <c r="C182">
        <v>1</v>
      </c>
      <c r="D182">
        <v>29.2089</v>
      </c>
      <c r="E182">
        <v>517227.65</v>
      </c>
      <c r="F182">
        <v>5169180.78</v>
      </c>
    </row>
    <row r="183" spans="1:6" x14ac:dyDescent="0.25">
      <c r="A183" t="s">
        <v>176</v>
      </c>
      <c r="B183" t="s">
        <v>174</v>
      </c>
      <c r="C183">
        <v>2</v>
      </c>
      <c r="D183">
        <v>37.608800000000002</v>
      </c>
      <c r="E183">
        <v>517437.65</v>
      </c>
      <c r="F183">
        <v>5169220.78</v>
      </c>
    </row>
    <row r="184" spans="1:6" x14ac:dyDescent="0.25">
      <c r="A184" t="s">
        <v>176</v>
      </c>
      <c r="B184" t="s">
        <v>174</v>
      </c>
      <c r="C184">
        <v>3</v>
      </c>
      <c r="D184">
        <v>33.840699999999998</v>
      </c>
      <c r="E184">
        <v>517327.65</v>
      </c>
      <c r="F184">
        <v>5169270.78</v>
      </c>
    </row>
    <row r="185" spans="1:6" x14ac:dyDescent="0.25">
      <c r="A185" t="s">
        <v>176</v>
      </c>
      <c r="B185" t="s">
        <v>174</v>
      </c>
      <c r="C185">
        <v>4</v>
      </c>
      <c r="D185">
        <v>19.638300000000001</v>
      </c>
      <c r="E185">
        <v>516947.65</v>
      </c>
      <c r="F185">
        <v>5169210.78</v>
      </c>
    </row>
    <row r="186" spans="1:6" x14ac:dyDescent="0.25">
      <c r="A186" t="s">
        <v>176</v>
      </c>
      <c r="B186" t="s">
        <v>174</v>
      </c>
      <c r="C186">
        <v>5</v>
      </c>
      <c r="D186">
        <v>27.069099999999999</v>
      </c>
      <c r="E186">
        <v>517147.65</v>
      </c>
      <c r="F186">
        <v>5169230.78</v>
      </c>
    </row>
    <row r="187" spans="1:6" x14ac:dyDescent="0.25">
      <c r="A187" t="s">
        <v>176</v>
      </c>
      <c r="B187" t="s">
        <v>174</v>
      </c>
      <c r="C187">
        <v>6</v>
      </c>
      <c r="D187">
        <v>20.154800000000002</v>
      </c>
      <c r="E187">
        <v>517057.65</v>
      </c>
      <c r="F187">
        <v>5169320.78</v>
      </c>
    </row>
    <row r="188" spans="1:6" x14ac:dyDescent="0.25">
      <c r="A188" t="s">
        <v>176</v>
      </c>
      <c r="B188" t="s">
        <v>174</v>
      </c>
      <c r="C188">
        <v>7</v>
      </c>
      <c r="D188">
        <v>38.566200000000002</v>
      </c>
      <c r="E188">
        <v>517097.65</v>
      </c>
      <c r="F188">
        <v>5169400.78</v>
      </c>
    </row>
    <row r="189" spans="1:6" x14ac:dyDescent="0.25">
      <c r="A189" t="s">
        <v>176</v>
      </c>
      <c r="B189" t="s">
        <v>174</v>
      </c>
      <c r="C189">
        <v>8</v>
      </c>
      <c r="D189">
        <v>26.117599999999999</v>
      </c>
      <c r="E189">
        <v>517087.65</v>
      </c>
      <c r="F189">
        <v>5169460.78</v>
      </c>
    </row>
    <row r="190" spans="1:6" x14ac:dyDescent="0.25">
      <c r="A190" t="s">
        <v>176</v>
      </c>
      <c r="B190" t="s">
        <v>174</v>
      </c>
      <c r="C190">
        <v>9</v>
      </c>
      <c r="D190">
        <v>33.596400000000003</v>
      </c>
      <c r="E190">
        <v>517257.65</v>
      </c>
      <c r="F190">
        <v>5169450.78</v>
      </c>
    </row>
    <row r="191" spans="1:6" x14ac:dyDescent="0.25">
      <c r="A191" t="s">
        <v>176</v>
      </c>
      <c r="B191" t="s">
        <v>174</v>
      </c>
      <c r="C191">
        <v>10</v>
      </c>
      <c r="D191">
        <v>21.261099999999999</v>
      </c>
      <c r="E191">
        <v>517237.65</v>
      </c>
      <c r="F191">
        <v>5169520.78</v>
      </c>
    </row>
    <row r="192" spans="1:6" x14ac:dyDescent="0.25">
      <c r="A192" t="s">
        <v>176</v>
      </c>
      <c r="B192" t="s">
        <v>174</v>
      </c>
      <c r="C192">
        <v>11</v>
      </c>
      <c r="D192">
        <v>34.178600000000003</v>
      </c>
      <c r="E192">
        <v>517217.65</v>
      </c>
      <c r="F192">
        <v>5169370.78</v>
      </c>
    </row>
    <row r="193" spans="1:6" x14ac:dyDescent="0.25">
      <c r="A193" t="s">
        <v>176</v>
      </c>
      <c r="B193" t="s">
        <v>174</v>
      </c>
      <c r="C193">
        <v>12</v>
      </c>
      <c r="D193">
        <v>31.819500000000001</v>
      </c>
      <c r="E193">
        <v>517127.65</v>
      </c>
      <c r="F193">
        <v>5169250.78</v>
      </c>
    </row>
    <row r="194" spans="1:6" x14ac:dyDescent="0.25">
      <c r="A194" t="s">
        <v>176</v>
      </c>
      <c r="B194" t="s">
        <v>174</v>
      </c>
      <c r="C194">
        <v>13</v>
      </c>
      <c r="D194">
        <v>28.2195</v>
      </c>
      <c r="E194">
        <v>517457.65</v>
      </c>
      <c r="F194">
        <v>5169080.78</v>
      </c>
    </row>
    <row r="195" spans="1:6" x14ac:dyDescent="0.25">
      <c r="A195" t="s">
        <v>176</v>
      </c>
      <c r="B195" t="s">
        <v>174</v>
      </c>
      <c r="C195">
        <v>14</v>
      </c>
      <c r="D195">
        <v>18.783899999999999</v>
      </c>
      <c r="E195">
        <v>517037.65</v>
      </c>
      <c r="F195">
        <v>5169220.78</v>
      </c>
    </row>
    <row r="196" spans="1:6" x14ac:dyDescent="0.25">
      <c r="A196" t="s">
        <v>176</v>
      </c>
      <c r="B196" t="s">
        <v>174</v>
      </c>
      <c r="C196">
        <v>15</v>
      </c>
      <c r="D196">
        <v>24.7804</v>
      </c>
      <c r="E196">
        <v>516887.65</v>
      </c>
      <c r="F196">
        <v>5169320.78</v>
      </c>
    </row>
    <row r="197" spans="1:6" x14ac:dyDescent="0.25">
      <c r="A197" t="s">
        <v>176</v>
      </c>
      <c r="B197" t="s">
        <v>174</v>
      </c>
      <c r="C197">
        <v>16</v>
      </c>
      <c r="D197">
        <v>18.636199999999999</v>
      </c>
      <c r="E197">
        <v>517327.65</v>
      </c>
      <c r="F197">
        <v>5169530.78</v>
      </c>
    </row>
    <row r="198" spans="1:6" x14ac:dyDescent="0.25">
      <c r="A198" t="s">
        <v>176</v>
      </c>
      <c r="B198" t="s">
        <v>174</v>
      </c>
      <c r="C198">
        <v>17</v>
      </c>
      <c r="D198">
        <v>27.139500000000002</v>
      </c>
      <c r="E198">
        <v>517397.65</v>
      </c>
      <c r="F198">
        <v>5169360.78</v>
      </c>
    </row>
    <row r="199" spans="1:6" x14ac:dyDescent="0.25">
      <c r="A199" t="s">
        <v>176</v>
      </c>
      <c r="B199" t="s">
        <v>174</v>
      </c>
      <c r="C199">
        <v>18</v>
      </c>
      <c r="D199">
        <v>0</v>
      </c>
      <c r="E199">
        <v>516847.65</v>
      </c>
      <c r="F199">
        <v>5169190.78</v>
      </c>
    </row>
    <row r="200" spans="1:6" x14ac:dyDescent="0.25">
      <c r="A200" t="s">
        <v>176</v>
      </c>
      <c r="B200" t="s">
        <v>174</v>
      </c>
      <c r="C200">
        <v>19</v>
      </c>
      <c r="D200">
        <v>22.843800000000002</v>
      </c>
      <c r="E200">
        <v>517147.65</v>
      </c>
      <c r="F200">
        <v>5169560.78</v>
      </c>
    </row>
    <row r="201" spans="1:6" x14ac:dyDescent="0.25">
      <c r="A201" t="s">
        <v>176</v>
      </c>
      <c r="B201" t="s">
        <v>174</v>
      </c>
      <c r="C201">
        <v>20</v>
      </c>
      <c r="D201">
        <v>26.830300000000001</v>
      </c>
      <c r="E201">
        <v>517347.65</v>
      </c>
      <c r="F201">
        <v>5169170.78</v>
      </c>
    </row>
    <row r="202" spans="1:6" x14ac:dyDescent="0.25">
      <c r="A202" t="s">
        <v>176</v>
      </c>
      <c r="B202" t="s">
        <v>174</v>
      </c>
      <c r="C202">
        <v>21</v>
      </c>
      <c r="D202">
        <v>31.631699999999999</v>
      </c>
      <c r="E202">
        <v>516957.65</v>
      </c>
      <c r="F202">
        <v>5169460.78</v>
      </c>
    </row>
    <row r="203" spans="1:6" x14ac:dyDescent="0.25">
      <c r="A203" t="s">
        <v>176</v>
      </c>
      <c r="B203" t="s">
        <v>174</v>
      </c>
      <c r="C203">
        <v>22</v>
      </c>
      <c r="D203">
        <v>22.848099999999999</v>
      </c>
      <c r="E203">
        <v>517237.65</v>
      </c>
      <c r="F203">
        <v>5169280.78</v>
      </c>
    </row>
    <row r="204" spans="1:6" x14ac:dyDescent="0.25">
      <c r="A204" t="s">
        <v>176</v>
      </c>
      <c r="B204" t="s">
        <v>174</v>
      </c>
      <c r="C204">
        <v>23</v>
      </c>
      <c r="D204">
        <v>25.660499999999999</v>
      </c>
      <c r="E204">
        <v>517367.65</v>
      </c>
      <c r="F204">
        <v>5169070.78</v>
      </c>
    </row>
    <row r="205" spans="1:6" x14ac:dyDescent="0.25">
      <c r="A205" t="s">
        <v>176</v>
      </c>
      <c r="B205" t="s">
        <v>174</v>
      </c>
      <c r="C205">
        <v>24</v>
      </c>
      <c r="D205">
        <v>29.813400000000001</v>
      </c>
      <c r="E205">
        <v>516877.65</v>
      </c>
      <c r="F205">
        <v>5169420.78</v>
      </c>
    </row>
    <row r="206" spans="1:6" x14ac:dyDescent="0.25">
      <c r="A206" t="s">
        <v>176</v>
      </c>
      <c r="B206" t="s">
        <v>174</v>
      </c>
      <c r="C206">
        <v>25</v>
      </c>
      <c r="D206">
        <v>22.745899999999999</v>
      </c>
      <c r="E206">
        <v>516977.65</v>
      </c>
      <c r="F206">
        <v>5169290.78</v>
      </c>
    </row>
    <row r="207" spans="1:6" x14ac:dyDescent="0.25">
      <c r="A207" t="s">
        <v>176</v>
      </c>
      <c r="B207" t="s">
        <v>174</v>
      </c>
      <c r="C207">
        <v>26</v>
      </c>
      <c r="D207">
        <v>30.0015</v>
      </c>
      <c r="E207">
        <v>517317.65</v>
      </c>
      <c r="F207">
        <v>5169390.78</v>
      </c>
    </row>
    <row r="208" spans="1:6" x14ac:dyDescent="0.25">
      <c r="A208" t="s">
        <v>176</v>
      </c>
      <c r="B208" t="s">
        <v>174</v>
      </c>
      <c r="C208">
        <v>27</v>
      </c>
      <c r="D208">
        <v>19.018599999999999</v>
      </c>
      <c r="E208">
        <v>517177.65</v>
      </c>
      <c r="F208">
        <v>5169460.78</v>
      </c>
    </row>
    <row r="209" spans="1:6" x14ac:dyDescent="0.25">
      <c r="A209" t="s">
        <v>176</v>
      </c>
      <c r="B209" t="s">
        <v>174</v>
      </c>
      <c r="C209">
        <v>28</v>
      </c>
      <c r="D209">
        <v>44.349899999999998</v>
      </c>
      <c r="E209">
        <v>517457.65</v>
      </c>
      <c r="F209">
        <v>5169310.78</v>
      </c>
    </row>
    <row r="210" spans="1:6" x14ac:dyDescent="0.25">
      <c r="A210" t="s">
        <v>176</v>
      </c>
      <c r="B210" t="s">
        <v>174</v>
      </c>
      <c r="C210">
        <v>29</v>
      </c>
      <c r="D210">
        <v>0</v>
      </c>
      <c r="E210">
        <v>517287.65</v>
      </c>
      <c r="F210">
        <v>5169080.78</v>
      </c>
    </row>
    <row r="211" spans="1:6" x14ac:dyDescent="0.25">
      <c r="A211" t="s">
        <v>176</v>
      </c>
      <c r="B211" t="s">
        <v>174</v>
      </c>
      <c r="C211">
        <v>30</v>
      </c>
      <c r="D211">
        <v>27.938300000000002</v>
      </c>
      <c r="E211">
        <v>516997.65</v>
      </c>
      <c r="F211">
        <v>5169380.78</v>
      </c>
    </row>
    <row r="212" spans="1:6" x14ac:dyDescent="0.25">
      <c r="A212" t="s">
        <v>176</v>
      </c>
      <c r="B212" t="s">
        <v>174</v>
      </c>
      <c r="C212">
        <v>31</v>
      </c>
      <c r="D212">
        <v>21.116700000000002</v>
      </c>
      <c r="E212">
        <v>517287.65</v>
      </c>
      <c r="F212">
        <v>5169590.78</v>
      </c>
    </row>
    <row r="213" spans="1:6" x14ac:dyDescent="0.25">
      <c r="A213" t="s">
        <v>176</v>
      </c>
      <c r="B213" t="s">
        <v>174</v>
      </c>
      <c r="C213">
        <v>32</v>
      </c>
      <c r="D213">
        <v>27.7514</v>
      </c>
      <c r="E213">
        <v>517147.65</v>
      </c>
      <c r="F213">
        <v>5169330.78</v>
      </c>
    </row>
    <row r="214" spans="1:6" x14ac:dyDescent="0.25">
      <c r="A214" t="s">
        <v>176</v>
      </c>
      <c r="B214" t="s">
        <v>174</v>
      </c>
      <c r="C214">
        <v>33</v>
      </c>
      <c r="D214">
        <v>36.423900000000003</v>
      </c>
      <c r="E214">
        <v>517387.65</v>
      </c>
      <c r="F214">
        <v>5169440.78</v>
      </c>
    </row>
    <row r="215" spans="1:6" x14ac:dyDescent="0.25">
      <c r="A215" t="s">
        <v>176</v>
      </c>
      <c r="B215" t="s">
        <v>174</v>
      </c>
      <c r="C215">
        <v>34</v>
      </c>
      <c r="D215">
        <v>31.671299999999999</v>
      </c>
      <c r="E215">
        <v>517467.65</v>
      </c>
      <c r="F215">
        <v>5169160.78</v>
      </c>
    </row>
    <row r="216" spans="1:6" x14ac:dyDescent="0.25">
      <c r="A216" t="s">
        <v>176</v>
      </c>
      <c r="B216" t="s">
        <v>174</v>
      </c>
      <c r="C216">
        <v>35</v>
      </c>
      <c r="D216">
        <v>26.3474</v>
      </c>
      <c r="E216">
        <v>517077.65</v>
      </c>
      <c r="F216">
        <v>5169530.78</v>
      </c>
    </row>
    <row r="217" spans="1:6" x14ac:dyDescent="0.25">
      <c r="A217" t="s">
        <v>176</v>
      </c>
      <c r="B217" t="s">
        <v>174</v>
      </c>
      <c r="C217">
        <v>36</v>
      </c>
      <c r="D217">
        <v>27.949000000000002</v>
      </c>
      <c r="E217">
        <v>517317.65</v>
      </c>
      <c r="F217">
        <v>5169020.78</v>
      </c>
    </row>
    <row r="218" spans="1:6" x14ac:dyDescent="0.25">
      <c r="A218" t="s">
        <v>177</v>
      </c>
      <c r="B218" t="s">
        <v>172</v>
      </c>
      <c r="C218">
        <v>1</v>
      </c>
      <c r="D218">
        <v>37.629600000000003</v>
      </c>
      <c r="E218">
        <v>5150951.67</v>
      </c>
      <c r="F218">
        <v>37629485.969999999</v>
      </c>
    </row>
    <row r="219" spans="1:6" x14ac:dyDescent="0.25">
      <c r="A219" t="s">
        <v>177</v>
      </c>
      <c r="B219" t="s">
        <v>172</v>
      </c>
      <c r="C219">
        <v>2</v>
      </c>
      <c r="D219">
        <v>56.821800000000003</v>
      </c>
      <c r="E219">
        <v>5150981.67</v>
      </c>
      <c r="F219">
        <v>56821627.810000002</v>
      </c>
    </row>
    <row r="220" spans="1:6" x14ac:dyDescent="0.25">
      <c r="A220" t="s">
        <v>177</v>
      </c>
      <c r="B220" t="s">
        <v>172</v>
      </c>
      <c r="C220">
        <v>3</v>
      </c>
      <c r="D220">
        <v>37.165500000000002</v>
      </c>
      <c r="E220">
        <v>5151011.67</v>
      </c>
      <c r="F220">
        <v>37165387.380000003</v>
      </c>
    </row>
    <row r="221" spans="1:6" x14ac:dyDescent="0.25">
      <c r="A221" t="s">
        <v>177</v>
      </c>
      <c r="B221" t="s">
        <v>172</v>
      </c>
      <c r="C221">
        <v>4</v>
      </c>
      <c r="D221">
        <v>53.589799999999997</v>
      </c>
      <c r="E221">
        <v>5151081.67</v>
      </c>
      <c r="F221">
        <v>53589637.609999999</v>
      </c>
    </row>
    <row r="222" spans="1:6" x14ac:dyDescent="0.25">
      <c r="A222" t="s">
        <v>177</v>
      </c>
      <c r="B222" t="s">
        <v>172</v>
      </c>
      <c r="C222">
        <v>5</v>
      </c>
      <c r="D222">
        <v>63.144799999999996</v>
      </c>
      <c r="E222">
        <v>5151081.67</v>
      </c>
      <c r="F222">
        <v>63144608.649999999</v>
      </c>
    </row>
    <row r="223" spans="1:6" x14ac:dyDescent="0.25">
      <c r="A223" t="s">
        <v>177</v>
      </c>
      <c r="B223" t="s">
        <v>172</v>
      </c>
      <c r="C223">
        <v>6</v>
      </c>
      <c r="D223">
        <v>47.570300000000003</v>
      </c>
      <c r="E223">
        <v>5151111.67</v>
      </c>
      <c r="F223">
        <v>47570155.850000001</v>
      </c>
    </row>
    <row r="224" spans="1:6" x14ac:dyDescent="0.25">
      <c r="A224" t="s">
        <v>177</v>
      </c>
      <c r="B224" t="s">
        <v>172</v>
      </c>
      <c r="C224">
        <v>7</v>
      </c>
      <c r="D224">
        <v>61.290300000000002</v>
      </c>
      <c r="E224">
        <v>5151051.67</v>
      </c>
      <c r="F224">
        <v>61290114.270000003</v>
      </c>
    </row>
    <row r="225" spans="1:6" x14ac:dyDescent="0.25">
      <c r="A225" t="s">
        <v>177</v>
      </c>
      <c r="B225" t="s">
        <v>172</v>
      </c>
      <c r="C225">
        <v>8</v>
      </c>
      <c r="D225">
        <v>44.165799999999997</v>
      </c>
      <c r="E225">
        <v>5150991.67</v>
      </c>
      <c r="F225">
        <v>44165666.159999996</v>
      </c>
    </row>
    <row r="226" spans="1:6" x14ac:dyDescent="0.25">
      <c r="A226" t="s">
        <v>177</v>
      </c>
      <c r="B226" t="s">
        <v>172</v>
      </c>
      <c r="C226">
        <v>9</v>
      </c>
      <c r="D226">
        <v>51.8369</v>
      </c>
      <c r="E226">
        <v>5151021.67</v>
      </c>
      <c r="F226">
        <v>51836742.920000002</v>
      </c>
    </row>
    <row r="227" spans="1:6" x14ac:dyDescent="0.25">
      <c r="A227" t="s">
        <v>177</v>
      </c>
      <c r="B227" t="s">
        <v>172</v>
      </c>
      <c r="C227">
        <v>10</v>
      </c>
      <c r="D227">
        <v>53.501600000000003</v>
      </c>
      <c r="E227">
        <v>5150951.67</v>
      </c>
      <c r="F227">
        <v>53501437.869999997</v>
      </c>
    </row>
    <row r="228" spans="1:6" x14ac:dyDescent="0.25">
      <c r="A228" t="s">
        <v>177</v>
      </c>
      <c r="B228" t="s">
        <v>172</v>
      </c>
      <c r="C228">
        <v>11</v>
      </c>
      <c r="D228">
        <v>37.805799999999998</v>
      </c>
      <c r="E228">
        <v>5150991.67</v>
      </c>
      <c r="F228">
        <v>37805685.439999998</v>
      </c>
    </row>
    <row r="229" spans="1:6" x14ac:dyDescent="0.25">
      <c r="A229" t="s">
        <v>177</v>
      </c>
      <c r="B229" t="s">
        <v>172</v>
      </c>
      <c r="C229">
        <v>12</v>
      </c>
      <c r="D229">
        <v>53.253999999999998</v>
      </c>
      <c r="E229">
        <v>5150931.67</v>
      </c>
      <c r="F229">
        <v>53253838.619999997</v>
      </c>
    </row>
    <row r="230" spans="1:6" x14ac:dyDescent="0.25">
      <c r="A230" t="s">
        <v>177</v>
      </c>
      <c r="B230" t="s">
        <v>172</v>
      </c>
      <c r="C230">
        <v>13</v>
      </c>
      <c r="D230">
        <v>51.346699999999998</v>
      </c>
      <c r="E230">
        <v>5151051.67</v>
      </c>
      <c r="F230">
        <v>51346544.399999999</v>
      </c>
    </row>
    <row r="231" spans="1:6" x14ac:dyDescent="0.25">
      <c r="A231" t="s">
        <v>177</v>
      </c>
      <c r="B231" t="s">
        <v>172</v>
      </c>
      <c r="C231">
        <v>15</v>
      </c>
      <c r="D231">
        <v>38.655700000000003</v>
      </c>
      <c r="E231">
        <v>5151091.67</v>
      </c>
      <c r="F231">
        <v>38655582.859999999</v>
      </c>
    </row>
    <row r="232" spans="1:6" x14ac:dyDescent="0.25">
      <c r="A232" t="s">
        <v>177</v>
      </c>
      <c r="B232" t="s">
        <v>172</v>
      </c>
      <c r="C232">
        <v>16</v>
      </c>
      <c r="D232">
        <v>39.650599999999997</v>
      </c>
      <c r="E232">
        <v>5150981.67</v>
      </c>
      <c r="F232">
        <v>39650479.850000001</v>
      </c>
    </row>
    <row r="233" spans="1:6" x14ac:dyDescent="0.25">
      <c r="A233" t="s">
        <v>177</v>
      </c>
      <c r="B233" t="s">
        <v>172</v>
      </c>
      <c r="C233">
        <v>17</v>
      </c>
      <c r="D233">
        <v>51.598399999999998</v>
      </c>
      <c r="E233">
        <v>5150991.67</v>
      </c>
      <c r="F233">
        <v>51598243.640000001</v>
      </c>
    </row>
    <row r="234" spans="1:6" x14ac:dyDescent="0.25">
      <c r="A234" t="s">
        <v>177</v>
      </c>
      <c r="B234" t="s">
        <v>172</v>
      </c>
      <c r="C234">
        <v>18</v>
      </c>
      <c r="D234">
        <v>0</v>
      </c>
      <c r="E234">
        <v>5151141.67</v>
      </c>
      <c r="F234">
        <v>0</v>
      </c>
    </row>
    <row r="235" spans="1:6" x14ac:dyDescent="0.25">
      <c r="A235" t="s">
        <v>177</v>
      </c>
      <c r="B235" t="s">
        <v>172</v>
      </c>
      <c r="C235">
        <v>19</v>
      </c>
      <c r="D235">
        <v>38.235300000000002</v>
      </c>
      <c r="E235">
        <v>5151101.67</v>
      </c>
      <c r="F235">
        <v>38235184.140000001</v>
      </c>
    </row>
    <row r="236" spans="1:6" x14ac:dyDescent="0.25">
      <c r="A236" t="s">
        <v>177</v>
      </c>
      <c r="B236" t="s">
        <v>172</v>
      </c>
      <c r="C236">
        <v>20</v>
      </c>
      <c r="D236">
        <v>0</v>
      </c>
      <c r="E236">
        <v>5150891.67</v>
      </c>
      <c r="F236">
        <v>0</v>
      </c>
    </row>
    <row r="237" spans="1:6" x14ac:dyDescent="0.25">
      <c r="A237" t="s">
        <v>177</v>
      </c>
      <c r="B237" t="s">
        <v>172</v>
      </c>
      <c r="C237">
        <v>21</v>
      </c>
      <c r="D237">
        <v>41.3718</v>
      </c>
      <c r="E237">
        <v>5150871.67</v>
      </c>
      <c r="F237">
        <v>41371674.630000003</v>
      </c>
    </row>
    <row r="238" spans="1:6" x14ac:dyDescent="0.25">
      <c r="A238" t="s">
        <v>177</v>
      </c>
      <c r="B238" t="s">
        <v>172</v>
      </c>
      <c r="C238">
        <v>22</v>
      </c>
      <c r="D238">
        <v>0</v>
      </c>
      <c r="E238">
        <v>5150891.67</v>
      </c>
      <c r="F238">
        <v>0</v>
      </c>
    </row>
    <row r="239" spans="1:6" x14ac:dyDescent="0.25">
      <c r="A239" t="s">
        <v>177</v>
      </c>
      <c r="B239" t="s">
        <v>172</v>
      </c>
      <c r="C239">
        <v>23</v>
      </c>
      <c r="D239">
        <v>53.134500000000003</v>
      </c>
      <c r="E239">
        <v>5151021.67</v>
      </c>
      <c r="F239">
        <v>53134338.990000002</v>
      </c>
    </row>
    <row r="240" spans="1:6" x14ac:dyDescent="0.25">
      <c r="A240" t="s">
        <v>177</v>
      </c>
      <c r="B240" t="s">
        <v>172</v>
      </c>
      <c r="C240">
        <v>24</v>
      </c>
      <c r="D240">
        <v>36.808599999999998</v>
      </c>
      <c r="E240">
        <v>5151061.67</v>
      </c>
      <c r="F240">
        <v>36808488.460000001</v>
      </c>
    </row>
    <row r="241" spans="1:6" x14ac:dyDescent="0.25">
      <c r="A241" t="s">
        <v>177</v>
      </c>
      <c r="B241" t="s">
        <v>172</v>
      </c>
      <c r="C241">
        <v>25</v>
      </c>
      <c r="D241">
        <v>41.055100000000003</v>
      </c>
      <c r="E241">
        <v>5150951.67</v>
      </c>
      <c r="F241">
        <v>41054975.590000004</v>
      </c>
    </row>
    <row r="242" spans="1:6" x14ac:dyDescent="0.25">
      <c r="A242" t="s">
        <v>177</v>
      </c>
      <c r="B242" t="s">
        <v>172</v>
      </c>
      <c r="C242">
        <v>26</v>
      </c>
      <c r="D242">
        <v>42.189799999999998</v>
      </c>
      <c r="E242">
        <v>5150911.67</v>
      </c>
      <c r="F242">
        <v>42189672.149999999</v>
      </c>
    </row>
    <row r="243" spans="1:6" x14ac:dyDescent="0.25">
      <c r="A243" t="s">
        <v>177</v>
      </c>
      <c r="B243" t="s">
        <v>172</v>
      </c>
      <c r="C243">
        <v>27</v>
      </c>
      <c r="D243">
        <v>44.407899999999998</v>
      </c>
      <c r="E243">
        <v>5151031.67</v>
      </c>
      <c r="F243">
        <v>44407765.43</v>
      </c>
    </row>
    <row r="244" spans="1:6" x14ac:dyDescent="0.25">
      <c r="A244" t="s">
        <v>177</v>
      </c>
      <c r="B244" t="s">
        <v>172</v>
      </c>
      <c r="C244">
        <v>28</v>
      </c>
      <c r="D244">
        <v>0</v>
      </c>
      <c r="E244">
        <v>5151111.67</v>
      </c>
      <c r="F244">
        <v>0</v>
      </c>
    </row>
    <row r="245" spans="1:6" x14ac:dyDescent="0.25">
      <c r="A245" t="s">
        <v>177</v>
      </c>
      <c r="B245" t="s">
        <v>172</v>
      </c>
      <c r="C245">
        <v>29</v>
      </c>
      <c r="D245">
        <v>51.258699999999997</v>
      </c>
      <c r="E245">
        <v>5150961.67</v>
      </c>
      <c r="F245">
        <v>51258544.670000002</v>
      </c>
    </row>
    <row r="246" spans="1:6" x14ac:dyDescent="0.25">
      <c r="A246" t="s">
        <v>177</v>
      </c>
      <c r="B246" t="s">
        <v>172</v>
      </c>
      <c r="C246">
        <v>30</v>
      </c>
      <c r="D246">
        <v>54.273000000000003</v>
      </c>
      <c r="E246">
        <v>5151041.67</v>
      </c>
      <c r="F246">
        <v>54272835.539999999</v>
      </c>
    </row>
    <row r="247" spans="1:6" x14ac:dyDescent="0.25">
      <c r="A247" t="s">
        <v>177</v>
      </c>
      <c r="B247" t="s">
        <v>172</v>
      </c>
      <c r="C247">
        <v>32</v>
      </c>
      <c r="D247">
        <v>43.438299999999998</v>
      </c>
      <c r="E247">
        <v>5150901.67</v>
      </c>
      <c r="F247">
        <v>43438168.369999997</v>
      </c>
    </row>
    <row r="248" spans="1:6" x14ac:dyDescent="0.25">
      <c r="A248" t="s">
        <v>177</v>
      </c>
      <c r="B248" t="s">
        <v>172</v>
      </c>
      <c r="C248">
        <v>33</v>
      </c>
      <c r="D248">
        <v>41.297499999999999</v>
      </c>
      <c r="E248">
        <v>5150931.67</v>
      </c>
      <c r="F248">
        <v>41297374.859999999</v>
      </c>
    </row>
    <row r="249" spans="1:6" x14ac:dyDescent="0.25">
      <c r="A249" t="s">
        <v>177</v>
      </c>
      <c r="B249" t="s">
        <v>172</v>
      </c>
      <c r="C249">
        <v>34</v>
      </c>
      <c r="D249">
        <v>41.513300000000001</v>
      </c>
      <c r="E249">
        <v>5150971.67</v>
      </c>
      <c r="F249">
        <v>41513174.200000003</v>
      </c>
    </row>
    <row r="250" spans="1:6" x14ac:dyDescent="0.25">
      <c r="A250" t="s">
        <v>177</v>
      </c>
      <c r="B250" t="s">
        <v>172</v>
      </c>
      <c r="C250">
        <v>35</v>
      </c>
      <c r="D250">
        <v>0</v>
      </c>
      <c r="E250">
        <v>5151171.67</v>
      </c>
      <c r="F250">
        <v>0</v>
      </c>
    </row>
    <row r="251" spans="1:6" x14ac:dyDescent="0.25">
      <c r="A251" t="s">
        <v>177</v>
      </c>
      <c r="B251" t="s">
        <v>172</v>
      </c>
      <c r="C251">
        <v>36</v>
      </c>
      <c r="D251">
        <v>48.306399999999996</v>
      </c>
      <c r="E251">
        <v>5150921.67</v>
      </c>
      <c r="F251">
        <v>48306253.619999997</v>
      </c>
    </row>
    <row r="252" spans="1:6" x14ac:dyDescent="0.25">
      <c r="A252" t="s">
        <v>177</v>
      </c>
      <c r="B252" t="s">
        <v>175</v>
      </c>
      <c r="C252">
        <v>1</v>
      </c>
      <c r="D252">
        <v>7.5</v>
      </c>
      <c r="E252">
        <v>5150951.67</v>
      </c>
      <c r="F252">
        <v>37629485.969999999</v>
      </c>
    </row>
    <row r="253" spans="1:6" x14ac:dyDescent="0.25">
      <c r="A253" t="s">
        <v>177</v>
      </c>
      <c r="B253" t="s">
        <v>175</v>
      </c>
      <c r="C253">
        <v>2</v>
      </c>
      <c r="D253">
        <v>16.8</v>
      </c>
      <c r="E253">
        <v>5150981.67</v>
      </c>
      <c r="F253">
        <v>56821627.810000002</v>
      </c>
    </row>
    <row r="254" spans="1:6" x14ac:dyDescent="0.25">
      <c r="A254" t="s">
        <v>177</v>
      </c>
      <c r="B254" t="s">
        <v>175</v>
      </c>
      <c r="C254">
        <v>3</v>
      </c>
      <c r="D254">
        <v>9.9</v>
      </c>
      <c r="E254">
        <v>5151011.67</v>
      </c>
      <c r="F254">
        <v>37165387.380000003</v>
      </c>
    </row>
    <row r="255" spans="1:6" x14ac:dyDescent="0.25">
      <c r="A255" t="s">
        <v>177</v>
      </c>
      <c r="B255" t="s">
        <v>175</v>
      </c>
      <c r="C255">
        <v>4</v>
      </c>
      <c r="D255">
        <v>8</v>
      </c>
      <c r="E255">
        <v>5151081.67</v>
      </c>
      <c r="F255">
        <v>53589637.609999999</v>
      </c>
    </row>
    <row r="256" spans="1:6" x14ac:dyDescent="0.25">
      <c r="A256" t="s">
        <v>177</v>
      </c>
      <c r="B256" t="s">
        <v>175</v>
      </c>
      <c r="C256">
        <v>5</v>
      </c>
      <c r="D256">
        <v>20.6</v>
      </c>
      <c r="E256">
        <v>5151081.67</v>
      </c>
      <c r="F256">
        <v>63144608.649999999</v>
      </c>
    </row>
    <row r="257" spans="1:6" x14ac:dyDescent="0.25">
      <c r="A257" t="s">
        <v>177</v>
      </c>
      <c r="B257" t="s">
        <v>175</v>
      </c>
      <c r="C257">
        <v>6</v>
      </c>
      <c r="D257">
        <v>6.9</v>
      </c>
      <c r="E257">
        <v>5151111.67</v>
      </c>
      <c r="F257">
        <v>47570155.850000001</v>
      </c>
    </row>
    <row r="258" spans="1:6" x14ac:dyDescent="0.25">
      <c r="A258" t="s">
        <v>177</v>
      </c>
      <c r="B258" t="s">
        <v>175</v>
      </c>
      <c r="C258">
        <v>7</v>
      </c>
      <c r="D258">
        <v>6.5</v>
      </c>
      <c r="E258">
        <v>5151051.67</v>
      </c>
      <c r="F258">
        <v>61290114.270000003</v>
      </c>
    </row>
    <row r="259" spans="1:6" x14ac:dyDescent="0.25">
      <c r="A259" t="s">
        <v>177</v>
      </c>
      <c r="B259" t="s">
        <v>175</v>
      </c>
      <c r="C259">
        <v>8</v>
      </c>
      <c r="D259">
        <v>7.6</v>
      </c>
      <c r="E259">
        <v>5150991.67</v>
      </c>
      <c r="F259">
        <v>44165666.159999996</v>
      </c>
    </row>
    <row r="260" spans="1:6" x14ac:dyDescent="0.25">
      <c r="A260" t="s">
        <v>177</v>
      </c>
      <c r="B260" t="s">
        <v>175</v>
      </c>
      <c r="C260">
        <v>9</v>
      </c>
      <c r="D260">
        <v>9.5</v>
      </c>
      <c r="E260">
        <v>5151021.67</v>
      </c>
      <c r="F260">
        <v>51836742.920000002</v>
      </c>
    </row>
    <row r="261" spans="1:6" x14ac:dyDescent="0.25">
      <c r="A261" t="s">
        <v>177</v>
      </c>
      <c r="B261" t="s">
        <v>175</v>
      </c>
      <c r="C261">
        <v>10</v>
      </c>
      <c r="D261">
        <v>15.1</v>
      </c>
      <c r="E261">
        <v>5150951.67</v>
      </c>
      <c r="F261">
        <v>53501437.869999997</v>
      </c>
    </row>
    <row r="262" spans="1:6" x14ac:dyDescent="0.25">
      <c r="A262" t="s">
        <v>177</v>
      </c>
      <c r="B262" t="s">
        <v>175</v>
      </c>
      <c r="C262">
        <v>11</v>
      </c>
      <c r="D262">
        <v>10</v>
      </c>
      <c r="E262">
        <v>5150991.67</v>
      </c>
      <c r="F262">
        <v>37805685.439999998</v>
      </c>
    </row>
    <row r="263" spans="1:6" x14ac:dyDescent="0.25">
      <c r="A263" t="s">
        <v>177</v>
      </c>
      <c r="B263" t="s">
        <v>175</v>
      </c>
      <c r="C263">
        <v>12</v>
      </c>
      <c r="D263">
        <v>13.4</v>
      </c>
      <c r="E263">
        <v>5150931.67</v>
      </c>
      <c r="F263">
        <v>53253838.619999997</v>
      </c>
    </row>
    <row r="264" spans="1:6" x14ac:dyDescent="0.25">
      <c r="A264" t="s">
        <v>177</v>
      </c>
      <c r="B264" t="s">
        <v>175</v>
      </c>
      <c r="C264">
        <v>13</v>
      </c>
      <c r="D264">
        <v>9</v>
      </c>
      <c r="E264">
        <v>5151051.67</v>
      </c>
      <c r="F264">
        <v>51346544.399999999</v>
      </c>
    </row>
    <row r="265" spans="1:6" x14ac:dyDescent="0.25">
      <c r="A265" t="s">
        <v>177</v>
      </c>
      <c r="B265" t="s">
        <v>175</v>
      </c>
      <c r="C265">
        <v>15</v>
      </c>
      <c r="D265">
        <v>4.5999999999999996</v>
      </c>
      <c r="E265">
        <v>5151091.67</v>
      </c>
      <c r="F265">
        <v>38655582.859999999</v>
      </c>
    </row>
    <row r="266" spans="1:6" x14ac:dyDescent="0.25">
      <c r="A266" t="s">
        <v>177</v>
      </c>
      <c r="B266" t="s">
        <v>175</v>
      </c>
      <c r="C266">
        <v>16</v>
      </c>
      <c r="D266">
        <v>24.4</v>
      </c>
      <c r="E266">
        <v>5150981.67</v>
      </c>
      <c r="F266">
        <v>39650479.850000001</v>
      </c>
    </row>
    <row r="267" spans="1:6" x14ac:dyDescent="0.25">
      <c r="A267" t="s">
        <v>177</v>
      </c>
      <c r="B267" t="s">
        <v>175</v>
      </c>
      <c r="C267">
        <v>17</v>
      </c>
      <c r="D267">
        <v>13.2</v>
      </c>
      <c r="E267">
        <v>5150991.67</v>
      </c>
      <c r="F267">
        <v>51598243.640000001</v>
      </c>
    </row>
    <row r="268" spans="1:6" x14ac:dyDescent="0.25">
      <c r="A268" t="s">
        <v>177</v>
      </c>
      <c r="B268" t="s">
        <v>175</v>
      </c>
      <c r="C268">
        <v>18</v>
      </c>
      <c r="D268">
        <v>0</v>
      </c>
      <c r="E268">
        <v>5151141.67</v>
      </c>
      <c r="F268">
        <v>0</v>
      </c>
    </row>
    <row r="269" spans="1:6" x14ac:dyDescent="0.25">
      <c r="A269" t="s">
        <v>177</v>
      </c>
      <c r="B269" t="s">
        <v>175</v>
      </c>
      <c r="C269">
        <v>19</v>
      </c>
      <c r="D269">
        <v>6.6</v>
      </c>
      <c r="E269">
        <v>5151101.67</v>
      </c>
      <c r="F269">
        <v>38235184.140000001</v>
      </c>
    </row>
    <row r="270" spans="1:6" x14ac:dyDescent="0.25">
      <c r="A270" t="s">
        <v>177</v>
      </c>
      <c r="B270" t="s">
        <v>175</v>
      </c>
      <c r="C270">
        <v>20</v>
      </c>
      <c r="D270">
        <v>0</v>
      </c>
      <c r="E270">
        <v>5150891.67</v>
      </c>
      <c r="F270">
        <v>0</v>
      </c>
    </row>
    <row r="271" spans="1:6" x14ac:dyDescent="0.25">
      <c r="A271" t="s">
        <v>177</v>
      </c>
      <c r="B271" t="s">
        <v>175</v>
      </c>
      <c r="C271">
        <v>21</v>
      </c>
      <c r="D271">
        <v>10.4</v>
      </c>
      <c r="E271">
        <v>5150871.67</v>
      </c>
      <c r="F271">
        <v>41371674.630000003</v>
      </c>
    </row>
    <row r="272" spans="1:6" x14ac:dyDescent="0.25">
      <c r="A272" t="s">
        <v>177</v>
      </c>
      <c r="B272" t="s">
        <v>175</v>
      </c>
      <c r="C272">
        <v>22</v>
      </c>
      <c r="D272">
        <v>0</v>
      </c>
      <c r="E272">
        <v>5150891.67</v>
      </c>
      <c r="F272">
        <v>0</v>
      </c>
    </row>
    <row r="273" spans="1:6" x14ac:dyDescent="0.25">
      <c r="A273" t="s">
        <v>177</v>
      </c>
      <c r="B273" t="s">
        <v>175</v>
      </c>
      <c r="C273">
        <v>23</v>
      </c>
      <c r="D273">
        <v>18.899999999999999</v>
      </c>
      <c r="E273">
        <v>5151021.67</v>
      </c>
      <c r="F273">
        <v>53134338.990000002</v>
      </c>
    </row>
    <row r="274" spans="1:6" x14ac:dyDescent="0.25">
      <c r="A274" t="s">
        <v>177</v>
      </c>
      <c r="B274" t="s">
        <v>175</v>
      </c>
      <c r="C274">
        <v>24</v>
      </c>
      <c r="D274">
        <v>8.5</v>
      </c>
      <c r="E274">
        <v>5151061.67</v>
      </c>
      <c r="F274">
        <v>36808488.460000001</v>
      </c>
    </row>
    <row r="275" spans="1:6" x14ac:dyDescent="0.25">
      <c r="A275" t="s">
        <v>177</v>
      </c>
      <c r="B275" t="s">
        <v>175</v>
      </c>
      <c r="C275">
        <v>25</v>
      </c>
      <c r="D275">
        <v>8.5</v>
      </c>
      <c r="E275">
        <v>5150951.67</v>
      </c>
      <c r="F275">
        <v>41054975.590000004</v>
      </c>
    </row>
    <row r="276" spans="1:6" x14ac:dyDescent="0.25">
      <c r="A276" t="s">
        <v>177</v>
      </c>
      <c r="B276" t="s">
        <v>175</v>
      </c>
      <c r="C276">
        <v>26</v>
      </c>
      <c r="D276">
        <v>10.8</v>
      </c>
      <c r="E276">
        <v>5150911.67</v>
      </c>
      <c r="F276">
        <v>42189672.149999999</v>
      </c>
    </row>
    <row r="277" spans="1:6" x14ac:dyDescent="0.25">
      <c r="A277" t="s">
        <v>177</v>
      </c>
      <c r="B277" t="s">
        <v>175</v>
      </c>
      <c r="C277">
        <v>27</v>
      </c>
      <c r="D277">
        <v>12</v>
      </c>
      <c r="E277">
        <v>5151031.67</v>
      </c>
      <c r="F277">
        <v>44407765.43</v>
      </c>
    </row>
    <row r="278" spans="1:6" x14ac:dyDescent="0.25">
      <c r="A278" t="s">
        <v>177</v>
      </c>
      <c r="B278" t="s">
        <v>175</v>
      </c>
      <c r="C278">
        <v>28</v>
      </c>
      <c r="D278">
        <v>0</v>
      </c>
      <c r="E278">
        <v>5151111.67</v>
      </c>
      <c r="F278">
        <v>0</v>
      </c>
    </row>
    <row r="279" spans="1:6" x14ac:dyDescent="0.25">
      <c r="A279" t="s">
        <v>177</v>
      </c>
      <c r="B279" t="s">
        <v>175</v>
      </c>
      <c r="C279">
        <v>29</v>
      </c>
      <c r="D279">
        <v>13</v>
      </c>
      <c r="E279">
        <v>5150961.67</v>
      </c>
      <c r="F279">
        <v>51258544.670000002</v>
      </c>
    </row>
    <row r="280" spans="1:6" x14ac:dyDescent="0.25">
      <c r="A280" t="s">
        <v>177</v>
      </c>
      <c r="B280" t="s">
        <v>175</v>
      </c>
      <c r="C280">
        <v>30</v>
      </c>
      <c r="D280">
        <v>18.5</v>
      </c>
      <c r="E280">
        <v>5151041.67</v>
      </c>
      <c r="F280">
        <v>54272835.539999999</v>
      </c>
    </row>
    <row r="281" spans="1:6" x14ac:dyDescent="0.25">
      <c r="A281" t="s">
        <v>177</v>
      </c>
      <c r="B281" t="s">
        <v>175</v>
      </c>
      <c r="C281">
        <v>32</v>
      </c>
      <c r="D281">
        <v>10</v>
      </c>
      <c r="E281">
        <v>5150901.67</v>
      </c>
      <c r="F281">
        <v>43438168.369999997</v>
      </c>
    </row>
    <row r="282" spans="1:6" x14ac:dyDescent="0.25">
      <c r="A282" t="s">
        <v>177</v>
      </c>
      <c r="B282" t="s">
        <v>175</v>
      </c>
      <c r="C282">
        <v>33</v>
      </c>
      <c r="D282">
        <v>19.899999999999999</v>
      </c>
      <c r="E282">
        <v>5150931.67</v>
      </c>
      <c r="F282">
        <v>41297374.859999999</v>
      </c>
    </row>
    <row r="283" spans="1:6" x14ac:dyDescent="0.25">
      <c r="A283" t="s">
        <v>177</v>
      </c>
      <c r="B283" t="s">
        <v>175</v>
      </c>
      <c r="C283">
        <v>34</v>
      </c>
      <c r="D283">
        <v>18.8</v>
      </c>
      <c r="E283">
        <v>5150971.67</v>
      </c>
      <c r="F283">
        <v>41513174.200000003</v>
      </c>
    </row>
    <row r="284" spans="1:6" x14ac:dyDescent="0.25">
      <c r="A284" t="s">
        <v>177</v>
      </c>
      <c r="B284" t="s">
        <v>175</v>
      </c>
      <c r="C284">
        <v>35</v>
      </c>
      <c r="D284">
        <v>0</v>
      </c>
      <c r="E284">
        <v>5151171.67</v>
      </c>
      <c r="F284">
        <v>0</v>
      </c>
    </row>
    <row r="285" spans="1:6" x14ac:dyDescent="0.25">
      <c r="A285" t="s">
        <v>177</v>
      </c>
      <c r="B285" t="s">
        <v>175</v>
      </c>
      <c r="C285">
        <v>36</v>
      </c>
      <c r="D285">
        <v>7.6</v>
      </c>
      <c r="E285">
        <v>5150921.67</v>
      </c>
      <c r="F285">
        <v>48306253.619999997</v>
      </c>
    </row>
    <row r="286" spans="1:6" x14ac:dyDescent="0.25">
      <c r="A286" t="s">
        <v>177</v>
      </c>
      <c r="B286" t="s">
        <v>174</v>
      </c>
      <c r="C286">
        <v>1</v>
      </c>
      <c r="D286">
        <v>30.1296</v>
      </c>
      <c r="E286">
        <v>5150951.67</v>
      </c>
      <c r="F286">
        <v>37629485.969999999</v>
      </c>
    </row>
    <row r="287" spans="1:6" x14ac:dyDescent="0.25">
      <c r="A287" t="s">
        <v>177</v>
      </c>
      <c r="B287" t="s">
        <v>174</v>
      </c>
      <c r="C287">
        <v>2</v>
      </c>
      <c r="D287">
        <v>40.021799999999999</v>
      </c>
      <c r="E287">
        <v>5150981.67</v>
      </c>
      <c r="F287">
        <v>56821627.810000002</v>
      </c>
    </row>
    <row r="288" spans="1:6" x14ac:dyDescent="0.25">
      <c r="A288" t="s">
        <v>177</v>
      </c>
      <c r="B288" t="s">
        <v>174</v>
      </c>
      <c r="C288">
        <v>3</v>
      </c>
      <c r="D288">
        <v>27.265499999999999</v>
      </c>
      <c r="E288">
        <v>5151011.67</v>
      </c>
      <c r="F288">
        <v>37165387.380000003</v>
      </c>
    </row>
    <row r="289" spans="1:6" x14ac:dyDescent="0.25">
      <c r="A289" t="s">
        <v>177</v>
      </c>
      <c r="B289" t="s">
        <v>174</v>
      </c>
      <c r="C289">
        <v>4</v>
      </c>
      <c r="D289">
        <v>45.589799999999997</v>
      </c>
      <c r="E289">
        <v>5151081.67</v>
      </c>
      <c r="F289">
        <v>53589637.609999999</v>
      </c>
    </row>
    <row r="290" spans="1:6" x14ac:dyDescent="0.25">
      <c r="A290" t="s">
        <v>177</v>
      </c>
      <c r="B290" t="s">
        <v>174</v>
      </c>
      <c r="C290">
        <v>5</v>
      </c>
      <c r="D290">
        <v>42.544800000000002</v>
      </c>
      <c r="E290">
        <v>5151081.67</v>
      </c>
      <c r="F290">
        <v>63144608.649999999</v>
      </c>
    </row>
    <row r="291" spans="1:6" x14ac:dyDescent="0.25">
      <c r="A291" t="s">
        <v>177</v>
      </c>
      <c r="B291" t="s">
        <v>174</v>
      </c>
      <c r="C291">
        <v>6</v>
      </c>
      <c r="D291">
        <v>40.670299999999997</v>
      </c>
      <c r="E291">
        <v>5151111.67</v>
      </c>
      <c r="F291">
        <v>47570155.850000001</v>
      </c>
    </row>
    <row r="292" spans="1:6" x14ac:dyDescent="0.25">
      <c r="A292" t="s">
        <v>177</v>
      </c>
      <c r="B292" t="s">
        <v>174</v>
      </c>
      <c r="C292">
        <v>7</v>
      </c>
      <c r="D292">
        <v>54.790300000000002</v>
      </c>
      <c r="E292">
        <v>5151051.67</v>
      </c>
      <c r="F292">
        <v>61290114.270000003</v>
      </c>
    </row>
    <row r="293" spans="1:6" x14ac:dyDescent="0.25">
      <c r="A293" t="s">
        <v>177</v>
      </c>
      <c r="B293" t="s">
        <v>174</v>
      </c>
      <c r="C293">
        <v>8</v>
      </c>
      <c r="D293">
        <v>36.565800000000003</v>
      </c>
      <c r="E293">
        <v>5150991.67</v>
      </c>
      <c r="F293">
        <v>44165666.159999996</v>
      </c>
    </row>
    <row r="294" spans="1:6" x14ac:dyDescent="0.25">
      <c r="A294" t="s">
        <v>177</v>
      </c>
      <c r="B294" t="s">
        <v>174</v>
      </c>
      <c r="C294">
        <v>9</v>
      </c>
      <c r="D294">
        <v>42.3369</v>
      </c>
      <c r="E294">
        <v>5151021.67</v>
      </c>
      <c r="F294">
        <v>51836742.920000002</v>
      </c>
    </row>
    <row r="295" spans="1:6" x14ac:dyDescent="0.25">
      <c r="A295" t="s">
        <v>177</v>
      </c>
      <c r="B295" t="s">
        <v>174</v>
      </c>
      <c r="C295">
        <v>10</v>
      </c>
      <c r="D295">
        <v>38.401600000000002</v>
      </c>
      <c r="E295">
        <v>5150951.67</v>
      </c>
      <c r="F295">
        <v>53501437.869999997</v>
      </c>
    </row>
    <row r="296" spans="1:6" x14ac:dyDescent="0.25">
      <c r="A296" t="s">
        <v>177</v>
      </c>
      <c r="B296" t="s">
        <v>174</v>
      </c>
      <c r="C296">
        <v>11</v>
      </c>
      <c r="D296">
        <v>27.805800000000001</v>
      </c>
      <c r="E296">
        <v>5150991.67</v>
      </c>
      <c r="F296">
        <v>37805685.439999998</v>
      </c>
    </row>
    <row r="297" spans="1:6" x14ac:dyDescent="0.25">
      <c r="A297" t="s">
        <v>177</v>
      </c>
      <c r="B297" t="s">
        <v>174</v>
      </c>
      <c r="C297">
        <v>12</v>
      </c>
      <c r="D297">
        <v>39.853999999999999</v>
      </c>
      <c r="E297">
        <v>5150931.67</v>
      </c>
      <c r="F297">
        <v>53253838.619999997</v>
      </c>
    </row>
    <row r="298" spans="1:6" x14ac:dyDescent="0.25">
      <c r="A298" t="s">
        <v>177</v>
      </c>
      <c r="B298" t="s">
        <v>174</v>
      </c>
      <c r="C298">
        <v>13</v>
      </c>
      <c r="D298">
        <v>42.346699999999998</v>
      </c>
      <c r="E298">
        <v>5151051.67</v>
      </c>
      <c r="F298">
        <v>51346544.399999999</v>
      </c>
    </row>
    <row r="299" spans="1:6" x14ac:dyDescent="0.25">
      <c r="A299" t="s">
        <v>177</v>
      </c>
      <c r="B299" t="s">
        <v>174</v>
      </c>
      <c r="C299">
        <v>15</v>
      </c>
      <c r="D299">
        <v>34.055700000000002</v>
      </c>
      <c r="E299">
        <v>5151091.67</v>
      </c>
      <c r="F299">
        <v>38655582.859999999</v>
      </c>
    </row>
    <row r="300" spans="1:6" x14ac:dyDescent="0.25">
      <c r="A300" t="s">
        <v>177</v>
      </c>
      <c r="B300" t="s">
        <v>174</v>
      </c>
      <c r="C300">
        <v>16</v>
      </c>
      <c r="D300">
        <v>15.2506</v>
      </c>
      <c r="E300">
        <v>5150981.67</v>
      </c>
      <c r="F300">
        <v>39650479.850000001</v>
      </c>
    </row>
    <row r="301" spans="1:6" x14ac:dyDescent="0.25">
      <c r="A301" t="s">
        <v>177</v>
      </c>
      <c r="B301" t="s">
        <v>174</v>
      </c>
      <c r="C301">
        <v>17</v>
      </c>
      <c r="D301">
        <v>38.398400000000002</v>
      </c>
      <c r="E301">
        <v>5150991.67</v>
      </c>
      <c r="F301">
        <v>51598243.640000001</v>
      </c>
    </row>
    <row r="302" spans="1:6" x14ac:dyDescent="0.25">
      <c r="A302" t="s">
        <v>177</v>
      </c>
      <c r="B302" t="s">
        <v>174</v>
      </c>
      <c r="C302">
        <v>18</v>
      </c>
      <c r="D302">
        <v>0</v>
      </c>
      <c r="E302">
        <v>5151141.67</v>
      </c>
      <c r="F302">
        <v>0</v>
      </c>
    </row>
    <row r="303" spans="1:6" x14ac:dyDescent="0.25">
      <c r="A303" t="s">
        <v>177</v>
      </c>
      <c r="B303" t="s">
        <v>174</v>
      </c>
      <c r="C303">
        <v>19</v>
      </c>
      <c r="D303">
        <v>31.635200000000001</v>
      </c>
      <c r="E303">
        <v>5151101.67</v>
      </c>
      <c r="F303">
        <v>38235184.140000001</v>
      </c>
    </row>
    <row r="304" spans="1:6" x14ac:dyDescent="0.25">
      <c r="A304" t="s">
        <v>177</v>
      </c>
      <c r="B304" t="s">
        <v>174</v>
      </c>
      <c r="C304">
        <v>20</v>
      </c>
      <c r="D304">
        <v>0</v>
      </c>
      <c r="E304">
        <v>5150891.67</v>
      </c>
      <c r="F304">
        <v>0</v>
      </c>
    </row>
    <row r="305" spans="1:6" x14ac:dyDescent="0.25">
      <c r="A305" t="s">
        <v>177</v>
      </c>
      <c r="B305" t="s">
        <v>174</v>
      </c>
      <c r="C305">
        <v>21</v>
      </c>
      <c r="D305">
        <v>30.971800000000002</v>
      </c>
      <c r="E305">
        <v>5150871.67</v>
      </c>
      <c r="F305">
        <v>41371674.630000003</v>
      </c>
    </row>
    <row r="306" spans="1:6" x14ac:dyDescent="0.25">
      <c r="A306" t="s">
        <v>177</v>
      </c>
      <c r="B306" t="s">
        <v>174</v>
      </c>
      <c r="C306">
        <v>22</v>
      </c>
      <c r="D306">
        <v>0</v>
      </c>
      <c r="E306">
        <v>5150891.67</v>
      </c>
      <c r="F306">
        <v>0</v>
      </c>
    </row>
    <row r="307" spans="1:6" x14ac:dyDescent="0.25">
      <c r="A307" t="s">
        <v>177</v>
      </c>
      <c r="B307" t="s">
        <v>174</v>
      </c>
      <c r="C307">
        <v>23</v>
      </c>
      <c r="D307">
        <v>34.234499999999997</v>
      </c>
      <c r="E307">
        <v>5151021.67</v>
      </c>
      <c r="F307">
        <v>53134338.990000002</v>
      </c>
    </row>
    <row r="308" spans="1:6" x14ac:dyDescent="0.25">
      <c r="A308" t="s">
        <v>177</v>
      </c>
      <c r="B308" t="s">
        <v>174</v>
      </c>
      <c r="C308">
        <v>24</v>
      </c>
      <c r="D308">
        <v>28.308599999999998</v>
      </c>
      <c r="E308">
        <v>5151061.67</v>
      </c>
      <c r="F308">
        <v>36808488.460000001</v>
      </c>
    </row>
    <row r="309" spans="1:6" x14ac:dyDescent="0.25">
      <c r="A309" t="s">
        <v>177</v>
      </c>
      <c r="B309" t="s">
        <v>174</v>
      </c>
      <c r="C309">
        <v>25</v>
      </c>
      <c r="D309">
        <v>32.555100000000003</v>
      </c>
      <c r="E309">
        <v>5150951.67</v>
      </c>
      <c r="F309">
        <v>41054975.590000004</v>
      </c>
    </row>
    <row r="310" spans="1:6" x14ac:dyDescent="0.25">
      <c r="A310" t="s">
        <v>177</v>
      </c>
      <c r="B310" t="s">
        <v>174</v>
      </c>
      <c r="C310">
        <v>26</v>
      </c>
      <c r="D310">
        <v>31.389800000000001</v>
      </c>
      <c r="E310">
        <v>5150911.67</v>
      </c>
      <c r="F310">
        <v>42189672.149999999</v>
      </c>
    </row>
    <row r="311" spans="1:6" x14ac:dyDescent="0.25">
      <c r="A311" t="s">
        <v>177</v>
      </c>
      <c r="B311" t="s">
        <v>174</v>
      </c>
      <c r="C311">
        <v>27</v>
      </c>
      <c r="D311">
        <v>32.407899999999998</v>
      </c>
      <c r="E311">
        <v>5151031.67</v>
      </c>
      <c r="F311">
        <v>44407765.43</v>
      </c>
    </row>
    <row r="312" spans="1:6" x14ac:dyDescent="0.25">
      <c r="A312" t="s">
        <v>177</v>
      </c>
      <c r="B312" t="s">
        <v>174</v>
      </c>
      <c r="C312">
        <v>28</v>
      </c>
      <c r="D312">
        <v>0</v>
      </c>
      <c r="E312">
        <v>5151111.67</v>
      </c>
      <c r="F312">
        <v>0</v>
      </c>
    </row>
    <row r="313" spans="1:6" x14ac:dyDescent="0.25">
      <c r="A313" t="s">
        <v>177</v>
      </c>
      <c r="B313" t="s">
        <v>174</v>
      </c>
      <c r="C313">
        <v>29</v>
      </c>
      <c r="D313">
        <v>38.258699999999997</v>
      </c>
      <c r="E313">
        <v>5150961.67</v>
      </c>
      <c r="F313">
        <v>51258544.670000002</v>
      </c>
    </row>
    <row r="314" spans="1:6" x14ac:dyDescent="0.25">
      <c r="A314" t="s">
        <v>177</v>
      </c>
      <c r="B314" t="s">
        <v>174</v>
      </c>
      <c r="C314">
        <v>30</v>
      </c>
      <c r="D314">
        <v>35.773000000000003</v>
      </c>
      <c r="E314">
        <v>5151041.67</v>
      </c>
      <c r="F314">
        <v>54272835.539999999</v>
      </c>
    </row>
    <row r="315" spans="1:6" x14ac:dyDescent="0.25">
      <c r="A315" t="s">
        <v>177</v>
      </c>
      <c r="B315" t="s">
        <v>174</v>
      </c>
      <c r="C315">
        <v>32</v>
      </c>
      <c r="D315">
        <v>33.438299999999998</v>
      </c>
      <c r="E315">
        <v>5150901.67</v>
      </c>
      <c r="F315">
        <v>43438168.369999997</v>
      </c>
    </row>
    <row r="316" spans="1:6" x14ac:dyDescent="0.25">
      <c r="A316" t="s">
        <v>177</v>
      </c>
      <c r="B316" t="s">
        <v>174</v>
      </c>
      <c r="C316">
        <v>33</v>
      </c>
      <c r="D316">
        <v>21.397500000000001</v>
      </c>
      <c r="E316">
        <v>5150931.67</v>
      </c>
      <c r="F316">
        <v>41297374.859999999</v>
      </c>
    </row>
    <row r="317" spans="1:6" x14ac:dyDescent="0.25">
      <c r="A317" t="s">
        <v>177</v>
      </c>
      <c r="B317" t="s">
        <v>174</v>
      </c>
      <c r="C317">
        <v>34</v>
      </c>
      <c r="D317">
        <v>22.7133</v>
      </c>
      <c r="E317">
        <v>5150971.67</v>
      </c>
      <c r="F317">
        <v>41513174.200000003</v>
      </c>
    </row>
    <row r="318" spans="1:6" x14ac:dyDescent="0.25">
      <c r="A318" t="s">
        <v>177</v>
      </c>
      <c r="B318" t="s">
        <v>174</v>
      </c>
      <c r="C318">
        <v>35</v>
      </c>
      <c r="D318">
        <v>0</v>
      </c>
      <c r="E318">
        <v>5151171.67</v>
      </c>
      <c r="F318">
        <v>0</v>
      </c>
    </row>
    <row r="319" spans="1:6" x14ac:dyDescent="0.25">
      <c r="A319" t="s">
        <v>177</v>
      </c>
      <c r="B319" t="s">
        <v>174</v>
      </c>
      <c r="C319">
        <v>36</v>
      </c>
      <c r="D319">
        <v>40.706400000000002</v>
      </c>
      <c r="E319">
        <v>5150921.67</v>
      </c>
      <c r="F319">
        <v>48306253.619999997</v>
      </c>
    </row>
    <row r="320" spans="1:6" x14ac:dyDescent="0.25">
      <c r="A320" t="s">
        <v>178</v>
      </c>
      <c r="B320" t="s">
        <v>172</v>
      </c>
      <c r="C320">
        <v>1</v>
      </c>
      <c r="D320">
        <v>45.839199999999998</v>
      </c>
      <c r="E320">
        <v>530675</v>
      </c>
      <c r="F320">
        <v>5158485</v>
      </c>
    </row>
    <row r="321" spans="1:6" x14ac:dyDescent="0.25">
      <c r="A321" t="s">
        <v>178</v>
      </c>
      <c r="B321" t="s">
        <v>172</v>
      </c>
      <c r="C321">
        <v>2</v>
      </c>
      <c r="D321">
        <v>35.614199999999997</v>
      </c>
      <c r="E321">
        <v>530725</v>
      </c>
      <c r="F321">
        <v>5158425</v>
      </c>
    </row>
    <row r="322" spans="1:6" x14ac:dyDescent="0.25">
      <c r="A322" t="s">
        <v>178</v>
      </c>
      <c r="B322" t="s">
        <v>172</v>
      </c>
      <c r="C322">
        <v>3</v>
      </c>
      <c r="D322">
        <v>45.413400000000003</v>
      </c>
      <c r="E322">
        <v>530885</v>
      </c>
      <c r="F322">
        <v>5158365</v>
      </c>
    </row>
    <row r="323" spans="1:6" x14ac:dyDescent="0.25">
      <c r="A323" t="s">
        <v>178</v>
      </c>
      <c r="B323" t="s">
        <v>172</v>
      </c>
      <c r="C323">
        <v>4</v>
      </c>
      <c r="D323">
        <v>39.043500000000002</v>
      </c>
      <c r="E323">
        <v>530945</v>
      </c>
      <c r="F323">
        <v>5158325</v>
      </c>
    </row>
    <row r="324" spans="1:6" x14ac:dyDescent="0.25">
      <c r="A324" t="s">
        <v>178</v>
      </c>
      <c r="B324" t="s">
        <v>172</v>
      </c>
      <c r="C324">
        <v>5</v>
      </c>
      <c r="D324">
        <v>41.862000000000002</v>
      </c>
      <c r="E324">
        <v>531065</v>
      </c>
      <c r="F324">
        <v>5158285</v>
      </c>
    </row>
    <row r="325" spans="1:6" x14ac:dyDescent="0.25">
      <c r="A325" t="s">
        <v>178</v>
      </c>
      <c r="B325" t="s">
        <v>172</v>
      </c>
      <c r="C325">
        <v>6</v>
      </c>
      <c r="D325">
        <v>36.033799999999999</v>
      </c>
      <c r="E325">
        <v>531175</v>
      </c>
      <c r="F325">
        <v>5158305</v>
      </c>
    </row>
    <row r="326" spans="1:6" x14ac:dyDescent="0.25">
      <c r="A326" t="s">
        <v>178</v>
      </c>
      <c r="B326" t="s">
        <v>172</v>
      </c>
      <c r="C326">
        <v>7</v>
      </c>
      <c r="D326">
        <v>35.777500000000003</v>
      </c>
      <c r="E326">
        <v>531255</v>
      </c>
      <c r="F326">
        <v>5158375</v>
      </c>
    </row>
    <row r="327" spans="1:6" x14ac:dyDescent="0.25">
      <c r="A327" t="s">
        <v>178</v>
      </c>
      <c r="B327" t="s">
        <v>172</v>
      </c>
      <c r="C327">
        <v>8</v>
      </c>
      <c r="D327">
        <v>35.919800000000002</v>
      </c>
      <c r="E327">
        <v>531135</v>
      </c>
      <c r="F327">
        <v>5158375</v>
      </c>
    </row>
    <row r="328" spans="1:6" x14ac:dyDescent="0.25">
      <c r="A328" t="s">
        <v>178</v>
      </c>
      <c r="B328" t="s">
        <v>172</v>
      </c>
      <c r="C328">
        <v>9</v>
      </c>
      <c r="D328">
        <v>38.0062</v>
      </c>
      <c r="E328">
        <v>531145</v>
      </c>
      <c r="F328">
        <v>5158415</v>
      </c>
    </row>
    <row r="329" spans="1:6" x14ac:dyDescent="0.25">
      <c r="A329" t="s">
        <v>178</v>
      </c>
      <c r="B329" t="s">
        <v>172</v>
      </c>
      <c r="C329">
        <v>10</v>
      </c>
      <c r="D329">
        <v>43.205500000000001</v>
      </c>
      <c r="E329">
        <v>530985</v>
      </c>
      <c r="F329">
        <v>5158435</v>
      </c>
    </row>
    <row r="330" spans="1:6" x14ac:dyDescent="0.25">
      <c r="A330" t="s">
        <v>178</v>
      </c>
      <c r="B330" t="s">
        <v>172</v>
      </c>
      <c r="C330">
        <v>11</v>
      </c>
      <c r="D330">
        <v>43.816000000000003</v>
      </c>
      <c r="E330">
        <v>530835</v>
      </c>
      <c r="F330">
        <v>5158505</v>
      </c>
    </row>
    <row r="331" spans="1:6" x14ac:dyDescent="0.25">
      <c r="A331" t="s">
        <v>178</v>
      </c>
      <c r="B331" t="s">
        <v>172</v>
      </c>
      <c r="C331">
        <v>12</v>
      </c>
      <c r="D331">
        <v>40.614600000000003</v>
      </c>
      <c r="E331">
        <v>530795</v>
      </c>
      <c r="F331">
        <v>5158445</v>
      </c>
    </row>
    <row r="332" spans="1:6" x14ac:dyDescent="0.25">
      <c r="A332" t="s">
        <v>178</v>
      </c>
      <c r="B332" t="s">
        <v>172</v>
      </c>
      <c r="C332">
        <v>13</v>
      </c>
      <c r="D332">
        <v>41.0212</v>
      </c>
      <c r="E332">
        <v>531035</v>
      </c>
      <c r="F332">
        <v>5158355</v>
      </c>
    </row>
    <row r="333" spans="1:6" x14ac:dyDescent="0.25">
      <c r="A333" t="s">
        <v>178</v>
      </c>
      <c r="B333" t="s">
        <v>172</v>
      </c>
      <c r="C333">
        <v>14</v>
      </c>
      <c r="D333">
        <v>0</v>
      </c>
      <c r="E333">
        <v>531075</v>
      </c>
      <c r="F333">
        <v>5158425</v>
      </c>
    </row>
    <row r="334" spans="1:6" x14ac:dyDescent="0.25">
      <c r="A334" t="s">
        <v>178</v>
      </c>
      <c r="B334" t="s">
        <v>172</v>
      </c>
      <c r="C334">
        <v>15</v>
      </c>
      <c r="D334">
        <v>38.974899999999998</v>
      </c>
      <c r="E334">
        <v>530925</v>
      </c>
      <c r="F334">
        <v>5158405</v>
      </c>
    </row>
    <row r="335" spans="1:6" x14ac:dyDescent="0.25">
      <c r="A335" t="s">
        <v>178</v>
      </c>
      <c r="B335" t="s">
        <v>172</v>
      </c>
      <c r="C335">
        <v>16</v>
      </c>
      <c r="D335">
        <v>44.200699999999998</v>
      </c>
      <c r="E335">
        <v>530895</v>
      </c>
      <c r="F335">
        <v>5158505</v>
      </c>
    </row>
    <row r="336" spans="1:6" x14ac:dyDescent="0.25">
      <c r="A336" t="s">
        <v>178</v>
      </c>
      <c r="B336" t="s">
        <v>172</v>
      </c>
      <c r="C336">
        <v>17</v>
      </c>
      <c r="D336">
        <v>40.673900000000003</v>
      </c>
      <c r="E336">
        <v>530765</v>
      </c>
      <c r="F336">
        <v>5158525</v>
      </c>
    </row>
    <row r="337" spans="1:6" x14ac:dyDescent="0.25">
      <c r="A337" t="s">
        <v>178</v>
      </c>
      <c r="B337" t="s">
        <v>172</v>
      </c>
      <c r="C337">
        <v>18</v>
      </c>
      <c r="D337">
        <v>42.364699999999999</v>
      </c>
      <c r="E337">
        <v>530825</v>
      </c>
      <c r="F337">
        <v>5158385</v>
      </c>
    </row>
    <row r="338" spans="1:6" x14ac:dyDescent="0.25">
      <c r="A338" t="s">
        <v>178</v>
      </c>
      <c r="B338" t="s">
        <v>172</v>
      </c>
      <c r="C338">
        <v>19</v>
      </c>
      <c r="D338">
        <v>48.3142</v>
      </c>
      <c r="E338">
        <v>530995</v>
      </c>
      <c r="F338">
        <v>5158255</v>
      </c>
    </row>
    <row r="339" spans="1:6" x14ac:dyDescent="0.25">
      <c r="A339" t="s">
        <v>178</v>
      </c>
      <c r="B339" t="s">
        <v>172</v>
      </c>
      <c r="C339">
        <v>20</v>
      </c>
      <c r="D339">
        <v>37.745100000000001</v>
      </c>
      <c r="E339">
        <v>530665</v>
      </c>
      <c r="F339">
        <v>5158425</v>
      </c>
    </row>
    <row r="340" spans="1:6" x14ac:dyDescent="0.25">
      <c r="A340" t="s">
        <v>178</v>
      </c>
      <c r="B340" t="s">
        <v>172</v>
      </c>
      <c r="C340">
        <v>21</v>
      </c>
      <c r="D340">
        <v>35.092100000000002</v>
      </c>
      <c r="E340">
        <v>530975</v>
      </c>
      <c r="F340">
        <v>5158365</v>
      </c>
    </row>
    <row r="341" spans="1:6" x14ac:dyDescent="0.25">
      <c r="A341" t="s">
        <v>178</v>
      </c>
      <c r="B341" t="s">
        <v>172</v>
      </c>
      <c r="C341">
        <v>22</v>
      </c>
      <c r="D341">
        <v>42.873399999999997</v>
      </c>
      <c r="E341">
        <v>531185</v>
      </c>
      <c r="F341">
        <v>5158375</v>
      </c>
    </row>
    <row r="342" spans="1:6" x14ac:dyDescent="0.25">
      <c r="A342" t="s">
        <v>178</v>
      </c>
      <c r="B342" t="s">
        <v>172</v>
      </c>
      <c r="C342">
        <v>23</v>
      </c>
      <c r="D342">
        <v>32.831000000000003</v>
      </c>
      <c r="E342">
        <v>530695</v>
      </c>
      <c r="F342">
        <v>5158545</v>
      </c>
    </row>
    <row r="343" spans="1:6" x14ac:dyDescent="0.25">
      <c r="A343" t="s">
        <v>178</v>
      </c>
      <c r="B343" t="s">
        <v>172</v>
      </c>
      <c r="C343">
        <v>24</v>
      </c>
      <c r="D343">
        <v>46.558700000000002</v>
      </c>
      <c r="E343">
        <v>530855</v>
      </c>
      <c r="F343">
        <v>5158435</v>
      </c>
    </row>
    <row r="344" spans="1:6" x14ac:dyDescent="0.25">
      <c r="A344" t="s">
        <v>178</v>
      </c>
      <c r="B344" t="s">
        <v>172</v>
      </c>
      <c r="C344">
        <v>25</v>
      </c>
      <c r="D344">
        <v>36.441299999999998</v>
      </c>
      <c r="E344">
        <v>531125</v>
      </c>
      <c r="F344">
        <v>5158315</v>
      </c>
    </row>
    <row r="345" spans="1:6" x14ac:dyDescent="0.25">
      <c r="A345" t="s">
        <v>178</v>
      </c>
      <c r="B345" t="s">
        <v>172</v>
      </c>
      <c r="C345">
        <v>26</v>
      </c>
      <c r="D345">
        <v>46.467500000000001</v>
      </c>
      <c r="E345">
        <v>531005</v>
      </c>
      <c r="F345">
        <v>5158305</v>
      </c>
    </row>
    <row r="346" spans="1:6" x14ac:dyDescent="0.25">
      <c r="A346" t="s">
        <v>178</v>
      </c>
      <c r="B346" t="s">
        <v>172</v>
      </c>
      <c r="C346">
        <v>27</v>
      </c>
      <c r="D346">
        <v>49.962800000000001</v>
      </c>
      <c r="E346">
        <v>530935</v>
      </c>
      <c r="F346">
        <v>5158465</v>
      </c>
    </row>
    <row r="347" spans="1:6" x14ac:dyDescent="0.25">
      <c r="A347" t="s">
        <v>178</v>
      </c>
      <c r="B347" t="s">
        <v>172</v>
      </c>
      <c r="C347">
        <v>28</v>
      </c>
      <c r="D347">
        <v>34.5426</v>
      </c>
      <c r="E347">
        <v>530725</v>
      </c>
      <c r="F347">
        <v>5158485</v>
      </c>
    </row>
    <row r="348" spans="1:6" x14ac:dyDescent="0.25">
      <c r="A348" t="s">
        <v>178</v>
      </c>
      <c r="B348" t="s">
        <v>172</v>
      </c>
      <c r="C348">
        <v>29</v>
      </c>
      <c r="D348">
        <v>48.294800000000002</v>
      </c>
      <c r="E348">
        <v>531045</v>
      </c>
      <c r="F348">
        <v>5158245</v>
      </c>
    </row>
    <row r="349" spans="1:6" x14ac:dyDescent="0.25">
      <c r="A349" t="s">
        <v>178</v>
      </c>
      <c r="B349" t="s">
        <v>172</v>
      </c>
      <c r="C349">
        <v>30</v>
      </c>
      <c r="D349">
        <v>0</v>
      </c>
      <c r="E349">
        <v>530765</v>
      </c>
      <c r="F349">
        <v>5158385</v>
      </c>
    </row>
    <row r="350" spans="1:6" x14ac:dyDescent="0.25">
      <c r="A350" t="s">
        <v>178</v>
      </c>
      <c r="B350" t="s">
        <v>172</v>
      </c>
      <c r="C350">
        <v>31</v>
      </c>
      <c r="D350">
        <v>54.798400000000001</v>
      </c>
      <c r="E350">
        <v>531115</v>
      </c>
      <c r="F350">
        <v>5158265</v>
      </c>
    </row>
    <row r="351" spans="1:6" x14ac:dyDescent="0.25">
      <c r="A351" t="s">
        <v>178</v>
      </c>
      <c r="B351" t="s">
        <v>172</v>
      </c>
      <c r="C351">
        <v>32</v>
      </c>
      <c r="D351">
        <v>58.431600000000003</v>
      </c>
      <c r="E351">
        <v>531035</v>
      </c>
      <c r="F351">
        <v>5158405</v>
      </c>
    </row>
    <row r="352" spans="1:6" x14ac:dyDescent="0.25">
      <c r="A352" t="s">
        <v>178</v>
      </c>
      <c r="B352" t="s">
        <v>172</v>
      </c>
      <c r="C352">
        <v>33</v>
      </c>
      <c r="D352">
        <v>38.622300000000003</v>
      </c>
      <c r="E352">
        <v>531085</v>
      </c>
      <c r="F352">
        <v>5158365</v>
      </c>
    </row>
    <row r="353" spans="1:6" x14ac:dyDescent="0.25">
      <c r="A353" t="s">
        <v>178</v>
      </c>
      <c r="B353" t="s">
        <v>172</v>
      </c>
      <c r="C353">
        <v>34</v>
      </c>
      <c r="D353">
        <v>38.632399999999997</v>
      </c>
      <c r="E353">
        <v>530775</v>
      </c>
      <c r="F353">
        <v>5158485</v>
      </c>
    </row>
    <row r="354" spans="1:6" x14ac:dyDescent="0.25">
      <c r="A354" t="s">
        <v>178</v>
      </c>
      <c r="B354" t="s">
        <v>172</v>
      </c>
      <c r="C354">
        <v>35</v>
      </c>
      <c r="D354">
        <v>45.189900000000002</v>
      </c>
      <c r="E354">
        <v>530805</v>
      </c>
      <c r="F354">
        <v>5158535</v>
      </c>
    </row>
    <row r="355" spans="1:6" x14ac:dyDescent="0.25">
      <c r="A355" t="s">
        <v>178</v>
      </c>
      <c r="B355" t="s">
        <v>172</v>
      </c>
      <c r="C355">
        <v>36</v>
      </c>
      <c r="D355">
        <v>39.215600000000002</v>
      </c>
      <c r="E355">
        <v>530935</v>
      </c>
      <c r="F355">
        <v>5158365</v>
      </c>
    </row>
    <row r="356" spans="1:6" x14ac:dyDescent="0.25">
      <c r="A356" t="s">
        <v>178</v>
      </c>
      <c r="B356" t="s">
        <v>175</v>
      </c>
      <c r="C356">
        <v>1</v>
      </c>
      <c r="D356">
        <v>16.190899999999999</v>
      </c>
      <c r="E356">
        <v>530675</v>
      </c>
      <c r="F356">
        <v>5158485</v>
      </c>
    </row>
    <row r="357" spans="1:6" x14ac:dyDescent="0.25">
      <c r="A357" t="s">
        <v>178</v>
      </c>
      <c r="B357" t="s">
        <v>175</v>
      </c>
      <c r="C357">
        <v>2</v>
      </c>
      <c r="D357">
        <v>11.252000000000001</v>
      </c>
      <c r="E357">
        <v>530725</v>
      </c>
      <c r="F357">
        <v>5158425</v>
      </c>
    </row>
    <row r="358" spans="1:6" x14ac:dyDescent="0.25">
      <c r="A358" t="s">
        <v>178</v>
      </c>
      <c r="B358" t="s">
        <v>175</v>
      </c>
      <c r="C358">
        <v>3</v>
      </c>
      <c r="D358">
        <v>18.1721</v>
      </c>
      <c r="E358">
        <v>530885</v>
      </c>
      <c r="F358">
        <v>5158365</v>
      </c>
    </row>
    <row r="359" spans="1:6" x14ac:dyDescent="0.25">
      <c r="A359" t="s">
        <v>178</v>
      </c>
      <c r="B359" t="s">
        <v>175</v>
      </c>
      <c r="C359">
        <v>4</v>
      </c>
      <c r="D359">
        <v>17.0519</v>
      </c>
      <c r="E359">
        <v>530945</v>
      </c>
      <c r="F359">
        <v>5158325</v>
      </c>
    </row>
    <row r="360" spans="1:6" x14ac:dyDescent="0.25">
      <c r="A360" t="s">
        <v>178</v>
      </c>
      <c r="B360" t="s">
        <v>175</v>
      </c>
      <c r="C360">
        <v>5</v>
      </c>
      <c r="D360">
        <v>15.047700000000001</v>
      </c>
      <c r="E360">
        <v>531065</v>
      </c>
      <c r="F360">
        <v>5158285</v>
      </c>
    </row>
    <row r="361" spans="1:6" x14ac:dyDescent="0.25">
      <c r="A361" t="s">
        <v>178</v>
      </c>
      <c r="B361" t="s">
        <v>175</v>
      </c>
      <c r="C361">
        <v>6</v>
      </c>
      <c r="D361">
        <v>9.6127000000000002</v>
      </c>
      <c r="E361">
        <v>531175</v>
      </c>
      <c r="F361">
        <v>5158305</v>
      </c>
    </row>
    <row r="362" spans="1:6" x14ac:dyDescent="0.25">
      <c r="A362" t="s">
        <v>178</v>
      </c>
      <c r="B362" t="s">
        <v>175</v>
      </c>
      <c r="C362">
        <v>7</v>
      </c>
      <c r="D362">
        <v>14.155099999999999</v>
      </c>
      <c r="E362">
        <v>531255</v>
      </c>
      <c r="F362">
        <v>5158375</v>
      </c>
    </row>
    <row r="363" spans="1:6" x14ac:dyDescent="0.25">
      <c r="A363" t="s">
        <v>178</v>
      </c>
      <c r="B363" t="s">
        <v>175</v>
      </c>
      <c r="C363">
        <v>8</v>
      </c>
      <c r="D363">
        <v>17.592099999999999</v>
      </c>
      <c r="E363">
        <v>531135</v>
      </c>
      <c r="F363">
        <v>5158375</v>
      </c>
    </row>
    <row r="364" spans="1:6" x14ac:dyDescent="0.25">
      <c r="A364" t="s">
        <v>178</v>
      </c>
      <c r="B364" t="s">
        <v>175</v>
      </c>
      <c r="C364">
        <v>9</v>
      </c>
      <c r="D364">
        <v>6.0487000000000002</v>
      </c>
      <c r="E364">
        <v>531145</v>
      </c>
      <c r="F364">
        <v>5158415</v>
      </c>
    </row>
    <row r="365" spans="1:6" x14ac:dyDescent="0.25">
      <c r="A365" t="s">
        <v>178</v>
      </c>
      <c r="B365" t="s">
        <v>175</v>
      </c>
      <c r="C365">
        <v>10</v>
      </c>
      <c r="D365">
        <v>10.9008</v>
      </c>
      <c r="E365">
        <v>530985</v>
      </c>
      <c r="F365">
        <v>5158435</v>
      </c>
    </row>
    <row r="366" spans="1:6" x14ac:dyDescent="0.25">
      <c r="A366" t="s">
        <v>178</v>
      </c>
      <c r="B366" t="s">
        <v>175</v>
      </c>
      <c r="C366">
        <v>11</v>
      </c>
      <c r="D366">
        <v>11.085100000000001</v>
      </c>
      <c r="E366">
        <v>530835</v>
      </c>
      <c r="F366">
        <v>5158505</v>
      </c>
    </row>
    <row r="367" spans="1:6" x14ac:dyDescent="0.25">
      <c r="A367" t="s">
        <v>178</v>
      </c>
      <c r="B367" t="s">
        <v>175</v>
      </c>
      <c r="C367">
        <v>12</v>
      </c>
      <c r="D367">
        <v>15.028700000000001</v>
      </c>
      <c r="E367">
        <v>530795</v>
      </c>
      <c r="F367">
        <v>5158445</v>
      </c>
    </row>
    <row r="368" spans="1:6" x14ac:dyDescent="0.25">
      <c r="A368" t="s">
        <v>178</v>
      </c>
      <c r="B368" t="s">
        <v>175</v>
      </c>
      <c r="C368">
        <v>13</v>
      </c>
      <c r="D368">
        <v>15.529500000000001</v>
      </c>
      <c r="E368">
        <v>531035</v>
      </c>
      <c r="F368">
        <v>5158355</v>
      </c>
    </row>
    <row r="369" spans="1:6" x14ac:dyDescent="0.25">
      <c r="A369" t="s">
        <v>178</v>
      </c>
      <c r="B369" t="s">
        <v>175</v>
      </c>
      <c r="C369">
        <v>14</v>
      </c>
      <c r="D369">
        <v>0</v>
      </c>
      <c r="E369">
        <v>531075</v>
      </c>
      <c r="F369">
        <v>5158425</v>
      </c>
    </row>
    <row r="370" spans="1:6" x14ac:dyDescent="0.25">
      <c r="A370" t="s">
        <v>178</v>
      </c>
      <c r="B370" t="s">
        <v>175</v>
      </c>
      <c r="C370">
        <v>15</v>
      </c>
      <c r="D370">
        <v>8.5992999999999995</v>
      </c>
      <c r="E370">
        <v>530925</v>
      </c>
      <c r="F370">
        <v>5158405</v>
      </c>
    </row>
    <row r="371" spans="1:6" x14ac:dyDescent="0.25">
      <c r="A371" t="s">
        <v>178</v>
      </c>
      <c r="B371" t="s">
        <v>175</v>
      </c>
      <c r="C371">
        <v>16</v>
      </c>
      <c r="D371">
        <v>12.897500000000001</v>
      </c>
      <c r="E371">
        <v>530895</v>
      </c>
      <c r="F371">
        <v>5158505</v>
      </c>
    </row>
    <row r="372" spans="1:6" x14ac:dyDescent="0.25">
      <c r="A372" t="s">
        <v>178</v>
      </c>
      <c r="B372" t="s">
        <v>175</v>
      </c>
      <c r="C372">
        <v>17</v>
      </c>
      <c r="D372">
        <v>3.9129999999999998</v>
      </c>
      <c r="E372">
        <v>530765</v>
      </c>
      <c r="F372">
        <v>5158525</v>
      </c>
    </row>
    <row r="373" spans="1:6" x14ac:dyDescent="0.25">
      <c r="A373" t="s">
        <v>178</v>
      </c>
      <c r="B373" t="s">
        <v>175</v>
      </c>
      <c r="C373">
        <v>18</v>
      </c>
      <c r="D373">
        <v>10.8759</v>
      </c>
      <c r="E373">
        <v>530825</v>
      </c>
      <c r="F373">
        <v>5158385</v>
      </c>
    </row>
    <row r="374" spans="1:6" x14ac:dyDescent="0.25">
      <c r="A374" t="s">
        <v>178</v>
      </c>
      <c r="B374" t="s">
        <v>175</v>
      </c>
      <c r="C374">
        <v>19</v>
      </c>
      <c r="D374">
        <v>21.922899999999998</v>
      </c>
      <c r="E374">
        <v>530995</v>
      </c>
      <c r="F374">
        <v>5158255</v>
      </c>
    </row>
    <row r="375" spans="1:6" x14ac:dyDescent="0.25">
      <c r="A375" t="s">
        <v>178</v>
      </c>
      <c r="B375" t="s">
        <v>175</v>
      </c>
      <c r="C375">
        <v>20</v>
      </c>
      <c r="D375">
        <v>5.4473000000000003</v>
      </c>
      <c r="E375">
        <v>530665</v>
      </c>
      <c r="F375">
        <v>5158425</v>
      </c>
    </row>
    <row r="376" spans="1:6" x14ac:dyDescent="0.25">
      <c r="A376" t="s">
        <v>178</v>
      </c>
      <c r="B376" t="s">
        <v>175</v>
      </c>
      <c r="C376">
        <v>21</v>
      </c>
      <c r="D376">
        <v>9.3633000000000006</v>
      </c>
      <c r="E376">
        <v>530975</v>
      </c>
      <c r="F376">
        <v>5158365</v>
      </c>
    </row>
    <row r="377" spans="1:6" x14ac:dyDescent="0.25">
      <c r="A377" t="s">
        <v>178</v>
      </c>
      <c r="B377" t="s">
        <v>175</v>
      </c>
      <c r="C377">
        <v>22</v>
      </c>
      <c r="D377">
        <v>19.058800000000002</v>
      </c>
      <c r="E377">
        <v>531185</v>
      </c>
      <c r="F377">
        <v>5158375</v>
      </c>
    </row>
    <row r="378" spans="1:6" x14ac:dyDescent="0.25">
      <c r="A378" t="s">
        <v>178</v>
      </c>
      <c r="B378" t="s">
        <v>175</v>
      </c>
      <c r="C378">
        <v>23</v>
      </c>
      <c r="D378">
        <v>3.8948999999999998</v>
      </c>
      <c r="E378">
        <v>530695</v>
      </c>
      <c r="F378">
        <v>5158545</v>
      </c>
    </row>
    <row r="379" spans="1:6" x14ac:dyDescent="0.25">
      <c r="A379" t="s">
        <v>178</v>
      </c>
      <c r="B379" t="s">
        <v>175</v>
      </c>
      <c r="C379">
        <v>24</v>
      </c>
      <c r="D379">
        <v>14.484400000000001</v>
      </c>
      <c r="E379">
        <v>530855</v>
      </c>
      <c r="F379">
        <v>5158435</v>
      </c>
    </row>
    <row r="380" spans="1:6" x14ac:dyDescent="0.25">
      <c r="A380" t="s">
        <v>178</v>
      </c>
      <c r="B380" t="s">
        <v>175</v>
      </c>
      <c r="C380">
        <v>25</v>
      </c>
      <c r="D380">
        <v>13.3634</v>
      </c>
      <c r="E380">
        <v>531125</v>
      </c>
      <c r="F380">
        <v>5158315</v>
      </c>
    </row>
    <row r="381" spans="1:6" x14ac:dyDescent="0.25">
      <c r="A381" t="s">
        <v>178</v>
      </c>
      <c r="B381" t="s">
        <v>175</v>
      </c>
      <c r="C381">
        <v>26</v>
      </c>
      <c r="D381">
        <v>16.0959</v>
      </c>
      <c r="E381">
        <v>531005</v>
      </c>
      <c r="F381">
        <v>5158305</v>
      </c>
    </row>
    <row r="382" spans="1:6" x14ac:dyDescent="0.25">
      <c r="A382" t="s">
        <v>178</v>
      </c>
      <c r="B382" t="s">
        <v>175</v>
      </c>
      <c r="C382">
        <v>27</v>
      </c>
      <c r="D382">
        <v>16.722899999999999</v>
      </c>
      <c r="E382">
        <v>530935</v>
      </c>
      <c r="F382">
        <v>5158465</v>
      </c>
    </row>
    <row r="383" spans="1:6" x14ac:dyDescent="0.25">
      <c r="A383" t="s">
        <v>178</v>
      </c>
      <c r="B383" t="s">
        <v>175</v>
      </c>
      <c r="C383">
        <v>28</v>
      </c>
      <c r="D383">
        <v>4.6623999999999999</v>
      </c>
      <c r="E383">
        <v>530725</v>
      </c>
      <c r="F383">
        <v>5158485</v>
      </c>
    </row>
    <row r="384" spans="1:6" x14ac:dyDescent="0.25">
      <c r="A384" t="s">
        <v>178</v>
      </c>
      <c r="B384" t="s">
        <v>175</v>
      </c>
      <c r="C384">
        <v>29</v>
      </c>
      <c r="D384">
        <v>15.311199999999999</v>
      </c>
      <c r="E384">
        <v>531045</v>
      </c>
      <c r="F384">
        <v>5158245</v>
      </c>
    </row>
    <row r="385" spans="1:6" x14ac:dyDescent="0.25">
      <c r="A385" t="s">
        <v>178</v>
      </c>
      <c r="B385" t="s">
        <v>175</v>
      </c>
      <c r="C385">
        <v>30</v>
      </c>
      <c r="D385">
        <v>0</v>
      </c>
      <c r="E385">
        <v>530765</v>
      </c>
      <c r="F385">
        <v>5158385</v>
      </c>
    </row>
    <row r="386" spans="1:6" x14ac:dyDescent="0.25">
      <c r="A386" t="s">
        <v>178</v>
      </c>
      <c r="B386" t="s">
        <v>175</v>
      </c>
      <c r="C386">
        <v>31</v>
      </c>
      <c r="D386">
        <v>19.3719</v>
      </c>
      <c r="E386">
        <v>531115</v>
      </c>
      <c r="F386">
        <v>5158265</v>
      </c>
    </row>
    <row r="387" spans="1:6" x14ac:dyDescent="0.25">
      <c r="A387" t="s">
        <v>178</v>
      </c>
      <c r="B387" t="s">
        <v>175</v>
      </c>
      <c r="C387">
        <v>32</v>
      </c>
      <c r="D387">
        <v>11.193199999999999</v>
      </c>
      <c r="E387">
        <v>531035</v>
      </c>
      <c r="F387">
        <v>5158405</v>
      </c>
    </row>
    <row r="388" spans="1:6" x14ac:dyDescent="0.25">
      <c r="A388" t="s">
        <v>178</v>
      </c>
      <c r="B388" t="s">
        <v>175</v>
      </c>
      <c r="C388">
        <v>33</v>
      </c>
      <c r="D388">
        <v>8.7454000000000001</v>
      </c>
      <c r="E388">
        <v>531085</v>
      </c>
      <c r="F388">
        <v>5158365</v>
      </c>
    </row>
    <row r="389" spans="1:6" x14ac:dyDescent="0.25">
      <c r="A389" t="s">
        <v>178</v>
      </c>
      <c r="B389" t="s">
        <v>175</v>
      </c>
      <c r="C389">
        <v>34</v>
      </c>
      <c r="D389">
        <v>5.3996000000000004</v>
      </c>
      <c r="E389">
        <v>530775</v>
      </c>
      <c r="F389">
        <v>5158485</v>
      </c>
    </row>
    <row r="390" spans="1:6" x14ac:dyDescent="0.25">
      <c r="A390" t="s">
        <v>178</v>
      </c>
      <c r="B390" t="s">
        <v>175</v>
      </c>
      <c r="C390">
        <v>35</v>
      </c>
      <c r="D390">
        <v>11.1813</v>
      </c>
      <c r="E390">
        <v>530805</v>
      </c>
      <c r="F390">
        <v>5158535</v>
      </c>
    </row>
    <row r="391" spans="1:6" x14ac:dyDescent="0.25">
      <c r="A391" t="s">
        <v>178</v>
      </c>
      <c r="B391" t="s">
        <v>175</v>
      </c>
      <c r="C391">
        <v>36</v>
      </c>
      <c r="D391">
        <v>9.7843999999999998</v>
      </c>
      <c r="E391">
        <v>530935</v>
      </c>
      <c r="F391">
        <v>5158365</v>
      </c>
    </row>
    <row r="392" spans="1:6" x14ac:dyDescent="0.25">
      <c r="A392" t="s">
        <v>178</v>
      </c>
      <c r="B392" t="s">
        <v>174</v>
      </c>
      <c r="C392">
        <v>1</v>
      </c>
      <c r="D392">
        <v>29.648299999999999</v>
      </c>
      <c r="E392">
        <v>530675</v>
      </c>
      <c r="F392">
        <v>5158485</v>
      </c>
    </row>
    <row r="393" spans="1:6" x14ac:dyDescent="0.25">
      <c r="A393" t="s">
        <v>178</v>
      </c>
      <c r="B393" t="s">
        <v>174</v>
      </c>
      <c r="C393">
        <v>2</v>
      </c>
      <c r="D393">
        <v>24.362200000000001</v>
      </c>
      <c r="E393">
        <v>530725</v>
      </c>
      <c r="F393">
        <v>5158425</v>
      </c>
    </row>
    <row r="394" spans="1:6" x14ac:dyDescent="0.25">
      <c r="A394" t="s">
        <v>178</v>
      </c>
      <c r="B394" t="s">
        <v>174</v>
      </c>
      <c r="C394">
        <v>3</v>
      </c>
      <c r="D394">
        <v>27.241299999999999</v>
      </c>
      <c r="E394">
        <v>530885</v>
      </c>
      <c r="F394">
        <v>5158365</v>
      </c>
    </row>
    <row r="395" spans="1:6" x14ac:dyDescent="0.25">
      <c r="A395" t="s">
        <v>178</v>
      </c>
      <c r="B395" t="s">
        <v>174</v>
      </c>
      <c r="C395">
        <v>4</v>
      </c>
      <c r="D395">
        <v>21.991599999999998</v>
      </c>
      <c r="E395">
        <v>530945</v>
      </c>
      <c r="F395">
        <v>5158325</v>
      </c>
    </row>
    <row r="396" spans="1:6" x14ac:dyDescent="0.25">
      <c r="A396" t="s">
        <v>178</v>
      </c>
      <c r="B396" t="s">
        <v>174</v>
      </c>
      <c r="C396">
        <v>5</v>
      </c>
      <c r="D396">
        <v>26.814299999999999</v>
      </c>
      <c r="E396">
        <v>531065</v>
      </c>
      <c r="F396">
        <v>5158285</v>
      </c>
    </row>
    <row r="397" spans="1:6" x14ac:dyDescent="0.25">
      <c r="A397" t="s">
        <v>178</v>
      </c>
      <c r="B397" t="s">
        <v>174</v>
      </c>
      <c r="C397">
        <v>6</v>
      </c>
      <c r="D397">
        <v>26.421199999999999</v>
      </c>
      <c r="E397">
        <v>531175</v>
      </c>
      <c r="F397">
        <v>5158305</v>
      </c>
    </row>
    <row r="398" spans="1:6" x14ac:dyDescent="0.25">
      <c r="A398" t="s">
        <v>178</v>
      </c>
      <c r="B398" t="s">
        <v>174</v>
      </c>
      <c r="C398">
        <v>7</v>
      </c>
      <c r="D398">
        <v>21.622499999999999</v>
      </c>
      <c r="E398">
        <v>531255</v>
      </c>
      <c r="F398">
        <v>5158375</v>
      </c>
    </row>
    <row r="399" spans="1:6" x14ac:dyDescent="0.25">
      <c r="A399" t="s">
        <v>178</v>
      </c>
      <c r="B399" t="s">
        <v>174</v>
      </c>
      <c r="C399">
        <v>8</v>
      </c>
      <c r="D399">
        <v>18.3277</v>
      </c>
      <c r="E399">
        <v>531135</v>
      </c>
      <c r="F399">
        <v>5158375</v>
      </c>
    </row>
    <row r="400" spans="1:6" x14ac:dyDescent="0.25">
      <c r="A400" t="s">
        <v>178</v>
      </c>
      <c r="B400" t="s">
        <v>174</v>
      </c>
      <c r="C400">
        <v>9</v>
      </c>
      <c r="D400">
        <v>31.9575</v>
      </c>
      <c r="E400">
        <v>531145</v>
      </c>
      <c r="F400">
        <v>5158415</v>
      </c>
    </row>
    <row r="401" spans="1:6" x14ac:dyDescent="0.25">
      <c r="A401" t="s">
        <v>178</v>
      </c>
      <c r="B401" t="s">
        <v>174</v>
      </c>
      <c r="C401">
        <v>10</v>
      </c>
      <c r="D401">
        <v>32.304699999999997</v>
      </c>
      <c r="E401">
        <v>530985</v>
      </c>
      <c r="F401">
        <v>5158435</v>
      </c>
    </row>
    <row r="402" spans="1:6" x14ac:dyDescent="0.25">
      <c r="A402" t="s">
        <v>178</v>
      </c>
      <c r="B402" t="s">
        <v>174</v>
      </c>
      <c r="C402">
        <v>11</v>
      </c>
      <c r="D402">
        <v>32.730899999999998</v>
      </c>
      <c r="E402">
        <v>530835</v>
      </c>
      <c r="F402">
        <v>5158505</v>
      </c>
    </row>
    <row r="403" spans="1:6" x14ac:dyDescent="0.25">
      <c r="A403" t="s">
        <v>178</v>
      </c>
      <c r="B403" t="s">
        <v>174</v>
      </c>
      <c r="C403">
        <v>12</v>
      </c>
      <c r="D403">
        <v>25.585799999999999</v>
      </c>
      <c r="E403">
        <v>530795</v>
      </c>
      <c r="F403">
        <v>5158445</v>
      </c>
    </row>
    <row r="404" spans="1:6" x14ac:dyDescent="0.25">
      <c r="A404" t="s">
        <v>178</v>
      </c>
      <c r="B404" t="s">
        <v>174</v>
      </c>
      <c r="C404">
        <v>13</v>
      </c>
      <c r="D404">
        <v>25.491800000000001</v>
      </c>
      <c r="E404">
        <v>531035</v>
      </c>
      <c r="F404">
        <v>5158355</v>
      </c>
    </row>
    <row r="405" spans="1:6" x14ac:dyDescent="0.25">
      <c r="A405" t="s">
        <v>178</v>
      </c>
      <c r="B405" t="s">
        <v>174</v>
      </c>
      <c r="C405">
        <v>14</v>
      </c>
      <c r="D405">
        <v>0</v>
      </c>
      <c r="E405">
        <v>531075</v>
      </c>
      <c r="F405">
        <v>5158425</v>
      </c>
    </row>
    <row r="406" spans="1:6" x14ac:dyDescent="0.25">
      <c r="A406" t="s">
        <v>178</v>
      </c>
      <c r="B406" t="s">
        <v>174</v>
      </c>
      <c r="C406">
        <v>15</v>
      </c>
      <c r="D406">
        <v>30.375599999999999</v>
      </c>
      <c r="E406">
        <v>530925</v>
      </c>
      <c r="F406">
        <v>5158405</v>
      </c>
    </row>
    <row r="407" spans="1:6" x14ac:dyDescent="0.25">
      <c r="A407" t="s">
        <v>178</v>
      </c>
      <c r="B407" t="s">
        <v>174</v>
      </c>
      <c r="C407">
        <v>16</v>
      </c>
      <c r="D407">
        <v>31.3032</v>
      </c>
      <c r="E407">
        <v>530895</v>
      </c>
      <c r="F407">
        <v>5158505</v>
      </c>
    </row>
    <row r="408" spans="1:6" x14ac:dyDescent="0.25">
      <c r="A408" t="s">
        <v>178</v>
      </c>
      <c r="B408" t="s">
        <v>174</v>
      </c>
      <c r="C408">
        <v>17</v>
      </c>
      <c r="D408">
        <v>36.760899999999999</v>
      </c>
      <c r="E408">
        <v>530765</v>
      </c>
      <c r="F408">
        <v>5158525</v>
      </c>
    </row>
    <row r="409" spans="1:6" x14ac:dyDescent="0.25">
      <c r="A409" t="s">
        <v>178</v>
      </c>
      <c r="B409" t="s">
        <v>174</v>
      </c>
      <c r="C409">
        <v>18</v>
      </c>
      <c r="D409">
        <v>31.488800000000001</v>
      </c>
      <c r="E409">
        <v>530825</v>
      </c>
      <c r="F409">
        <v>5158385</v>
      </c>
    </row>
    <row r="410" spans="1:6" x14ac:dyDescent="0.25">
      <c r="A410" t="s">
        <v>178</v>
      </c>
      <c r="B410" t="s">
        <v>174</v>
      </c>
      <c r="C410">
        <v>19</v>
      </c>
      <c r="D410">
        <v>26.391300000000001</v>
      </c>
      <c r="E410">
        <v>530995</v>
      </c>
      <c r="F410">
        <v>5158255</v>
      </c>
    </row>
    <row r="411" spans="1:6" x14ac:dyDescent="0.25">
      <c r="A411" t="s">
        <v>178</v>
      </c>
      <c r="B411" t="s">
        <v>174</v>
      </c>
      <c r="C411">
        <v>20</v>
      </c>
      <c r="D411">
        <v>32.297800000000002</v>
      </c>
      <c r="E411">
        <v>530665</v>
      </c>
      <c r="F411">
        <v>5158425</v>
      </c>
    </row>
    <row r="412" spans="1:6" x14ac:dyDescent="0.25">
      <c r="A412" t="s">
        <v>178</v>
      </c>
      <c r="B412" t="s">
        <v>174</v>
      </c>
      <c r="C412">
        <v>21</v>
      </c>
      <c r="D412">
        <v>25.7288</v>
      </c>
      <c r="E412">
        <v>530975</v>
      </c>
      <c r="F412">
        <v>5158365</v>
      </c>
    </row>
    <row r="413" spans="1:6" x14ac:dyDescent="0.25">
      <c r="A413" t="s">
        <v>178</v>
      </c>
      <c r="B413" t="s">
        <v>174</v>
      </c>
      <c r="C413">
        <v>22</v>
      </c>
      <c r="D413">
        <v>23.814599999999999</v>
      </c>
      <c r="E413">
        <v>531185</v>
      </c>
      <c r="F413">
        <v>5158375</v>
      </c>
    </row>
    <row r="414" spans="1:6" x14ac:dyDescent="0.25">
      <c r="A414" t="s">
        <v>178</v>
      </c>
      <c r="B414" t="s">
        <v>174</v>
      </c>
      <c r="C414">
        <v>23</v>
      </c>
      <c r="D414">
        <v>28.9361</v>
      </c>
      <c r="E414">
        <v>530695</v>
      </c>
      <c r="F414">
        <v>5158545</v>
      </c>
    </row>
    <row r="415" spans="1:6" x14ac:dyDescent="0.25">
      <c r="A415" t="s">
        <v>178</v>
      </c>
      <c r="B415" t="s">
        <v>174</v>
      </c>
      <c r="C415">
        <v>24</v>
      </c>
      <c r="D415">
        <v>32.074399999999997</v>
      </c>
      <c r="E415">
        <v>530855</v>
      </c>
      <c r="F415">
        <v>5158435</v>
      </c>
    </row>
    <row r="416" spans="1:6" x14ac:dyDescent="0.25">
      <c r="A416" t="s">
        <v>178</v>
      </c>
      <c r="B416" t="s">
        <v>174</v>
      </c>
      <c r="C416">
        <v>25</v>
      </c>
      <c r="D416">
        <v>23.0778</v>
      </c>
      <c r="E416">
        <v>531125</v>
      </c>
      <c r="F416">
        <v>5158315</v>
      </c>
    </row>
    <row r="417" spans="1:6" x14ac:dyDescent="0.25">
      <c r="A417" t="s">
        <v>178</v>
      </c>
      <c r="B417" t="s">
        <v>174</v>
      </c>
      <c r="C417">
        <v>26</v>
      </c>
      <c r="D417">
        <v>30.371600000000001</v>
      </c>
      <c r="E417">
        <v>531005</v>
      </c>
      <c r="F417">
        <v>5158305</v>
      </c>
    </row>
    <row r="418" spans="1:6" x14ac:dyDescent="0.25">
      <c r="A418" t="s">
        <v>178</v>
      </c>
      <c r="B418" t="s">
        <v>174</v>
      </c>
      <c r="C418">
        <v>27</v>
      </c>
      <c r="D418">
        <v>33.239899999999999</v>
      </c>
      <c r="E418">
        <v>530935</v>
      </c>
      <c r="F418">
        <v>5158465</v>
      </c>
    </row>
    <row r="419" spans="1:6" x14ac:dyDescent="0.25">
      <c r="A419" t="s">
        <v>178</v>
      </c>
      <c r="B419" t="s">
        <v>174</v>
      </c>
      <c r="C419">
        <v>28</v>
      </c>
      <c r="D419">
        <v>29.880199999999999</v>
      </c>
      <c r="E419">
        <v>530725</v>
      </c>
      <c r="F419">
        <v>5158485</v>
      </c>
    </row>
    <row r="420" spans="1:6" x14ac:dyDescent="0.25">
      <c r="A420" t="s">
        <v>178</v>
      </c>
      <c r="B420" t="s">
        <v>174</v>
      </c>
      <c r="C420">
        <v>29</v>
      </c>
      <c r="D420">
        <v>32.983600000000003</v>
      </c>
      <c r="E420">
        <v>531045</v>
      </c>
      <c r="F420">
        <v>5158245</v>
      </c>
    </row>
    <row r="421" spans="1:6" x14ac:dyDescent="0.25">
      <c r="A421" t="s">
        <v>178</v>
      </c>
      <c r="B421" t="s">
        <v>174</v>
      </c>
      <c r="C421">
        <v>30</v>
      </c>
      <c r="D421">
        <v>0</v>
      </c>
      <c r="E421">
        <v>530765</v>
      </c>
      <c r="F421">
        <v>5158385</v>
      </c>
    </row>
    <row r="422" spans="1:6" x14ac:dyDescent="0.25">
      <c r="A422" t="s">
        <v>178</v>
      </c>
      <c r="B422" t="s">
        <v>174</v>
      </c>
      <c r="C422">
        <v>31</v>
      </c>
      <c r="D422">
        <v>35.426499999999997</v>
      </c>
      <c r="E422">
        <v>531115</v>
      </c>
      <c r="F422">
        <v>5158265</v>
      </c>
    </row>
    <row r="423" spans="1:6" x14ac:dyDescent="0.25">
      <c r="A423" t="s">
        <v>178</v>
      </c>
      <c r="B423" t="s">
        <v>174</v>
      </c>
      <c r="C423">
        <v>32</v>
      </c>
      <c r="D423">
        <v>47.238500000000002</v>
      </c>
      <c r="E423">
        <v>531035</v>
      </c>
      <c r="F423">
        <v>5158405</v>
      </c>
    </row>
    <row r="424" spans="1:6" x14ac:dyDescent="0.25">
      <c r="A424" t="s">
        <v>178</v>
      </c>
      <c r="B424" t="s">
        <v>174</v>
      </c>
      <c r="C424">
        <v>33</v>
      </c>
      <c r="D424">
        <v>29.876899999999999</v>
      </c>
      <c r="E424">
        <v>531085</v>
      </c>
      <c r="F424">
        <v>5158365</v>
      </c>
    </row>
    <row r="425" spans="1:6" x14ac:dyDescent="0.25">
      <c r="A425" t="s">
        <v>178</v>
      </c>
      <c r="B425" t="s">
        <v>174</v>
      </c>
      <c r="C425">
        <v>34</v>
      </c>
      <c r="D425">
        <v>33.232799999999997</v>
      </c>
      <c r="E425">
        <v>530775</v>
      </c>
      <c r="F425">
        <v>5158485</v>
      </c>
    </row>
    <row r="426" spans="1:6" x14ac:dyDescent="0.25">
      <c r="A426" t="s">
        <v>178</v>
      </c>
      <c r="B426" t="s">
        <v>174</v>
      </c>
      <c r="C426">
        <v>35</v>
      </c>
      <c r="D426">
        <v>34.008600000000001</v>
      </c>
      <c r="E426">
        <v>530805</v>
      </c>
      <c r="F426">
        <v>5158535</v>
      </c>
    </row>
    <row r="427" spans="1:6" x14ac:dyDescent="0.25">
      <c r="A427" t="s">
        <v>178</v>
      </c>
      <c r="B427" t="s">
        <v>174</v>
      </c>
      <c r="C427">
        <v>36</v>
      </c>
      <c r="D427">
        <v>29.4312</v>
      </c>
      <c r="E427">
        <v>530935</v>
      </c>
      <c r="F427">
        <v>5158365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W134"/>
  <sheetViews>
    <sheetView tabSelected="1" topLeftCell="A2" workbookViewId="0">
      <selection activeCell="J23" sqref="J23"/>
    </sheetView>
  </sheetViews>
  <sheetFormatPr defaultRowHeight="15" x14ac:dyDescent="0.25"/>
  <cols>
    <col min="2" max="2" width="9.5703125" bestFit="1" customWidth="1"/>
    <col min="10" max="10" width="13.85546875" customWidth="1"/>
    <col min="11" max="11" width="16.28515625" customWidth="1"/>
    <col min="12" max="13" width="12" customWidth="1"/>
    <col min="14" max="14" width="8.7109375" customWidth="1"/>
    <col min="15" max="15" width="12" customWidth="1"/>
    <col min="16" max="16" width="9.7109375" customWidth="1"/>
    <col min="17" max="20" width="12" customWidth="1"/>
    <col min="21" max="21" width="11.28515625" customWidth="1"/>
    <col min="22" max="22" width="10.28515625" customWidth="1"/>
    <col min="23" max="23" width="13.28515625" bestFit="1" customWidth="1"/>
    <col min="24" max="24" width="10.28515625" bestFit="1" customWidth="1"/>
    <col min="25" max="25" width="13.28515625" bestFit="1" customWidth="1"/>
    <col min="26" max="26" width="10.28515625" bestFit="1" customWidth="1"/>
    <col min="27" max="27" width="13.28515625" bestFit="1" customWidth="1"/>
    <col min="28" max="28" width="10.28515625" bestFit="1" customWidth="1"/>
    <col min="29" max="29" width="13.28515625" bestFit="1" customWidth="1"/>
    <col min="30" max="30" width="10.28515625" bestFit="1" customWidth="1"/>
    <col min="31" max="31" width="18.28515625" bestFit="1" customWidth="1"/>
    <col min="32" max="32" width="15.28515625" bestFit="1" customWidth="1"/>
  </cols>
  <sheetData>
    <row r="1" spans="1:21" x14ac:dyDescent="0.25">
      <c r="A1" t="s">
        <v>56</v>
      </c>
      <c r="B1" t="s">
        <v>57</v>
      </c>
      <c r="J1" s="2" t="s">
        <v>156</v>
      </c>
      <c r="K1" s="2" t="s">
        <v>2</v>
      </c>
    </row>
    <row r="2" spans="1:21" x14ac:dyDescent="0.25">
      <c r="A2" s="14" t="s">
        <v>58</v>
      </c>
      <c r="B2" s="14" t="s">
        <v>18</v>
      </c>
      <c r="C2" s="14" t="s">
        <v>7</v>
      </c>
      <c r="D2" s="14" t="s">
        <v>59</v>
      </c>
      <c r="E2" s="14" t="s">
        <v>60</v>
      </c>
      <c r="F2" s="14" t="s">
        <v>61</v>
      </c>
      <c r="G2" s="15" t="s">
        <v>62</v>
      </c>
      <c r="J2" s="2" t="s">
        <v>3</v>
      </c>
      <c r="K2" s="1">
        <v>41409</v>
      </c>
      <c r="L2" s="1">
        <v>41416</v>
      </c>
      <c r="M2" s="1">
        <v>41424</v>
      </c>
      <c r="N2" s="1">
        <v>41429</v>
      </c>
      <c r="O2" s="1">
        <v>41436</v>
      </c>
      <c r="P2" s="1">
        <v>41444</v>
      </c>
      <c r="Q2" s="1">
        <v>41452</v>
      </c>
      <c r="R2" s="1">
        <v>41463</v>
      </c>
      <c r="S2" s="1">
        <v>41471</v>
      </c>
      <c r="T2" s="1">
        <v>41481</v>
      </c>
      <c r="U2" s="1" t="s">
        <v>76</v>
      </c>
    </row>
    <row r="3" spans="1:21" x14ac:dyDescent="0.25">
      <c r="A3" s="14" t="s">
        <v>63</v>
      </c>
      <c r="B3" s="16">
        <v>41409</v>
      </c>
      <c r="C3" s="14">
        <v>1</v>
      </c>
      <c r="D3" s="14">
        <v>46.2</v>
      </c>
      <c r="E3" s="14">
        <v>0.31</v>
      </c>
      <c r="F3" s="14">
        <v>21</v>
      </c>
      <c r="G3" s="14"/>
      <c r="J3" s="5">
        <v>1</v>
      </c>
      <c r="K3" s="3">
        <v>0.31</v>
      </c>
      <c r="L3" s="3">
        <v>1.59</v>
      </c>
      <c r="M3" s="3">
        <v>2.14</v>
      </c>
      <c r="N3" s="3">
        <v>1.71</v>
      </c>
      <c r="O3" s="3">
        <v>2.09</v>
      </c>
      <c r="P3" s="3">
        <v>2.2799999999999998</v>
      </c>
      <c r="Q3" s="3">
        <v>2.23</v>
      </c>
      <c r="R3" s="3">
        <v>1.45</v>
      </c>
      <c r="S3" s="3">
        <v>1.38</v>
      </c>
      <c r="T3" s="3">
        <v>1.95</v>
      </c>
      <c r="U3" s="3">
        <v>1.7129999999999999</v>
      </c>
    </row>
    <row r="4" spans="1:21" x14ac:dyDescent="0.25">
      <c r="A4" s="14" t="s">
        <v>63</v>
      </c>
      <c r="B4" s="16">
        <v>41409</v>
      </c>
      <c r="C4" s="14">
        <v>2</v>
      </c>
      <c r="D4" s="14">
        <v>45.1</v>
      </c>
      <c r="E4" s="14">
        <v>0.45</v>
      </c>
      <c r="F4" s="14">
        <v>20</v>
      </c>
      <c r="G4" s="14"/>
      <c r="J4" s="5">
        <v>2</v>
      </c>
      <c r="K4" s="3">
        <v>0.45</v>
      </c>
      <c r="L4" s="3">
        <v>1.03</v>
      </c>
      <c r="M4" s="3">
        <v>1.95</v>
      </c>
      <c r="N4" s="3">
        <v>2.2599999999999998</v>
      </c>
      <c r="O4" s="3">
        <v>2.91</v>
      </c>
      <c r="P4" s="3">
        <v>3.17</v>
      </c>
      <c r="Q4" s="3">
        <v>2.5499999999999998</v>
      </c>
      <c r="R4" s="3">
        <v>2.41</v>
      </c>
      <c r="S4" s="3">
        <v>2.02</v>
      </c>
      <c r="T4" s="3">
        <v>2.6</v>
      </c>
      <c r="U4" s="3">
        <v>2.1350000000000002</v>
      </c>
    </row>
    <row r="5" spans="1:21" x14ac:dyDescent="0.25">
      <c r="A5" s="14" t="s">
        <v>63</v>
      </c>
      <c r="B5" s="16">
        <v>41409</v>
      </c>
      <c r="C5" s="14">
        <v>3</v>
      </c>
      <c r="D5" s="14">
        <v>50.3</v>
      </c>
      <c r="E5" s="14">
        <v>0.43</v>
      </c>
      <c r="F5" s="14">
        <v>15</v>
      </c>
      <c r="G5" s="14"/>
      <c r="J5" s="5">
        <v>3</v>
      </c>
      <c r="K5" s="3">
        <v>0.43</v>
      </c>
      <c r="L5" s="3">
        <v>0.8</v>
      </c>
      <c r="M5" s="3">
        <v>1.67</v>
      </c>
      <c r="N5" s="3">
        <v>1.58</v>
      </c>
      <c r="O5" s="3">
        <v>2.12</v>
      </c>
      <c r="P5" s="3">
        <v>2</v>
      </c>
      <c r="Q5" s="3">
        <v>1.48</v>
      </c>
      <c r="R5" s="3">
        <v>1.82</v>
      </c>
      <c r="S5" s="3">
        <v>3.05</v>
      </c>
      <c r="T5" s="3">
        <v>1.37</v>
      </c>
      <c r="U5" s="3">
        <v>1.6320000000000003</v>
      </c>
    </row>
    <row r="6" spans="1:21" x14ac:dyDescent="0.25">
      <c r="A6" s="14" t="s">
        <v>63</v>
      </c>
      <c r="B6" s="16">
        <v>41409</v>
      </c>
      <c r="C6" s="14">
        <v>4</v>
      </c>
      <c r="D6" s="14">
        <v>46.1</v>
      </c>
      <c r="E6" s="14">
        <v>0.28000000000000003</v>
      </c>
      <c r="F6" s="14">
        <v>20</v>
      </c>
      <c r="G6" s="14" t="s">
        <v>64</v>
      </c>
      <c r="J6" s="5">
        <v>4</v>
      </c>
      <c r="K6" s="3">
        <v>0.28000000000000003</v>
      </c>
      <c r="L6" s="3">
        <v>1.21</v>
      </c>
      <c r="M6" s="3">
        <v>1.98</v>
      </c>
      <c r="N6" s="3">
        <v>1.36</v>
      </c>
      <c r="O6" s="3">
        <v>1.61</v>
      </c>
      <c r="P6" s="3">
        <v>1.72</v>
      </c>
      <c r="Q6" s="3">
        <v>1.19</v>
      </c>
      <c r="R6" s="3">
        <v>1.61</v>
      </c>
      <c r="S6" s="3">
        <v>0.19</v>
      </c>
      <c r="T6" s="3">
        <v>1.43</v>
      </c>
      <c r="U6" s="3">
        <v>1.2579999999999998</v>
      </c>
    </row>
    <row r="7" spans="1:21" x14ac:dyDescent="0.25">
      <c r="A7" s="14" t="s">
        <v>63</v>
      </c>
      <c r="B7" s="16">
        <v>41409</v>
      </c>
      <c r="C7" s="14">
        <v>5</v>
      </c>
      <c r="D7" s="14">
        <v>41.3</v>
      </c>
      <c r="E7" s="14">
        <v>0.36</v>
      </c>
      <c r="F7" s="14">
        <v>16</v>
      </c>
      <c r="G7" s="14"/>
      <c r="J7" s="5">
        <v>5</v>
      </c>
      <c r="K7" s="3">
        <v>0.36</v>
      </c>
      <c r="L7" s="3">
        <v>1.46</v>
      </c>
      <c r="M7" s="3">
        <v>1.1399999999999999</v>
      </c>
      <c r="N7" s="3">
        <v>1.3</v>
      </c>
      <c r="O7" s="3">
        <v>2.85</v>
      </c>
      <c r="P7" s="3">
        <v>2.87</v>
      </c>
      <c r="Q7" s="3">
        <v>2.23</v>
      </c>
      <c r="R7" s="3">
        <v>3.08</v>
      </c>
      <c r="S7" s="3">
        <v>3.07</v>
      </c>
      <c r="T7" s="3">
        <v>2.75</v>
      </c>
      <c r="U7" s="3">
        <v>2.1109999999999998</v>
      </c>
    </row>
    <row r="8" spans="1:21" x14ac:dyDescent="0.25">
      <c r="A8" s="14" t="s">
        <v>63</v>
      </c>
      <c r="B8" s="16">
        <v>41409</v>
      </c>
      <c r="C8" s="14">
        <v>6</v>
      </c>
      <c r="D8" s="14">
        <v>51.2</v>
      </c>
      <c r="E8" s="14">
        <v>0.8</v>
      </c>
      <c r="F8" s="14">
        <v>19</v>
      </c>
      <c r="G8" s="14"/>
      <c r="J8" s="5">
        <v>6</v>
      </c>
      <c r="K8" s="3">
        <v>0.8</v>
      </c>
      <c r="L8" s="3">
        <v>1.38</v>
      </c>
      <c r="M8" s="3">
        <v>1.05</v>
      </c>
      <c r="N8" s="3">
        <v>1.78</v>
      </c>
      <c r="O8" s="3">
        <v>3</v>
      </c>
      <c r="P8" s="3">
        <v>3.23</v>
      </c>
      <c r="Q8" s="3">
        <v>3.5</v>
      </c>
      <c r="R8" s="3">
        <v>3.24</v>
      </c>
      <c r="S8" s="3">
        <v>2.91</v>
      </c>
      <c r="T8" s="3">
        <v>2.54</v>
      </c>
      <c r="U8" s="3">
        <v>2.343</v>
      </c>
    </row>
    <row r="9" spans="1:21" x14ac:dyDescent="0.25">
      <c r="A9" s="14" t="s">
        <v>63</v>
      </c>
      <c r="B9" s="16">
        <v>41409</v>
      </c>
      <c r="C9" s="14">
        <v>7</v>
      </c>
      <c r="D9" s="14">
        <v>44.5</v>
      </c>
      <c r="E9" s="14">
        <v>0.09</v>
      </c>
      <c r="F9" s="14">
        <v>13</v>
      </c>
      <c r="G9" s="14" t="s">
        <v>65</v>
      </c>
      <c r="J9" s="5">
        <v>7</v>
      </c>
      <c r="K9" s="3">
        <v>0.09</v>
      </c>
      <c r="L9" s="3">
        <v>0.56999999999999995</v>
      </c>
      <c r="M9" s="3">
        <v>0.88</v>
      </c>
      <c r="N9" s="3">
        <v>0.88</v>
      </c>
      <c r="O9" s="3">
        <v>1.82</v>
      </c>
      <c r="P9" s="3">
        <v>2.09</v>
      </c>
      <c r="Q9" s="3">
        <v>2.5299999999999998</v>
      </c>
      <c r="R9" s="3">
        <v>2.4</v>
      </c>
      <c r="S9" s="3">
        <v>2.2999999999999998</v>
      </c>
      <c r="T9" s="3">
        <v>1.6</v>
      </c>
      <c r="U9" s="3">
        <v>1.5159999999999998</v>
      </c>
    </row>
    <row r="10" spans="1:21" x14ac:dyDescent="0.25">
      <c r="A10" s="14" t="s">
        <v>63</v>
      </c>
      <c r="B10" s="16">
        <v>41409</v>
      </c>
      <c r="C10" s="14">
        <v>8</v>
      </c>
      <c r="D10" s="14">
        <v>44.3</v>
      </c>
      <c r="E10" s="14">
        <v>0.26</v>
      </c>
      <c r="F10" s="14">
        <v>14</v>
      </c>
      <c r="G10" s="14"/>
      <c r="J10" s="5">
        <v>8</v>
      </c>
      <c r="K10" s="3">
        <v>0.26</v>
      </c>
      <c r="L10" s="3">
        <v>1.35</v>
      </c>
      <c r="M10" s="3">
        <v>1.96</v>
      </c>
      <c r="N10" s="3">
        <v>1.24</v>
      </c>
      <c r="O10" s="3">
        <v>1.38</v>
      </c>
      <c r="P10" s="3">
        <v>1.68</v>
      </c>
      <c r="Q10" s="3">
        <v>1.27</v>
      </c>
      <c r="R10" s="3">
        <v>1.1399999999999999</v>
      </c>
      <c r="S10" s="3">
        <v>1.18</v>
      </c>
      <c r="T10" s="3">
        <v>1.42</v>
      </c>
      <c r="U10" s="3">
        <v>1.288</v>
      </c>
    </row>
    <row r="11" spans="1:21" x14ac:dyDescent="0.25">
      <c r="A11" s="14" t="s">
        <v>63</v>
      </c>
      <c r="B11" s="16">
        <v>41409</v>
      </c>
      <c r="C11" s="14">
        <v>9</v>
      </c>
      <c r="D11" s="14">
        <v>38.4</v>
      </c>
      <c r="E11" s="14">
        <v>0.4</v>
      </c>
      <c r="F11" s="14">
        <v>13</v>
      </c>
      <c r="G11" s="14" t="s">
        <v>66</v>
      </c>
      <c r="J11" s="5">
        <v>9</v>
      </c>
      <c r="K11" s="3">
        <v>0.4</v>
      </c>
      <c r="L11" s="3">
        <v>0.44</v>
      </c>
      <c r="M11" s="3">
        <v>1.38</v>
      </c>
      <c r="N11" s="3">
        <v>1.19</v>
      </c>
      <c r="O11" s="3">
        <v>1.33</v>
      </c>
      <c r="P11" s="3">
        <v>2.08</v>
      </c>
      <c r="Q11" s="3">
        <v>2.75</v>
      </c>
      <c r="R11" s="3">
        <v>2.52</v>
      </c>
      <c r="S11" s="3">
        <v>2.14</v>
      </c>
      <c r="T11" s="3">
        <v>1.21</v>
      </c>
      <c r="U11" s="3">
        <v>1.544</v>
      </c>
    </row>
    <row r="12" spans="1:21" x14ac:dyDescent="0.25">
      <c r="A12" s="14" t="s">
        <v>63</v>
      </c>
      <c r="B12" s="16">
        <v>41409</v>
      </c>
      <c r="C12" s="14">
        <v>10</v>
      </c>
      <c r="D12" s="14">
        <v>44.1</v>
      </c>
      <c r="E12" s="14">
        <v>0.3</v>
      </c>
      <c r="F12" s="14">
        <v>13</v>
      </c>
      <c r="G12" s="14"/>
      <c r="J12" s="5">
        <v>10</v>
      </c>
      <c r="K12" s="3">
        <v>0.3</v>
      </c>
      <c r="L12" s="3">
        <v>0.57999999999999996</v>
      </c>
      <c r="M12" s="3">
        <v>1.06</v>
      </c>
      <c r="N12" s="3">
        <v>1.02</v>
      </c>
      <c r="O12" s="3">
        <v>1.92</v>
      </c>
      <c r="P12" s="3">
        <v>2.63</v>
      </c>
      <c r="Q12" s="3">
        <v>2.09</v>
      </c>
      <c r="R12" s="3">
        <v>2.2599999999999998</v>
      </c>
      <c r="S12" s="3">
        <v>1.65</v>
      </c>
      <c r="T12" s="3">
        <v>1.54</v>
      </c>
      <c r="U12" s="3">
        <v>1.5050000000000001</v>
      </c>
    </row>
    <row r="13" spans="1:21" x14ac:dyDescent="0.25">
      <c r="A13" s="14" t="s">
        <v>63</v>
      </c>
      <c r="B13" s="16">
        <v>41409</v>
      </c>
      <c r="C13" s="14">
        <v>11</v>
      </c>
      <c r="D13" s="14">
        <v>48.9</v>
      </c>
      <c r="E13" s="14">
        <v>0.22</v>
      </c>
      <c r="F13" s="14">
        <v>15</v>
      </c>
      <c r="G13" s="14"/>
      <c r="J13" s="5">
        <v>11</v>
      </c>
      <c r="K13" s="3">
        <v>0.22</v>
      </c>
      <c r="L13" s="3">
        <v>1.02</v>
      </c>
      <c r="M13" s="3">
        <v>1.34</v>
      </c>
      <c r="N13" s="3">
        <v>1.8</v>
      </c>
      <c r="O13" s="3">
        <v>2.92</v>
      </c>
      <c r="P13" s="3">
        <v>3.18</v>
      </c>
      <c r="Q13" s="3">
        <v>2.08</v>
      </c>
      <c r="R13" s="3">
        <v>2.56</v>
      </c>
      <c r="S13" s="3">
        <v>2.2999999999999998</v>
      </c>
      <c r="T13" s="3">
        <v>1.83</v>
      </c>
      <c r="U13" s="3">
        <v>1.925</v>
      </c>
    </row>
    <row r="14" spans="1:21" x14ac:dyDescent="0.25">
      <c r="A14" s="14" t="s">
        <v>63</v>
      </c>
      <c r="B14" s="16">
        <v>41409</v>
      </c>
      <c r="C14" s="14">
        <v>12</v>
      </c>
      <c r="D14" s="14">
        <v>43.5</v>
      </c>
      <c r="E14" s="14">
        <v>0.47</v>
      </c>
      <c r="F14" s="14">
        <v>20</v>
      </c>
      <c r="G14" s="14"/>
      <c r="J14" s="5">
        <v>12</v>
      </c>
      <c r="K14" s="3">
        <v>0.47</v>
      </c>
      <c r="L14" s="3">
        <v>0.77</v>
      </c>
      <c r="M14" s="3">
        <v>0.98</v>
      </c>
      <c r="N14" s="3">
        <v>2.21</v>
      </c>
      <c r="O14" s="3">
        <v>3.37</v>
      </c>
      <c r="P14" s="3">
        <v>3.76</v>
      </c>
      <c r="Q14" s="3">
        <v>2.63</v>
      </c>
      <c r="R14" s="3">
        <v>2.64</v>
      </c>
      <c r="S14" s="3">
        <v>2.25</v>
      </c>
      <c r="T14" s="3">
        <v>2.84</v>
      </c>
      <c r="U14" s="3">
        <v>2.1919999999999997</v>
      </c>
    </row>
    <row r="15" spans="1:21" x14ac:dyDescent="0.25">
      <c r="A15" s="14" t="s">
        <v>63</v>
      </c>
      <c r="B15" s="16">
        <v>41416</v>
      </c>
      <c r="C15" s="14">
        <v>1</v>
      </c>
      <c r="D15" s="14">
        <v>42.6</v>
      </c>
      <c r="E15" s="14">
        <v>1.59</v>
      </c>
      <c r="F15" s="14">
        <v>33</v>
      </c>
      <c r="G15" s="14"/>
      <c r="J15" s="5" t="s">
        <v>76</v>
      </c>
      <c r="K15" s="3">
        <v>0.36416666666666658</v>
      </c>
      <c r="L15" s="3">
        <v>1.0166666666666664</v>
      </c>
      <c r="M15" s="3">
        <v>1.4608333333333337</v>
      </c>
      <c r="N15" s="3">
        <v>1.5275000000000001</v>
      </c>
      <c r="O15" s="3">
        <v>2.2766666666666668</v>
      </c>
      <c r="P15" s="3">
        <v>2.5574999999999997</v>
      </c>
      <c r="Q15" s="3">
        <v>2.210833333333333</v>
      </c>
      <c r="R15" s="3">
        <v>2.2608333333333333</v>
      </c>
      <c r="S15" s="3">
        <v>2.0366666666666666</v>
      </c>
      <c r="T15" s="3">
        <v>1.9233333333333336</v>
      </c>
      <c r="U15" s="3">
        <v>1.7635000000000001</v>
      </c>
    </row>
    <row r="16" spans="1:21" x14ac:dyDescent="0.25">
      <c r="A16" s="14" t="s">
        <v>63</v>
      </c>
      <c r="B16" s="16">
        <v>41416</v>
      </c>
      <c r="C16" s="14">
        <v>2</v>
      </c>
      <c r="D16" s="14">
        <v>44.9</v>
      </c>
      <c r="E16" s="14">
        <v>1.03</v>
      </c>
      <c r="F16" s="14">
        <v>37</v>
      </c>
      <c r="G16" s="14" t="s">
        <v>67</v>
      </c>
    </row>
    <row r="17" spans="1:23" x14ac:dyDescent="0.25">
      <c r="A17" s="14" t="s">
        <v>63</v>
      </c>
      <c r="B17" s="16">
        <v>41416</v>
      </c>
      <c r="C17" s="14">
        <v>3</v>
      </c>
      <c r="D17" s="14">
        <v>48.1</v>
      </c>
      <c r="E17" s="14">
        <v>0.8</v>
      </c>
      <c r="F17" s="14">
        <v>18</v>
      </c>
      <c r="G17" s="14"/>
    </row>
    <row r="18" spans="1:23" x14ac:dyDescent="0.25">
      <c r="A18" s="14" t="s">
        <v>63</v>
      </c>
      <c r="B18" s="16">
        <v>41416</v>
      </c>
      <c r="C18" s="14">
        <v>4</v>
      </c>
      <c r="D18" s="14">
        <v>42.2</v>
      </c>
      <c r="E18" s="14">
        <v>1.21</v>
      </c>
      <c r="F18" s="14">
        <v>23</v>
      </c>
      <c r="G18" s="14" t="s">
        <v>68</v>
      </c>
      <c r="T18" t="s">
        <v>60</v>
      </c>
      <c r="U18" t="s">
        <v>4</v>
      </c>
      <c r="W18" t="s">
        <v>1</v>
      </c>
    </row>
    <row r="19" spans="1:23" x14ac:dyDescent="0.25">
      <c r="A19" s="14" t="s">
        <v>63</v>
      </c>
      <c r="B19" s="16">
        <v>41416</v>
      </c>
      <c r="C19" s="14">
        <v>5</v>
      </c>
      <c r="D19" s="14">
        <v>43.9</v>
      </c>
      <c r="E19" s="14">
        <v>1.46</v>
      </c>
      <c r="F19" s="14">
        <v>23</v>
      </c>
      <c r="G19" s="14"/>
      <c r="K19" s="2" t="s">
        <v>155</v>
      </c>
      <c r="L19" s="2" t="s">
        <v>2</v>
      </c>
      <c r="S19" s="33">
        <v>41409</v>
      </c>
      <c r="T19">
        <v>0.3</v>
      </c>
      <c r="U19">
        <v>0.30399999999999999</v>
      </c>
      <c r="V19" s="1">
        <v>41412</v>
      </c>
      <c r="W19">
        <v>0.1</v>
      </c>
    </row>
    <row r="20" spans="1:23" x14ac:dyDescent="0.25">
      <c r="A20" s="14" t="s">
        <v>63</v>
      </c>
      <c r="B20" s="16">
        <v>41416</v>
      </c>
      <c r="C20" s="14">
        <v>6</v>
      </c>
      <c r="D20" s="14">
        <v>41.3</v>
      </c>
      <c r="E20" s="14">
        <v>1.38</v>
      </c>
      <c r="F20" s="14">
        <v>25</v>
      </c>
      <c r="G20" s="14"/>
      <c r="K20" s="2" t="s">
        <v>3</v>
      </c>
      <c r="L20" s="1">
        <v>41433</v>
      </c>
      <c r="M20" s="1">
        <v>41440</v>
      </c>
      <c r="N20" s="1">
        <v>41454</v>
      </c>
      <c r="O20" s="1">
        <v>41463</v>
      </c>
      <c r="P20" s="1">
        <v>41482</v>
      </c>
      <c r="Q20" s="1" t="s">
        <v>76</v>
      </c>
      <c r="S20" s="33">
        <v>41416</v>
      </c>
      <c r="T20">
        <v>0.57999999999999996</v>
      </c>
      <c r="U20">
        <v>0.29199999999999998</v>
      </c>
      <c r="V20" s="1">
        <v>41419</v>
      </c>
      <c r="W20">
        <v>0.2</v>
      </c>
    </row>
    <row r="21" spans="1:23" x14ac:dyDescent="0.25">
      <c r="A21" s="14" t="s">
        <v>63</v>
      </c>
      <c r="B21" s="16">
        <v>41416</v>
      </c>
      <c r="C21" s="14">
        <v>7</v>
      </c>
      <c r="D21" s="14">
        <v>45.7</v>
      </c>
      <c r="E21" s="14">
        <v>0.56999999999999995</v>
      </c>
      <c r="F21" s="14">
        <v>17</v>
      </c>
      <c r="G21" s="14"/>
      <c r="K21" s="5">
        <v>1</v>
      </c>
      <c r="L21" s="3">
        <v>0.43109625684295061</v>
      </c>
      <c r="M21" s="3">
        <v>0.38703140617091081</v>
      </c>
      <c r="N21" s="3">
        <v>0.15765757884151466</v>
      </c>
      <c r="O21" s="3">
        <v>0.53387206904207984</v>
      </c>
      <c r="P21" s="3">
        <v>0.71194358998554996</v>
      </c>
      <c r="Q21" s="3">
        <v>2.221600900883006</v>
      </c>
      <c r="S21" s="33">
        <v>41424</v>
      </c>
      <c r="T21">
        <v>0.8</v>
      </c>
      <c r="U21">
        <v>0.28100000000000003</v>
      </c>
      <c r="V21" s="1">
        <v>41426</v>
      </c>
      <c r="W21">
        <v>0.3</v>
      </c>
    </row>
    <row r="22" spans="1:23" x14ac:dyDescent="0.25">
      <c r="A22" s="14" t="s">
        <v>63</v>
      </c>
      <c r="B22" s="16">
        <v>41416</v>
      </c>
      <c r="C22" s="14">
        <v>8</v>
      </c>
      <c r="D22" s="14">
        <v>41.1</v>
      </c>
      <c r="E22" s="14">
        <v>1.35</v>
      </c>
      <c r="F22" s="14">
        <v>24</v>
      </c>
      <c r="G22" s="14"/>
      <c r="K22" s="5">
        <v>2</v>
      </c>
      <c r="L22" s="3">
        <v>0.65086786541586783</v>
      </c>
      <c r="M22" s="3">
        <v>0.51658467955664755</v>
      </c>
      <c r="N22" s="3">
        <v>7.1670020120724362E-2</v>
      </c>
      <c r="O22" s="3">
        <v>0.64570117363798329</v>
      </c>
      <c r="P22" s="3">
        <v>0.61865199615292366</v>
      </c>
      <c r="Q22" s="3">
        <v>2.5034757348841468</v>
      </c>
      <c r="S22" s="33">
        <v>41429</v>
      </c>
      <c r="T22">
        <v>1.1000000000000001</v>
      </c>
      <c r="U22">
        <v>0.25</v>
      </c>
      <c r="V22" s="1">
        <v>41433</v>
      </c>
      <c r="W22">
        <v>0.40928300000000001</v>
      </c>
    </row>
    <row r="23" spans="1:23" x14ac:dyDescent="0.25">
      <c r="A23" s="14" t="s">
        <v>63</v>
      </c>
      <c r="B23" s="16">
        <v>41416</v>
      </c>
      <c r="C23" s="14">
        <v>9</v>
      </c>
      <c r="D23" s="14">
        <v>41.6</v>
      </c>
      <c r="E23" s="14">
        <v>0.44</v>
      </c>
      <c r="F23" s="14">
        <v>18</v>
      </c>
      <c r="G23" s="14" t="s">
        <v>68</v>
      </c>
      <c r="K23" s="5">
        <v>3</v>
      </c>
      <c r="L23" s="3">
        <v>0.54031706382300215</v>
      </c>
      <c r="M23" s="3">
        <v>0.49014845629091203</v>
      </c>
      <c r="N23" s="3">
        <v>0.14286912605112509</v>
      </c>
      <c r="O23" s="3">
        <v>0.56003181225504139</v>
      </c>
      <c r="P23" s="3">
        <v>0.76204987664288337</v>
      </c>
      <c r="Q23" s="3">
        <v>2.4954163350629637</v>
      </c>
      <c r="S23" s="33">
        <v>41436</v>
      </c>
      <c r="T23">
        <v>1.92</v>
      </c>
      <c r="U23">
        <v>0.222</v>
      </c>
      <c r="V23" s="1">
        <v>41440</v>
      </c>
      <c r="W23">
        <v>0.51219499999999996</v>
      </c>
    </row>
    <row r="24" spans="1:23" x14ac:dyDescent="0.25">
      <c r="A24" s="14" t="s">
        <v>63</v>
      </c>
      <c r="B24" s="16">
        <v>41416</v>
      </c>
      <c r="C24" s="14">
        <v>10</v>
      </c>
      <c r="D24" s="14">
        <v>38.5</v>
      </c>
      <c r="E24" s="14">
        <v>0.57999999999999996</v>
      </c>
      <c r="F24" s="14">
        <v>16</v>
      </c>
      <c r="G24" s="14" t="s">
        <v>69</v>
      </c>
      <c r="K24" s="5">
        <v>4</v>
      </c>
      <c r="L24" s="3">
        <v>0.50424692435301244</v>
      </c>
      <c r="M24" s="3">
        <v>0.50193498782941182</v>
      </c>
      <c r="N24" s="3">
        <v>0.21706902821116775</v>
      </c>
      <c r="O24" s="3">
        <v>0.49556149518375009</v>
      </c>
      <c r="P24" s="3">
        <v>0.61545583050388408</v>
      </c>
      <c r="Q24" s="3">
        <v>2.3342682660812262</v>
      </c>
      <c r="S24" s="33">
        <v>41444</v>
      </c>
      <c r="T24">
        <v>2.63</v>
      </c>
      <c r="U24">
        <v>0.21099999999999999</v>
      </c>
      <c r="V24" s="1">
        <v>41454</v>
      </c>
      <c r="W24">
        <v>0.49019600000000002</v>
      </c>
    </row>
    <row r="25" spans="1:23" x14ac:dyDescent="0.25">
      <c r="A25" s="14" t="s">
        <v>63</v>
      </c>
      <c r="B25" s="16">
        <v>41416</v>
      </c>
      <c r="C25" s="14">
        <v>11</v>
      </c>
      <c r="D25" s="14">
        <v>45.2</v>
      </c>
      <c r="E25" s="14">
        <v>1.02</v>
      </c>
      <c r="F25" s="14">
        <v>25.5</v>
      </c>
      <c r="G25" s="14"/>
      <c r="K25" s="5">
        <v>5</v>
      </c>
      <c r="L25" s="3">
        <v>0.6271022659419917</v>
      </c>
      <c r="M25" s="3">
        <v>0.53390600542045807</v>
      </c>
      <c r="N25" s="3">
        <v>0.18113270394855099</v>
      </c>
      <c r="O25" s="3">
        <v>0.675773345065659</v>
      </c>
      <c r="P25" s="3">
        <v>0.70270322096434057</v>
      </c>
      <c r="Q25" s="3">
        <v>2.7206175413410003</v>
      </c>
      <c r="S25" s="33">
        <v>41452</v>
      </c>
      <c r="T25">
        <v>2.5</v>
      </c>
      <c r="U25">
        <v>0.21299999999999999</v>
      </c>
      <c r="V25" s="1">
        <v>41463</v>
      </c>
      <c r="W25">
        <v>0.43662000000000001</v>
      </c>
    </row>
    <row r="26" spans="1:23" x14ac:dyDescent="0.25">
      <c r="A26" s="14" t="s">
        <v>63</v>
      </c>
      <c r="B26" s="16">
        <v>41416</v>
      </c>
      <c r="C26" s="14">
        <v>12</v>
      </c>
      <c r="D26" s="14">
        <v>44.6</v>
      </c>
      <c r="E26" s="14">
        <v>0.77</v>
      </c>
      <c r="F26" s="14">
        <v>23.5</v>
      </c>
      <c r="G26" s="14"/>
      <c r="K26" s="5">
        <v>6</v>
      </c>
      <c r="L26" s="3">
        <v>0.69358426720970412</v>
      </c>
      <c r="M26" s="3">
        <v>0.57990666608211117</v>
      </c>
      <c r="N26" s="3">
        <v>0.16736432303465373</v>
      </c>
      <c r="O26" s="3">
        <v>0.48925930192080613</v>
      </c>
      <c r="P26" s="3">
        <v>0.84325449529132168</v>
      </c>
      <c r="Q26" s="3">
        <v>2.7733690535385969</v>
      </c>
      <c r="S26" s="33">
        <v>41463</v>
      </c>
      <c r="T26">
        <v>2.1</v>
      </c>
      <c r="U26">
        <v>0.20499999999999999</v>
      </c>
      <c r="V26" s="1">
        <v>41482</v>
      </c>
      <c r="W26">
        <v>3.3E-3</v>
      </c>
    </row>
    <row r="27" spans="1:23" x14ac:dyDescent="0.25">
      <c r="A27" s="14" t="s">
        <v>63</v>
      </c>
      <c r="B27" s="16">
        <v>41424</v>
      </c>
      <c r="C27" s="14">
        <v>1</v>
      </c>
      <c r="D27" s="14">
        <v>15.6</v>
      </c>
      <c r="E27" s="14">
        <v>2.14</v>
      </c>
      <c r="F27" s="14">
        <v>44</v>
      </c>
      <c r="G27" s="14"/>
      <c r="K27" s="5">
        <v>7</v>
      </c>
      <c r="L27" s="3">
        <v>0.69836434799359026</v>
      </c>
      <c r="M27" s="3">
        <v>0.76784121691257023</v>
      </c>
      <c r="N27" s="3">
        <v>3.3470629643619555E-2</v>
      </c>
      <c r="O27" s="3">
        <v>0.4941728096676738</v>
      </c>
      <c r="P27" s="3">
        <v>0.77122326821077625</v>
      </c>
      <c r="Q27" s="3">
        <v>2.7650722724282302</v>
      </c>
      <c r="S27" s="33">
        <v>41471</v>
      </c>
      <c r="T27">
        <v>1.65</v>
      </c>
      <c r="U27">
        <v>0.19700000000000001</v>
      </c>
    </row>
    <row r="28" spans="1:23" x14ac:dyDescent="0.25">
      <c r="A28" s="14" t="s">
        <v>63</v>
      </c>
      <c r="B28" s="16">
        <v>41424</v>
      </c>
      <c r="C28" s="14">
        <v>2</v>
      </c>
      <c r="D28" s="14">
        <v>40.799999999999997</v>
      </c>
      <c r="E28" s="14">
        <v>1.95</v>
      </c>
      <c r="F28" s="14">
        <v>31</v>
      </c>
      <c r="G28" s="14"/>
      <c r="K28" s="5">
        <v>8</v>
      </c>
      <c r="L28" s="3">
        <v>0.43984847898801421</v>
      </c>
      <c r="M28" s="3">
        <v>0.43883814321838815</v>
      </c>
      <c r="N28" s="3">
        <v>0.24803966183339141</v>
      </c>
      <c r="O28" s="3">
        <v>0.44555067063054882</v>
      </c>
      <c r="P28" s="3">
        <v>0.68100942706731837</v>
      </c>
      <c r="Q28" s="3">
        <v>2.2532863817376612</v>
      </c>
      <c r="S28" s="33">
        <v>41481</v>
      </c>
      <c r="T28">
        <v>1.54</v>
      </c>
      <c r="U28">
        <v>0.193</v>
      </c>
    </row>
    <row r="29" spans="1:23" x14ac:dyDescent="0.25">
      <c r="A29" s="14" t="s">
        <v>63</v>
      </c>
      <c r="B29" s="16">
        <v>41424</v>
      </c>
      <c r="C29" s="14">
        <v>3</v>
      </c>
      <c r="D29" s="14">
        <v>43.7</v>
      </c>
      <c r="E29" s="14">
        <v>1.67</v>
      </c>
      <c r="F29" s="14">
        <v>31</v>
      </c>
      <c r="G29" s="14"/>
      <c r="K29" s="5">
        <v>9</v>
      </c>
      <c r="L29" s="3">
        <v>0.60592188137337977</v>
      </c>
      <c r="M29" s="3">
        <v>0.6298259946256406</v>
      </c>
      <c r="N29" s="3">
        <v>0.30744079754610021</v>
      </c>
      <c r="O29" s="3">
        <v>0.48352688314894404</v>
      </c>
      <c r="P29" s="3">
        <v>0.93164027555089401</v>
      </c>
      <c r="Q29" s="3">
        <v>2.9583558322449583</v>
      </c>
    </row>
    <row r="30" spans="1:23" x14ac:dyDescent="0.25">
      <c r="A30" s="14" t="s">
        <v>63</v>
      </c>
      <c r="B30" s="16">
        <v>41424</v>
      </c>
      <c r="C30" s="14">
        <v>4</v>
      </c>
      <c r="D30" s="14">
        <v>39.4</v>
      </c>
      <c r="E30" s="14">
        <v>1.98</v>
      </c>
      <c r="F30" s="14">
        <v>38</v>
      </c>
      <c r="G30" s="14"/>
      <c r="K30" s="5">
        <v>10</v>
      </c>
      <c r="L30" s="3">
        <v>0.62781774936478907</v>
      </c>
      <c r="M30" s="3">
        <v>0.67297909633252695</v>
      </c>
      <c r="N30" s="3">
        <v>0.20976793496686602</v>
      </c>
      <c r="O30" s="3">
        <v>0.52101085605533082</v>
      </c>
      <c r="P30" s="3">
        <v>0.60991582775994513</v>
      </c>
      <c r="Q30" s="3">
        <v>2.6414914644794578</v>
      </c>
    </row>
    <row r="31" spans="1:23" x14ac:dyDescent="0.25">
      <c r="A31" s="14" t="s">
        <v>63</v>
      </c>
      <c r="B31" s="16">
        <v>41424</v>
      </c>
      <c r="C31" s="14">
        <v>5</v>
      </c>
      <c r="D31" s="14">
        <v>42.4</v>
      </c>
      <c r="E31" s="14">
        <v>1.1399999999999999</v>
      </c>
      <c r="F31" s="14">
        <v>28</v>
      </c>
      <c r="G31" s="14"/>
      <c r="K31" s="5">
        <v>11</v>
      </c>
      <c r="L31" s="3">
        <v>0.61497973596643507</v>
      </c>
      <c r="M31" s="3">
        <v>0.59298920297467506</v>
      </c>
      <c r="N31" s="3">
        <v>2.0609409577267989E-2</v>
      </c>
      <c r="O31" s="3">
        <v>0.57473458880866324</v>
      </c>
      <c r="P31" s="3">
        <v>0.65711712127983724</v>
      </c>
      <c r="Q31" s="3">
        <v>2.4604300586068786</v>
      </c>
    </row>
    <row r="32" spans="1:23" x14ac:dyDescent="0.25">
      <c r="A32" s="14" t="s">
        <v>63</v>
      </c>
      <c r="B32" s="16">
        <v>41424</v>
      </c>
      <c r="C32" s="14">
        <v>6</v>
      </c>
      <c r="D32" s="14">
        <v>42.2</v>
      </c>
      <c r="E32" s="14">
        <v>1.05</v>
      </c>
      <c r="F32" s="14">
        <v>28</v>
      </c>
      <c r="G32" s="14"/>
      <c r="K32" s="5">
        <v>12</v>
      </c>
      <c r="L32" s="3">
        <v>0.96393893137747466</v>
      </c>
      <c r="M32" s="3">
        <v>0.80107386150827353</v>
      </c>
      <c r="N32" s="3">
        <v>0.42645525011542235</v>
      </c>
      <c r="O32" s="3">
        <v>0.70529819101568614</v>
      </c>
      <c r="P32" s="3">
        <v>0.70377206382262381</v>
      </c>
      <c r="Q32" s="3">
        <v>3.6005382978394809</v>
      </c>
    </row>
    <row r="33" spans="1:23" x14ac:dyDescent="0.25">
      <c r="A33" s="14" t="s">
        <v>63</v>
      </c>
      <c r="B33" s="16">
        <v>41424</v>
      </c>
      <c r="C33" s="14">
        <v>7</v>
      </c>
      <c r="D33" s="14">
        <v>41.6</v>
      </c>
      <c r="E33" s="14">
        <v>0.88</v>
      </c>
      <c r="F33" s="14">
        <v>21</v>
      </c>
      <c r="G33" s="14"/>
      <c r="K33" s="5" t="s">
        <v>76</v>
      </c>
      <c r="L33" s="3">
        <v>7.3980857686502119</v>
      </c>
      <c r="M33" s="3">
        <v>6.9130597169225254</v>
      </c>
      <c r="N33" s="3">
        <v>2.1835464638904041</v>
      </c>
      <c r="O33" s="3">
        <v>6.6244931964321667</v>
      </c>
      <c r="P33" s="3">
        <v>8.6087369932322986</v>
      </c>
      <c r="Q33" s="3">
        <v>31.727922139127603</v>
      </c>
      <c r="T33" t="s">
        <v>60</v>
      </c>
      <c r="U33" t="s">
        <v>164</v>
      </c>
      <c r="W33" t="s">
        <v>1</v>
      </c>
    </row>
    <row r="34" spans="1:23" x14ac:dyDescent="0.25">
      <c r="A34" s="14" t="s">
        <v>63</v>
      </c>
      <c r="B34" s="16">
        <v>41424</v>
      </c>
      <c r="C34" s="14">
        <v>8</v>
      </c>
      <c r="D34" s="14">
        <v>43.6</v>
      </c>
      <c r="E34" s="14">
        <v>1.96</v>
      </c>
      <c r="F34" s="14">
        <v>28</v>
      </c>
      <c r="G34" s="14"/>
      <c r="S34" s="33">
        <v>41409</v>
      </c>
      <c r="T34">
        <f t="shared" ref="T34:T43" si="0">(T19-MIN($T$19:$T$28))/(MAX($T$19:$T$28)-MIN($T$19:$T$28))</f>
        <v>0</v>
      </c>
      <c r="U34">
        <f t="shared" ref="U34:U43" si="1">(U19-MIN($U$19:$U$28))/(MAX($U$19:$U$28)-MIN($U$19:$U$28))</f>
        <v>1</v>
      </c>
      <c r="W34">
        <f>(W19-MIN($W$19:$W$26))/(MAX($W$19:$W$26)-MIN($W$19:$W$26))</f>
        <v>0.19001955216694999</v>
      </c>
    </row>
    <row r="35" spans="1:23" x14ac:dyDescent="0.25">
      <c r="A35" s="14" t="s">
        <v>63</v>
      </c>
      <c r="B35" s="16">
        <v>41424</v>
      </c>
      <c r="C35" s="14">
        <v>9</v>
      </c>
      <c r="D35" s="14">
        <v>45.9</v>
      </c>
      <c r="E35" s="14">
        <v>1.38</v>
      </c>
      <c r="F35" s="14">
        <v>27</v>
      </c>
      <c r="G35" s="14"/>
      <c r="K35" s="33">
        <v>41409</v>
      </c>
      <c r="L35">
        <v>0.47</v>
      </c>
      <c r="M35">
        <v>0.26</v>
      </c>
      <c r="S35" s="33">
        <v>41416</v>
      </c>
      <c r="T35">
        <f t="shared" si="0"/>
        <v>0.12017167381974247</v>
      </c>
      <c r="U35">
        <f t="shared" si="1"/>
        <v>0.89189189189189177</v>
      </c>
      <c r="W35">
        <f t="shared" ref="W35:W41" si="2">(W20-MIN($W$19:$W$26))/(MAX($W$19:$W$26)-MIN($W$19:$W$26))</f>
        <v>0.38652374261881139</v>
      </c>
    </row>
    <row r="36" spans="1:23" x14ac:dyDescent="0.25">
      <c r="A36" s="14" t="s">
        <v>63</v>
      </c>
      <c r="B36" s="16">
        <v>41424</v>
      </c>
      <c r="C36" s="14">
        <v>10</v>
      </c>
      <c r="D36" s="14">
        <v>43.8</v>
      </c>
      <c r="E36" s="14">
        <v>1.06</v>
      </c>
      <c r="F36" s="14">
        <v>25</v>
      </c>
      <c r="G36" s="14"/>
      <c r="K36" s="33">
        <v>41416</v>
      </c>
      <c r="L36">
        <v>0.77</v>
      </c>
      <c r="M36">
        <v>1.35</v>
      </c>
      <c r="S36" s="33">
        <v>41424</v>
      </c>
      <c r="T36">
        <f t="shared" si="0"/>
        <v>0.21459227467811159</v>
      </c>
      <c r="U36">
        <f t="shared" si="1"/>
        <v>0.79279279279279313</v>
      </c>
      <c r="W36">
        <f t="shared" si="2"/>
        <v>0.58302793307067269</v>
      </c>
    </row>
    <row r="37" spans="1:23" x14ac:dyDescent="0.25">
      <c r="A37" s="14" t="s">
        <v>63</v>
      </c>
      <c r="B37" s="16">
        <v>41424</v>
      </c>
      <c r="C37" s="14">
        <v>11</v>
      </c>
      <c r="D37" s="14">
        <v>46.9</v>
      </c>
      <c r="E37" s="14">
        <v>1.34</v>
      </c>
      <c r="F37" s="14">
        <v>32</v>
      </c>
      <c r="G37" s="14"/>
      <c r="K37" s="33">
        <v>41424</v>
      </c>
      <c r="L37">
        <v>0.98</v>
      </c>
      <c r="M37">
        <v>1.96</v>
      </c>
      <c r="S37" s="33">
        <v>41429</v>
      </c>
      <c r="T37">
        <f t="shared" si="0"/>
        <v>0.34334763948497854</v>
      </c>
      <c r="U37">
        <f t="shared" si="1"/>
        <v>0.51351351351351349</v>
      </c>
      <c r="W37">
        <f t="shared" si="2"/>
        <v>0.79777360752218041</v>
      </c>
    </row>
    <row r="38" spans="1:23" x14ac:dyDescent="0.25">
      <c r="A38" s="14" t="s">
        <v>63</v>
      </c>
      <c r="B38" s="16">
        <v>41424</v>
      </c>
      <c r="C38" s="14">
        <v>12</v>
      </c>
      <c r="D38" s="14">
        <v>45.4</v>
      </c>
      <c r="E38" s="14">
        <v>0.98</v>
      </c>
      <c r="F38" s="14">
        <v>25</v>
      </c>
      <c r="G38" s="14"/>
      <c r="K38" s="33">
        <v>41429</v>
      </c>
      <c r="L38">
        <v>2.21</v>
      </c>
      <c r="M38">
        <v>1.24</v>
      </c>
      <c r="S38" s="33">
        <v>41436</v>
      </c>
      <c r="T38">
        <f t="shared" si="0"/>
        <v>0.69527896995708149</v>
      </c>
      <c r="U38">
        <f t="shared" si="1"/>
        <v>0.26126126126126126</v>
      </c>
      <c r="W38">
        <f t="shared" si="2"/>
        <v>1</v>
      </c>
    </row>
    <row r="39" spans="1:23" x14ac:dyDescent="0.25">
      <c r="A39" s="14" t="s">
        <v>19</v>
      </c>
      <c r="B39" s="16">
        <v>41429</v>
      </c>
      <c r="C39" s="14">
        <v>1</v>
      </c>
      <c r="D39" s="14">
        <v>46.5</v>
      </c>
      <c r="E39" s="14">
        <v>1.71</v>
      </c>
      <c r="F39" s="14"/>
      <c r="G39" s="14"/>
      <c r="K39" s="33">
        <v>41436</v>
      </c>
      <c r="L39">
        <v>3.37</v>
      </c>
      <c r="M39">
        <v>1.38</v>
      </c>
      <c r="S39" s="33">
        <v>41444</v>
      </c>
      <c r="T39">
        <f t="shared" si="0"/>
        <v>1</v>
      </c>
      <c r="U39">
        <f t="shared" si="1"/>
        <v>0.16216216216216209</v>
      </c>
      <c r="W39">
        <f t="shared" si="2"/>
        <v>0.95677104314249506</v>
      </c>
    </row>
    <row r="40" spans="1:23" x14ac:dyDescent="0.25">
      <c r="A40" s="14" t="s">
        <v>20</v>
      </c>
      <c r="B40" s="16">
        <v>41429</v>
      </c>
      <c r="C40" s="14">
        <v>2</v>
      </c>
      <c r="D40" s="14">
        <v>46.8</v>
      </c>
      <c r="E40" s="14">
        <v>2.2599999999999998</v>
      </c>
      <c r="F40" s="14"/>
      <c r="G40" s="14"/>
      <c r="K40" s="33">
        <v>41444</v>
      </c>
      <c r="L40">
        <v>3.76</v>
      </c>
      <c r="M40">
        <v>1.68</v>
      </c>
      <c r="S40" s="33">
        <v>41452</v>
      </c>
      <c r="T40">
        <f t="shared" si="0"/>
        <v>0.94420600858369108</v>
      </c>
      <c r="U40">
        <f t="shared" si="1"/>
        <v>0.18018018018018012</v>
      </c>
      <c r="W40">
        <f t="shared" si="2"/>
        <v>0.85149195806600575</v>
      </c>
    </row>
    <row r="41" spans="1:23" x14ac:dyDescent="0.25">
      <c r="A41" s="14" t="s">
        <v>21</v>
      </c>
      <c r="B41" s="16">
        <v>41429</v>
      </c>
      <c r="C41" s="14">
        <v>3</v>
      </c>
      <c r="D41" s="14">
        <v>41.1</v>
      </c>
      <c r="E41" s="14">
        <v>1.58</v>
      </c>
      <c r="F41" s="14"/>
      <c r="G41" s="14"/>
      <c r="K41" s="33">
        <v>41452</v>
      </c>
      <c r="L41">
        <v>2.63</v>
      </c>
      <c r="M41">
        <v>1.27</v>
      </c>
      <c r="S41" s="33">
        <v>41463</v>
      </c>
      <c r="T41">
        <f t="shared" si="0"/>
        <v>0.77253218884120167</v>
      </c>
      <c r="U41">
        <f t="shared" si="1"/>
        <v>0.10810810810810796</v>
      </c>
      <c r="W41">
        <f t="shared" si="2"/>
        <v>0</v>
      </c>
    </row>
    <row r="42" spans="1:23" x14ac:dyDescent="0.25">
      <c r="A42" s="14" t="s">
        <v>22</v>
      </c>
      <c r="B42" s="16">
        <v>41429</v>
      </c>
      <c r="C42" s="14">
        <v>4</v>
      </c>
      <c r="D42" s="14">
        <v>52.4</v>
      </c>
      <c r="E42" s="14">
        <v>1.36</v>
      </c>
      <c r="F42" s="14"/>
      <c r="G42" s="14"/>
      <c r="K42" s="33">
        <v>41463</v>
      </c>
      <c r="L42">
        <v>2.64</v>
      </c>
      <c r="M42">
        <v>1.1399999999999999</v>
      </c>
      <c r="S42" s="33">
        <v>41471</v>
      </c>
      <c r="T42">
        <f t="shared" si="0"/>
        <v>0.57939914163090123</v>
      </c>
      <c r="U42">
        <f t="shared" si="1"/>
        <v>3.603603603603607E-2</v>
      </c>
    </row>
    <row r="43" spans="1:23" x14ac:dyDescent="0.25">
      <c r="A43" s="14" t="s">
        <v>23</v>
      </c>
      <c r="B43" s="16">
        <v>41429</v>
      </c>
      <c r="C43" s="14">
        <v>5</v>
      </c>
      <c r="D43" s="14">
        <v>52.3</v>
      </c>
      <c r="E43" s="14">
        <v>1.3</v>
      </c>
      <c r="F43" s="14"/>
      <c r="G43" s="14"/>
      <c r="K43" s="33">
        <v>41471</v>
      </c>
      <c r="L43">
        <v>2.25</v>
      </c>
      <c r="M43">
        <v>1.18</v>
      </c>
      <c r="S43" s="33">
        <v>41481</v>
      </c>
      <c r="T43">
        <f t="shared" si="0"/>
        <v>0.53218884120171672</v>
      </c>
      <c r="U43">
        <f t="shared" si="1"/>
        <v>0</v>
      </c>
    </row>
    <row r="44" spans="1:23" x14ac:dyDescent="0.25">
      <c r="A44" s="14" t="s">
        <v>24</v>
      </c>
      <c r="B44" s="16">
        <v>41429</v>
      </c>
      <c r="C44" s="14">
        <v>6</v>
      </c>
      <c r="D44" s="14">
        <v>43.4</v>
      </c>
      <c r="E44" s="14">
        <v>1.78</v>
      </c>
      <c r="F44" s="14"/>
      <c r="G44" s="14"/>
      <c r="K44" s="33">
        <v>41481</v>
      </c>
      <c r="L44">
        <v>2.84</v>
      </c>
      <c r="M44">
        <v>1.42</v>
      </c>
    </row>
    <row r="45" spans="1:23" x14ac:dyDescent="0.25">
      <c r="A45" s="14" t="s">
        <v>16</v>
      </c>
      <c r="B45" s="16">
        <v>41429</v>
      </c>
      <c r="C45" s="14">
        <v>7</v>
      </c>
      <c r="D45" s="14">
        <v>44.7</v>
      </c>
      <c r="E45" s="14">
        <v>0.88</v>
      </c>
      <c r="F45" s="14"/>
      <c r="G45" s="14"/>
      <c r="V45" s="1">
        <v>41444</v>
      </c>
      <c r="W45">
        <v>0</v>
      </c>
    </row>
    <row r="46" spans="1:23" x14ac:dyDescent="0.25">
      <c r="A46" s="14" t="s">
        <v>25</v>
      </c>
      <c r="B46" s="16">
        <v>41429</v>
      </c>
      <c r="C46" s="14">
        <v>8</v>
      </c>
      <c r="D46" s="14">
        <v>44.1</v>
      </c>
      <c r="E46" s="14">
        <v>1.24</v>
      </c>
      <c r="F46" s="14"/>
      <c r="G46" s="14"/>
      <c r="V46" s="1">
        <v>41444</v>
      </c>
      <c r="W46">
        <v>1.2</v>
      </c>
    </row>
    <row r="47" spans="1:23" x14ac:dyDescent="0.25">
      <c r="A47" s="14" t="s">
        <v>5</v>
      </c>
      <c r="B47" s="16">
        <v>41429</v>
      </c>
      <c r="C47" s="14">
        <v>9</v>
      </c>
      <c r="D47" s="14">
        <v>46.8</v>
      </c>
      <c r="E47" s="14">
        <v>1.19</v>
      </c>
      <c r="F47" s="14"/>
      <c r="G47" s="14"/>
      <c r="V47" s="1">
        <v>41470</v>
      </c>
      <c r="W47">
        <v>0</v>
      </c>
    </row>
    <row r="48" spans="1:23" x14ac:dyDescent="0.25">
      <c r="A48" s="14" t="s">
        <v>26</v>
      </c>
      <c r="B48" s="16">
        <v>41429</v>
      </c>
      <c r="C48" s="14">
        <v>10</v>
      </c>
      <c r="D48" s="14">
        <v>42.6</v>
      </c>
      <c r="E48" s="14">
        <v>1.02</v>
      </c>
      <c r="F48" s="14"/>
      <c r="G48" s="14"/>
      <c r="V48" s="1">
        <v>41470</v>
      </c>
      <c r="W48">
        <v>1.2</v>
      </c>
    </row>
    <row r="49" spans="1:7" x14ac:dyDescent="0.25">
      <c r="A49" s="14" t="s">
        <v>13</v>
      </c>
      <c r="B49" s="16">
        <v>41429</v>
      </c>
      <c r="C49" s="14">
        <v>11</v>
      </c>
      <c r="D49" s="14">
        <v>45.8</v>
      </c>
      <c r="E49" s="14">
        <v>1.8</v>
      </c>
      <c r="F49" s="14"/>
      <c r="G49" s="14"/>
    </row>
    <row r="50" spans="1:7" x14ac:dyDescent="0.25">
      <c r="A50" s="14" t="s">
        <v>27</v>
      </c>
      <c r="B50" s="16">
        <v>41429</v>
      </c>
      <c r="C50" s="14">
        <v>12</v>
      </c>
      <c r="D50" s="14">
        <v>43.2</v>
      </c>
      <c r="E50" s="14">
        <v>2.21</v>
      </c>
      <c r="F50" s="14"/>
      <c r="G50" s="14"/>
    </row>
    <row r="51" spans="1:7" x14ac:dyDescent="0.25">
      <c r="A51" s="14" t="s">
        <v>63</v>
      </c>
      <c r="B51" s="16">
        <v>41436</v>
      </c>
      <c r="C51" s="14">
        <v>1</v>
      </c>
      <c r="D51" s="14">
        <v>48.9</v>
      </c>
      <c r="E51" s="14">
        <v>2.09</v>
      </c>
      <c r="F51" s="14">
        <v>57</v>
      </c>
      <c r="G51" s="14"/>
    </row>
    <row r="52" spans="1:7" x14ac:dyDescent="0.25">
      <c r="A52" s="14" t="s">
        <v>63</v>
      </c>
      <c r="B52" s="16">
        <v>41436</v>
      </c>
      <c r="C52" s="14">
        <v>2</v>
      </c>
      <c r="D52" s="14">
        <v>47.6</v>
      </c>
      <c r="E52" s="14">
        <v>2.91</v>
      </c>
      <c r="F52" s="14">
        <v>65</v>
      </c>
      <c r="G52" s="14"/>
    </row>
    <row r="53" spans="1:7" x14ac:dyDescent="0.25">
      <c r="A53" s="14" t="s">
        <v>63</v>
      </c>
      <c r="B53" s="16">
        <v>41436</v>
      </c>
      <c r="C53" s="14">
        <v>3</v>
      </c>
      <c r="D53" s="14">
        <v>45.2</v>
      </c>
      <c r="E53" s="14">
        <v>2.12</v>
      </c>
      <c r="F53" s="14">
        <v>45</v>
      </c>
      <c r="G53" s="14"/>
    </row>
    <row r="54" spans="1:7" x14ac:dyDescent="0.25">
      <c r="A54" s="14" t="s">
        <v>63</v>
      </c>
      <c r="B54" s="16">
        <v>41436</v>
      </c>
      <c r="C54" s="14">
        <v>4</v>
      </c>
      <c r="D54" s="14">
        <v>44.6</v>
      </c>
      <c r="E54" s="14">
        <v>1.61</v>
      </c>
      <c r="F54" s="14">
        <v>52</v>
      </c>
      <c r="G54" s="14"/>
    </row>
    <row r="55" spans="1:7" x14ac:dyDescent="0.25">
      <c r="A55" s="14" t="s">
        <v>63</v>
      </c>
      <c r="B55" s="16">
        <v>41436</v>
      </c>
      <c r="C55" s="14">
        <v>5</v>
      </c>
      <c r="D55" s="14">
        <v>45.9</v>
      </c>
      <c r="E55" s="14">
        <v>2.85</v>
      </c>
      <c r="F55" s="14">
        <v>52</v>
      </c>
      <c r="G55" s="14"/>
    </row>
    <row r="56" spans="1:7" x14ac:dyDescent="0.25">
      <c r="A56" s="14" t="s">
        <v>63</v>
      </c>
      <c r="B56" s="16">
        <v>41436</v>
      </c>
      <c r="C56" s="14">
        <v>6</v>
      </c>
      <c r="D56" s="14">
        <v>43.9</v>
      </c>
      <c r="E56" s="14">
        <v>3</v>
      </c>
      <c r="F56" s="14">
        <v>60</v>
      </c>
      <c r="G56" s="14"/>
    </row>
    <row r="57" spans="1:7" x14ac:dyDescent="0.25">
      <c r="A57" s="14" t="s">
        <v>63</v>
      </c>
      <c r="B57" s="16">
        <v>41436</v>
      </c>
      <c r="C57" s="14">
        <v>7</v>
      </c>
      <c r="D57" s="14">
        <v>51.7</v>
      </c>
      <c r="E57" s="14">
        <v>1.82</v>
      </c>
      <c r="F57" s="14">
        <v>55</v>
      </c>
      <c r="G57" s="14"/>
    </row>
    <row r="58" spans="1:7" x14ac:dyDescent="0.25">
      <c r="A58" s="14" t="s">
        <v>63</v>
      </c>
      <c r="B58" s="16">
        <v>41436</v>
      </c>
      <c r="C58" s="14">
        <v>8</v>
      </c>
      <c r="D58" s="14">
        <v>44.6</v>
      </c>
      <c r="E58" s="14">
        <v>1.38</v>
      </c>
      <c r="F58" s="14">
        <v>45</v>
      </c>
      <c r="G58" s="14"/>
    </row>
    <row r="59" spans="1:7" x14ac:dyDescent="0.25">
      <c r="A59" s="14" t="s">
        <v>63</v>
      </c>
      <c r="B59" s="16">
        <v>41436</v>
      </c>
      <c r="C59" s="14">
        <v>9</v>
      </c>
      <c r="D59" s="14">
        <v>49.9</v>
      </c>
      <c r="E59" s="14">
        <v>1.33</v>
      </c>
      <c r="F59" s="14">
        <v>55</v>
      </c>
      <c r="G59" s="14"/>
    </row>
    <row r="60" spans="1:7" x14ac:dyDescent="0.25">
      <c r="A60" s="14" t="s">
        <v>63</v>
      </c>
      <c r="B60" s="16">
        <v>41436</v>
      </c>
      <c r="C60" s="14">
        <v>10</v>
      </c>
      <c r="D60" s="14">
        <v>46.8</v>
      </c>
      <c r="E60" s="14">
        <v>1.92</v>
      </c>
      <c r="F60" s="14">
        <v>50</v>
      </c>
      <c r="G60" s="14"/>
    </row>
    <row r="61" spans="1:7" x14ac:dyDescent="0.25">
      <c r="A61" s="14" t="s">
        <v>63</v>
      </c>
      <c r="B61" s="16">
        <v>41436</v>
      </c>
      <c r="C61" s="14">
        <v>11</v>
      </c>
      <c r="D61" s="14">
        <v>48.7</v>
      </c>
      <c r="E61" s="14">
        <v>2.92</v>
      </c>
      <c r="F61" s="14">
        <v>57</v>
      </c>
      <c r="G61" s="14"/>
    </row>
    <row r="62" spans="1:7" x14ac:dyDescent="0.25">
      <c r="A62" s="14" t="s">
        <v>63</v>
      </c>
      <c r="B62" s="16">
        <v>41436</v>
      </c>
      <c r="C62" s="14">
        <v>12</v>
      </c>
      <c r="D62" s="14">
        <v>46.5</v>
      </c>
      <c r="E62" s="14">
        <v>3.37</v>
      </c>
      <c r="F62" s="14">
        <v>65</v>
      </c>
      <c r="G62" s="14"/>
    </row>
    <row r="63" spans="1:7" x14ac:dyDescent="0.25">
      <c r="A63" s="14" t="s">
        <v>63</v>
      </c>
      <c r="B63" s="16">
        <v>41444</v>
      </c>
      <c r="C63" s="14">
        <v>1</v>
      </c>
      <c r="D63" s="14">
        <v>42.2</v>
      </c>
      <c r="E63" s="14">
        <v>2.2799999999999998</v>
      </c>
      <c r="F63" s="14">
        <v>83</v>
      </c>
      <c r="G63" s="14"/>
    </row>
    <row r="64" spans="1:7" x14ac:dyDescent="0.25">
      <c r="A64" s="14" t="s">
        <v>63</v>
      </c>
      <c r="B64" s="16">
        <v>41444</v>
      </c>
      <c r="C64" s="14">
        <v>2</v>
      </c>
      <c r="D64" s="14">
        <v>42.1</v>
      </c>
      <c r="E64" s="14">
        <v>3.17</v>
      </c>
      <c r="F64" s="14">
        <v>85</v>
      </c>
      <c r="G64" s="14"/>
    </row>
    <row r="65" spans="1:23" x14ac:dyDescent="0.25">
      <c r="A65" s="14" t="s">
        <v>63</v>
      </c>
      <c r="B65" s="16">
        <v>41444</v>
      </c>
      <c r="C65" s="14">
        <v>3</v>
      </c>
      <c r="D65" s="14">
        <v>42.9</v>
      </c>
      <c r="E65" s="14">
        <v>2</v>
      </c>
      <c r="F65" s="14">
        <v>65</v>
      </c>
      <c r="G65" s="14"/>
    </row>
    <row r="66" spans="1:23" x14ac:dyDescent="0.25">
      <c r="A66" s="14" t="s">
        <v>63</v>
      </c>
      <c r="B66" s="16">
        <v>41444</v>
      </c>
      <c r="C66" s="14">
        <v>4</v>
      </c>
      <c r="D66" s="14">
        <v>41.6</v>
      </c>
      <c r="E66" s="14">
        <v>1.72</v>
      </c>
      <c r="F66" s="14">
        <v>65</v>
      </c>
      <c r="G66" s="14"/>
    </row>
    <row r="67" spans="1:23" x14ac:dyDescent="0.25">
      <c r="A67" s="14" t="s">
        <v>63</v>
      </c>
      <c r="B67" s="16">
        <v>41444</v>
      </c>
      <c r="C67" s="14">
        <v>5</v>
      </c>
      <c r="D67" s="14">
        <v>47.5</v>
      </c>
      <c r="E67" s="14">
        <v>2.87</v>
      </c>
      <c r="F67" s="14">
        <v>75</v>
      </c>
      <c r="G67" s="14"/>
      <c r="L67" s="17">
        <v>47.6</v>
      </c>
      <c r="M67" s="17">
        <v>45.2</v>
      </c>
      <c r="N67" s="17">
        <v>44.6</v>
      </c>
      <c r="O67" s="17">
        <v>45.9</v>
      </c>
      <c r="P67" s="17">
        <v>43.9</v>
      </c>
      <c r="Q67" s="17">
        <v>51.7</v>
      </c>
      <c r="R67" s="17">
        <v>44.6</v>
      </c>
      <c r="S67" s="17">
        <v>49.9</v>
      </c>
      <c r="T67" s="17">
        <v>46.8</v>
      </c>
      <c r="U67" s="17">
        <v>48.7</v>
      </c>
      <c r="V67" s="17">
        <v>46.5</v>
      </c>
      <c r="W67" s="18">
        <v>41436</v>
      </c>
    </row>
    <row r="68" spans="1:23" x14ac:dyDescent="0.25">
      <c r="A68" s="14" t="s">
        <v>63</v>
      </c>
      <c r="B68" s="16">
        <v>41444</v>
      </c>
      <c r="C68" s="14">
        <v>6</v>
      </c>
      <c r="D68" s="14">
        <v>46.6</v>
      </c>
      <c r="E68" s="14">
        <v>3.23</v>
      </c>
      <c r="F68" s="14">
        <v>85</v>
      </c>
      <c r="G68" s="14"/>
      <c r="L68" s="17">
        <v>42.1</v>
      </c>
      <c r="M68" s="17">
        <v>42.9</v>
      </c>
      <c r="N68" s="17">
        <v>41.6</v>
      </c>
      <c r="O68" s="17">
        <v>47.5</v>
      </c>
      <c r="P68" s="17">
        <v>46.6</v>
      </c>
      <c r="Q68" s="17">
        <v>43.8</v>
      </c>
      <c r="R68" s="17">
        <v>42.7</v>
      </c>
      <c r="S68" s="17">
        <v>44.3</v>
      </c>
      <c r="T68" s="17">
        <v>44.7</v>
      </c>
      <c r="U68" s="17">
        <v>49.1</v>
      </c>
      <c r="V68" s="17">
        <v>42.6</v>
      </c>
      <c r="W68" s="18">
        <v>41444</v>
      </c>
    </row>
    <row r="69" spans="1:23" x14ac:dyDescent="0.25">
      <c r="A69" s="14" t="s">
        <v>63</v>
      </c>
      <c r="B69" s="16">
        <v>41444</v>
      </c>
      <c r="C69" s="14">
        <v>7</v>
      </c>
      <c r="D69" s="14">
        <v>43.8</v>
      </c>
      <c r="E69" s="14">
        <v>2.09</v>
      </c>
      <c r="F69" s="14">
        <v>77</v>
      </c>
      <c r="G69" s="14"/>
      <c r="L69" s="17">
        <v>50.4</v>
      </c>
      <c r="M69" s="17">
        <v>50.5</v>
      </c>
      <c r="N69" s="17">
        <v>49.3</v>
      </c>
      <c r="O69" s="17">
        <v>50.8</v>
      </c>
      <c r="P69" s="17">
        <v>50</v>
      </c>
      <c r="Q69" s="17">
        <v>51</v>
      </c>
      <c r="R69" s="17">
        <v>47.9</v>
      </c>
      <c r="S69" s="17">
        <v>53</v>
      </c>
      <c r="T69" s="17">
        <v>55.5</v>
      </c>
      <c r="U69" s="17">
        <v>57.7</v>
      </c>
      <c r="V69" s="17">
        <v>43.7</v>
      </c>
      <c r="W69" s="18">
        <v>41457</v>
      </c>
    </row>
    <row r="70" spans="1:23" x14ac:dyDescent="0.25">
      <c r="A70" s="14" t="s">
        <v>63</v>
      </c>
      <c r="B70" s="16">
        <v>41444</v>
      </c>
      <c r="C70" s="14">
        <v>8</v>
      </c>
      <c r="D70" s="14">
        <v>42.7</v>
      </c>
      <c r="E70" s="14">
        <v>1.68</v>
      </c>
      <c r="F70" s="14">
        <v>55</v>
      </c>
      <c r="G70" s="14"/>
      <c r="L70" s="14">
        <v>41.9</v>
      </c>
      <c r="M70" s="14">
        <v>51</v>
      </c>
      <c r="N70" s="14">
        <v>45.8</v>
      </c>
      <c r="O70" s="14">
        <v>49.6</v>
      </c>
      <c r="P70" s="14">
        <v>47.4</v>
      </c>
      <c r="Q70" s="14">
        <v>44.8</v>
      </c>
      <c r="R70" s="14">
        <v>29.6</v>
      </c>
      <c r="S70" s="14">
        <v>47.1</v>
      </c>
      <c r="T70" s="14">
        <v>50.9</v>
      </c>
      <c r="U70" s="14">
        <v>55.2</v>
      </c>
      <c r="V70" s="14">
        <v>52.9</v>
      </c>
      <c r="W70" s="1">
        <v>41463</v>
      </c>
    </row>
    <row r="71" spans="1:23" x14ac:dyDescent="0.25">
      <c r="A71" s="14" t="s">
        <v>63</v>
      </c>
      <c r="B71" s="16">
        <v>41444</v>
      </c>
      <c r="C71" s="14">
        <v>9</v>
      </c>
      <c r="D71" s="14">
        <v>44.3</v>
      </c>
      <c r="E71" s="14">
        <v>2.08</v>
      </c>
      <c r="F71" s="14">
        <v>70</v>
      </c>
      <c r="G71" s="14"/>
      <c r="L71" s="14">
        <v>2.8</v>
      </c>
      <c r="M71" s="14">
        <v>17.399999999999999</v>
      </c>
      <c r="N71" s="14">
        <v>5.3</v>
      </c>
      <c r="O71" s="14">
        <v>21.8</v>
      </c>
      <c r="P71" s="14">
        <v>13</v>
      </c>
      <c r="Q71" s="14">
        <v>4.0999999999999996</v>
      </c>
      <c r="R71" s="14">
        <v>3.6</v>
      </c>
      <c r="S71" s="14">
        <v>9.8000000000000007</v>
      </c>
      <c r="T71" s="14">
        <v>4.0999999999999996</v>
      </c>
      <c r="U71" s="14">
        <v>2.2999999999999998</v>
      </c>
      <c r="V71" s="14">
        <v>4.7</v>
      </c>
      <c r="W71" s="1">
        <v>41481</v>
      </c>
    </row>
    <row r="72" spans="1:23" x14ac:dyDescent="0.25">
      <c r="A72" s="14" t="s">
        <v>63</v>
      </c>
      <c r="B72" s="16">
        <v>41444</v>
      </c>
      <c r="C72" s="14">
        <v>10</v>
      </c>
      <c r="D72" s="14">
        <v>44.7</v>
      </c>
      <c r="E72" s="14">
        <v>2.63</v>
      </c>
      <c r="F72" s="14">
        <v>67</v>
      </c>
      <c r="G72" s="14"/>
    </row>
    <row r="73" spans="1:23" x14ac:dyDescent="0.25">
      <c r="A73" s="14" t="s">
        <v>63</v>
      </c>
      <c r="B73" s="16">
        <v>41444</v>
      </c>
      <c r="C73" s="14">
        <v>11</v>
      </c>
      <c r="D73" s="14">
        <v>49.1</v>
      </c>
      <c r="E73" s="14">
        <v>3.18</v>
      </c>
      <c r="F73" s="14">
        <v>83</v>
      </c>
      <c r="G73" s="14"/>
      <c r="O73" t="s">
        <v>74</v>
      </c>
      <c r="T73" t="s">
        <v>75</v>
      </c>
    </row>
    <row r="74" spans="1:23" x14ac:dyDescent="0.25">
      <c r="A74" s="14" t="s">
        <v>63</v>
      </c>
      <c r="B74" s="16">
        <v>41444</v>
      </c>
      <c r="C74" s="14">
        <v>12</v>
      </c>
      <c r="D74" s="14">
        <v>42.6</v>
      </c>
      <c r="E74" s="14">
        <v>3.76</v>
      </c>
      <c r="F74" s="14">
        <v>83</v>
      </c>
      <c r="G74" s="14"/>
      <c r="L74" t="s">
        <v>0</v>
      </c>
      <c r="M74" s="18" t="s">
        <v>77</v>
      </c>
      <c r="N74" s="18" t="s">
        <v>78</v>
      </c>
      <c r="O74" s="18" t="s">
        <v>79</v>
      </c>
      <c r="P74" s="1" t="s">
        <v>80</v>
      </c>
      <c r="Q74" s="1" t="s">
        <v>81</v>
      </c>
      <c r="R74" s="18" t="s">
        <v>82</v>
      </c>
      <c r="S74" s="18" t="s">
        <v>83</v>
      </c>
      <c r="T74" s="18" t="s">
        <v>84</v>
      </c>
      <c r="U74" s="1" t="s">
        <v>85</v>
      </c>
      <c r="V74" s="1" t="s">
        <v>86</v>
      </c>
    </row>
    <row r="75" spans="1:23" x14ac:dyDescent="0.25">
      <c r="A75" s="14" t="s">
        <v>63</v>
      </c>
      <c r="B75" s="16">
        <v>41452</v>
      </c>
      <c r="C75" s="14">
        <v>1</v>
      </c>
      <c r="D75" s="14">
        <v>50.7</v>
      </c>
      <c r="E75" s="14">
        <v>2.23</v>
      </c>
      <c r="F75" s="14">
        <v>87</v>
      </c>
      <c r="G75" s="14"/>
      <c r="L75">
        <v>1</v>
      </c>
      <c r="M75" s="17">
        <v>48.9</v>
      </c>
      <c r="N75" s="17">
        <v>42.2</v>
      </c>
      <c r="O75" s="17">
        <v>51.4</v>
      </c>
      <c r="P75" s="17">
        <v>53.5</v>
      </c>
      <c r="Q75" s="17">
        <v>3.6</v>
      </c>
      <c r="R75" s="17">
        <v>57</v>
      </c>
      <c r="S75" s="17">
        <v>83</v>
      </c>
      <c r="T75" s="17">
        <v>80</v>
      </c>
      <c r="U75" s="17">
        <v>85</v>
      </c>
      <c r="V75" s="17">
        <v>89</v>
      </c>
    </row>
    <row r="76" spans="1:23" x14ac:dyDescent="0.25">
      <c r="A76" s="14" t="s">
        <v>63</v>
      </c>
      <c r="B76" s="16">
        <v>41452</v>
      </c>
      <c r="C76" s="14">
        <v>2</v>
      </c>
      <c r="D76" s="14">
        <v>45.6</v>
      </c>
      <c r="E76" s="14">
        <v>2.5499999999999998</v>
      </c>
      <c r="F76" s="14">
        <v>95</v>
      </c>
      <c r="G76" s="14"/>
      <c r="L76">
        <v>2</v>
      </c>
      <c r="M76" s="17">
        <v>47.6</v>
      </c>
      <c r="N76" s="17">
        <v>42.1</v>
      </c>
      <c r="O76" s="17">
        <v>50.4</v>
      </c>
      <c r="P76" s="17">
        <v>41.9</v>
      </c>
      <c r="Q76" s="17">
        <v>2.8</v>
      </c>
      <c r="R76" s="17">
        <v>65</v>
      </c>
      <c r="S76" s="17">
        <v>85</v>
      </c>
      <c r="T76" s="17">
        <v>92</v>
      </c>
      <c r="U76" s="17">
        <v>90</v>
      </c>
      <c r="V76" s="17">
        <v>94</v>
      </c>
    </row>
    <row r="77" spans="1:23" x14ac:dyDescent="0.25">
      <c r="A77" s="14" t="s">
        <v>63</v>
      </c>
      <c r="B77" s="16">
        <v>41452</v>
      </c>
      <c r="C77" s="14">
        <v>3</v>
      </c>
      <c r="D77" s="14">
        <v>49.8</v>
      </c>
      <c r="E77" s="14">
        <v>1.48</v>
      </c>
      <c r="F77" s="14">
        <v>82</v>
      </c>
      <c r="G77" s="14"/>
      <c r="L77">
        <v>3</v>
      </c>
      <c r="M77" s="17">
        <v>45.2</v>
      </c>
      <c r="N77" s="17">
        <v>42.9</v>
      </c>
      <c r="O77" s="17">
        <v>50.5</v>
      </c>
      <c r="P77" s="17">
        <v>51</v>
      </c>
      <c r="Q77" s="17">
        <v>17.399999999999999</v>
      </c>
      <c r="R77" s="17">
        <v>45</v>
      </c>
      <c r="S77" s="17">
        <v>65</v>
      </c>
      <c r="T77" s="17">
        <v>86</v>
      </c>
      <c r="U77" s="17">
        <v>79</v>
      </c>
      <c r="V77" s="17">
        <v>73</v>
      </c>
    </row>
    <row r="78" spans="1:23" x14ac:dyDescent="0.25">
      <c r="A78" s="14" t="s">
        <v>63</v>
      </c>
      <c r="B78" s="16">
        <v>41452</v>
      </c>
      <c r="C78" s="14">
        <v>4</v>
      </c>
      <c r="D78" s="14">
        <v>45.8</v>
      </c>
      <c r="E78" s="14">
        <v>1.19</v>
      </c>
      <c r="F78" s="14">
        <v>68</v>
      </c>
      <c r="G78" s="14"/>
      <c r="L78">
        <v>4</v>
      </c>
      <c r="M78" s="17">
        <v>44.6</v>
      </c>
      <c r="N78" s="17">
        <v>41.6</v>
      </c>
      <c r="O78" s="17">
        <v>49.3</v>
      </c>
      <c r="P78" s="17">
        <v>45.8</v>
      </c>
      <c r="Q78" s="17">
        <v>5.3</v>
      </c>
      <c r="R78" s="17">
        <v>52</v>
      </c>
      <c r="S78" s="17">
        <v>65</v>
      </c>
      <c r="T78" s="17">
        <v>72</v>
      </c>
      <c r="U78" s="17">
        <v>70</v>
      </c>
      <c r="V78" s="17">
        <v>66</v>
      </c>
    </row>
    <row r="79" spans="1:23" x14ac:dyDescent="0.25">
      <c r="A79" s="14" t="s">
        <v>63</v>
      </c>
      <c r="B79" s="16">
        <v>41452</v>
      </c>
      <c r="C79" s="14">
        <v>5</v>
      </c>
      <c r="D79" s="14">
        <v>49.2</v>
      </c>
      <c r="E79" s="14">
        <v>2.23</v>
      </c>
      <c r="F79" s="14">
        <v>88</v>
      </c>
      <c r="G79" s="14"/>
      <c r="L79">
        <v>5</v>
      </c>
      <c r="M79" s="17">
        <v>45.9</v>
      </c>
      <c r="N79" s="17">
        <v>47.5</v>
      </c>
      <c r="O79" s="17">
        <v>50.8</v>
      </c>
      <c r="P79" s="17">
        <v>49.6</v>
      </c>
      <c r="Q79" s="17">
        <v>21.8</v>
      </c>
      <c r="R79" s="17">
        <v>52</v>
      </c>
      <c r="S79" s="17">
        <v>75</v>
      </c>
      <c r="T79" s="17">
        <v>77</v>
      </c>
      <c r="U79" s="17">
        <v>95</v>
      </c>
      <c r="V79" s="17">
        <v>92</v>
      </c>
    </row>
    <row r="80" spans="1:23" x14ac:dyDescent="0.25">
      <c r="A80" s="14" t="s">
        <v>63</v>
      </c>
      <c r="B80" s="16">
        <v>41452</v>
      </c>
      <c r="C80" s="14">
        <v>6</v>
      </c>
      <c r="D80" s="14">
        <v>50</v>
      </c>
      <c r="E80" s="14">
        <v>3.5</v>
      </c>
      <c r="F80" s="14">
        <v>91</v>
      </c>
      <c r="G80" s="14"/>
      <c r="L80">
        <v>6</v>
      </c>
      <c r="M80" s="17">
        <v>43.9</v>
      </c>
      <c r="N80" s="17">
        <v>46.6</v>
      </c>
      <c r="O80" s="17">
        <v>50</v>
      </c>
      <c r="P80" s="17">
        <v>47.4</v>
      </c>
      <c r="Q80" s="17">
        <v>13</v>
      </c>
      <c r="R80" s="17">
        <v>60</v>
      </c>
      <c r="S80" s="17">
        <v>85</v>
      </c>
      <c r="T80" s="17">
        <v>100</v>
      </c>
      <c r="U80" s="17">
        <v>95</v>
      </c>
      <c r="V80" s="17">
        <v>105</v>
      </c>
    </row>
    <row r="81" spans="1:22" x14ac:dyDescent="0.25">
      <c r="A81" s="14" t="s">
        <v>63</v>
      </c>
      <c r="B81" s="16">
        <v>41452</v>
      </c>
      <c r="C81" s="14">
        <v>7</v>
      </c>
      <c r="D81" s="14">
        <v>52.9</v>
      </c>
      <c r="E81" s="14">
        <v>2.5299999999999998</v>
      </c>
      <c r="F81" s="14">
        <v>87</v>
      </c>
      <c r="G81" s="14"/>
      <c r="L81">
        <v>7</v>
      </c>
      <c r="M81" s="17">
        <v>51.7</v>
      </c>
      <c r="N81" s="17">
        <v>43.8</v>
      </c>
      <c r="O81" s="17">
        <v>51</v>
      </c>
      <c r="P81" s="17">
        <v>44.8</v>
      </c>
      <c r="Q81" s="17">
        <v>4.0999999999999996</v>
      </c>
      <c r="R81" s="17">
        <v>55</v>
      </c>
      <c r="S81" s="17">
        <v>77</v>
      </c>
      <c r="T81" s="17">
        <v>89</v>
      </c>
      <c r="U81" s="17">
        <v>84</v>
      </c>
      <c r="V81" s="17">
        <v>90</v>
      </c>
    </row>
    <row r="82" spans="1:22" x14ac:dyDescent="0.25">
      <c r="A82" s="14" t="s">
        <v>63</v>
      </c>
      <c r="B82" s="16">
        <v>41452</v>
      </c>
      <c r="C82" s="14">
        <v>8</v>
      </c>
      <c r="D82" s="14">
        <v>46.7</v>
      </c>
      <c r="E82" s="14">
        <v>1.27</v>
      </c>
      <c r="F82" s="14">
        <v>62</v>
      </c>
      <c r="G82" s="14"/>
      <c r="L82">
        <v>8</v>
      </c>
      <c r="M82" s="17">
        <v>44.6</v>
      </c>
      <c r="N82" s="17">
        <v>42.7</v>
      </c>
      <c r="O82" s="17">
        <v>47.9</v>
      </c>
      <c r="P82" s="17">
        <v>29.6</v>
      </c>
      <c r="Q82" s="17">
        <v>3.6</v>
      </c>
      <c r="R82" s="17">
        <v>45</v>
      </c>
      <c r="S82" s="17">
        <v>55</v>
      </c>
      <c r="T82" s="17">
        <v>63</v>
      </c>
      <c r="U82" s="17">
        <v>64</v>
      </c>
      <c r="V82" s="17">
        <v>61</v>
      </c>
    </row>
    <row r="83" spans="1:22" x14ac:dyDescent="0.25">
      <c r="A83" s="14" t="s">
        <v>63</v>
      </c>
      <c r="B83" s="16">
        <v>41452</v>
      </c>
      <c r="C83" s="14">
        <v>9</v>
      </c>
      <c r="D83" s="14">
        <v>48</v>
      </c>
      <c r="E83" s="14">
        <v>2.75</v>
      </c>
      <c r="F83" s="14">
        <v>75</v>
      </c>
      <c r="G83" s="14"/>
      <c r="L83">
        <v>9</v>
      </c>
      <c r="M83" s="17">
        <v>49.9</v>
      </c>
      <c r="N83" s="17">
        <v>44.3</v>
      </c>
      <c r="O83" s="17">
        <v>53</v>
      </c>
      <c r="P83" s="17">
        <v>47.1</v>
      </c>
      <c r="Q83" s="17">
        <v>9.8000000000000007</v>
      </c>
      <c r="R83" s="17">
        <v>55</v>
      </c>
      <c r="S83" s="17">
        <v>70</v>
      </c>
      <c r="T83" s="17">
        <v>85</v>
      </c>
      <c r="U83" s="17">
        <v>78</v>
      </c>
      <c r="V83" s="17">
        <v>80</v>
      </c>
    </row>
    <row r="84" spans="1:22" x14ac:dyDescent="0.25">
      <c r="A84" s="14" t="s">
        <v>63</v>
      </c>
      <c r="B84" s="16">
        <v>41452</v>
      </c>
      <c r="C84" s="14">
        <v>10</v>
      </c>
      <c r="D84" s="14">
        <v>49.3</v>
      </c>
      <c r="E84" s="14">
        <v>2.09</v>
      </c>
      <c r="F84" s="14">
        <v>77</v>
      </c>
      <c r="G84" s="14"/>
      <c r="L84">
        <v>10</v>
      </c>
      <c r="M84" s="17">
        <v>46.8</v>
      </c>
      <c r="N84" s="17">
        <v>44.7</v>
      </c>
      <c r="O84" s="17">
        <v>55.5</v>
      </c>
      <c r="P84" s="17">
        <v>50.9</v>
      </c>
      <c r="Q84" s="17">
        <v>4.0999999999999996</v>
      </c>
      <c r="R84" s="17">
        <v>50</v>
      </c>
      <c r="S84" s="17">
        <v>67</v>
      </c>
      <c r="T84" s="17">
        <v>91</v>
      </c>
      <c r="U84" s="17">
        <v>75</v>
      </c>
      <c r="V84" s="17">
        <v>77</v>
      </c>
    </row>
    <row r="85" spans="1:22" x14ac:dyDescent="0.25">
      <c r="A85" s="14" t="s">
        <v>63</v>
      </c>
      <c r="B85" s="16">
        <v>41452</v>
      </c>
      <c r="C85" s="14">
        <v>11</v>
      </c>
      <c r="D85" s="14">
        <v>47.3</v>
      </c>
      <c r="E85" s="14">
        <v>2.08</v>
      </c>
      <c r="F85" s="14">
        <v>93</v>
      </c>
      <c r="G85" s="14"/>
      <c r="L85">
        <v>11</v>
      </c>
      <c r="M85" s="17">
        <v>48.7</v>
      </c>
      <c r="N85" s="17">
        <v>49.1</v>
      </c>
      <c r="O85" s="17">
        <v>57.7</v>
      </c>
      <c r="P85" s="17">
        <v>55.2</v>
      </c>
      <c r="Q85" s="17">
        <v>2.2999999999999998</v>
      </c>
      <c r="R85" s="17">
        <v>57</v>
      </c>
      <c r="S85" s="17">
        <v>83</v>
      </c>
      <c r="T85" s="17">
        <v>102</v>
      </c>
      <c r="U85" s="17">
        <v>102</v>
      </c>
      <c r="V85" s="17">
        <v>103</v>
      </c>
    </row>
    <row r="86" spans="1:22" x14ac:dyDescent="0.25">
      <c r="A86" s="14" t="s">
        <v>63</v>
      </c>
      <c r="B86" s="16">
        <v>41452</v>
      </c>
      <c r="C86" s="14">
        <v>12</v>
      </c>
      <c r="D86" s="14">
        <v>49</v>
      </c>
      <c r="E86" s="14">
        <v>2.63</v>
      </c>
      <c r="F86" s="14">
        <v>95</v>
      </c>
      <c r="G86" s="14"/>
      <c r="L86">
        <v>12</v>
      </c>
      <c r="M86" s="17">
        <v>46.5</v>
      </c>
      <c r="N86" s="17">
        <v>42.6</v>
      </c>
      <c r="O86" s="17">
        <v>43.7</v>
      </c>
      <c r="P86" s="17">
        <v>52.9</v>
      </c>
      <c r="Q86" s="17">
        <v>4.7</v>
      </c>
      <c r="R86" s="17">
        <v>65</v>
      </c>
      <c r="S86" s="17">
        <v>83</v>
      </c>
      <c r="T86" s="17">
        <v>101</v>
      </c>
      <c r="U86" s="17">
        <v>103</v>
      </c>
      <c r="V86" s="17">
        <v>104</v>
      </c>
    </row>
    <row r="87" spans="1:22" x14ac:dyDescent="0.25">
      <c r="A87" s="14" t="s">
        <v>63</v>
      </c>
      <c r="B87" s="16">
        <v>41092</v>
      </c>
      <c r="C87" s="14">
        <v>1</v>
      </c>
      <c r="D87" s="14">
        <v>51.4</v>
      </c>
      <c r="E87" s="14">
        <v>1.91</v>
      </c>
      <c r="F87" s="14">
        <v>80</v>
      </c>
      <c r="G87" s="14"/>
      <c r="N87" s="17"/>
      <c r="O87" s="17"/>
      <c r="P87" s="17"/>
      <c r="Q87" s="17"/>
      <c r="R87" s="17"/>
      <c r="S87" s="17"/>
      <c r="T87" s="17"/>
      <c r="U87" s="17"/>
      <c r="V87" s="17"/>
    </row>
    <row r="88" spans="1:22" x14ac:dyDescent="0.25">
      <c r="A88" s="14" t="s">
        <v>63</v>
      </c>
      <c r="B88" s="16">
        <v>41092</v>
      </c>
      <c r="C88" s="14">
        <v>2</v>
      </c>
      <c r="D88" s="14">
        <v>50.4</v>
      </c>
      <c r="E88" s="14">
        <v>2.5</v>
      </c>
      <c r="F88" s="14">
        <v>92</v>
      </c>
      <c r="G88" s="14"/>
    </row>
    <row r="89" spans="1:22" x14ac:dyDescent="0.25">
      <c r="A89" s="14" t="s">
        <v>63</v>
      </c>
      <c r="B89" s="16">
        <v>41092</v>
      </c>
      <c r="C89" s="14">
        <v>3</v>
      </c>
      <c r="D89" s="14">
        <v>50.5</v>
      </c>
      <c r="E89" s="14">
        <v>2.4900000000000002</v>
      </c>
      <c r="F89" s="14">
        <v>86</v>
      </c>
      <c r="G89" s="14"/>
    </row>
    <row r="90" spans="1:22" x14ac:dyDescent="0.25">
      <c r="A90" s="14" t="s">
        <v>63</v>
      </c>
      <c r="B90" s="16">
        <v>41092</v>
      </c>
      <c r="C90" s="14">
        <v>4</v>
      </c>
      <c r="D90" s="14">
        <v>49.3</v>
      </c>
      <c r="E90" s="14">
        <v>1.51</v>
      </c>
      <c r="F90" s="14">
        <v>72</v>
      </c>
      <c r="G90" s="14"/>
    </row>
    <row r="91" spans="1:22" x14ac:dyDescent="0.25">
      <c r="A91" s="14" t="s">
        <v>63</v>
      </c>
      <c r="B91" s="16">
        <v>41092</v>
      </c>
      <c r="C91" s="14">
        <v>5</v>
      </c>
      <c r="D91" s="14">
        <v>50.8</v>
      </c>
      <c r="E91" s="14">
        <v>3.17</v>
      </c>
      <c r="F91" s="14">
        <v>77</v>
      </c>
      <c r="G91" s="14"/>
    </row>
    <row r="92" spans="1:22" x14ac:dyDescent="0.25">
      <c r="A92" s="14" t="s">
        <v>63</v>
      </c>
      <c r="B92" s="16">
        <v>41092</v>
      </c>
      <c r="C92" s="14">
        <v>6</v>
      </c>
      <c r="D92" s="14">
        <v>50</v>
      </c>
      <c r="E92" s="14">
        <v>3.73</v>
      </c>
      <c r="F92" s="14">
        <v>100</v>
      </c>
      <c r="G92" s="14"/>
    </row>
    <row r="93" spans="1:22" x14ac:dyDescent="0.25">
      <c r="A93" s="14" t="s">
        <v>63</v>
      </c>
      <c r="B93" s="16">
        <v>41092</v>
      </c>
      <c r="C93" s="14">
        <v>7</v>
      </c>
      <c r="D93" s="14">
        <v>51</v>
      </c>
      <c r="E93" s="14">
        <v>2.33</v>
      </c>
      <c r="F93" s="14">
        <v>89</v>
      </c>
      <c r="G93" s="14"/>
    </row>
    <row r="94" spans="1:22" x14ac:dyDescent="0.25">
      <c r="A94" s="14" t="s">
        <v>63</v>
      </c>
      <c r="B94" s="16">
        <v>41092</v>
      </c>
      <c r="C94" s="14">
        <v>8</v>
      </c>
      <c r="D94" s="14">
        <v>47.9</v>
      </c>
      <c r="E94" s="14">
        <v>1.37</v>
      </c>
      <c r="F94" s="14">
        <v>63</v>
      </c>
      <c r="G94" s="14"/>
    </row>
    <row r="95" spans="1:22" x14ac:dyDescent="0.25">
      <c r="A95" s="14" t="s">
        <v>63</v>
      </c>
      <c r="B95" s="16">
        <v>41092</v>
      </c>
      <c r="C95" s="14">
        <v>9</v>
      </c>
      <c r="D95" s="14">
        <v>53</v>
      </c>
      <c r="E95" s="14">
        <v>2</v>
      </c>
      <c r="F95" s="14">
        <v>85</v>
      </c>
      <c r="G95" s="14" t="s">
        <v>70</v>
      </c>
    </row>
    <row r="96" spans="1:22" x14ac:dyDescent="0.25">
      <c r="A96" s="14" t="s">
        <v>63</v>
      </c>
      <c r="B96" s="16">
        <v>41092</v>
      </c>
      <c r="C96" s="14">
        <v>10</v>
      </c>
      <c r="D96" s="14">
        <v>55.5</v>
      </c>
      <c r="E96" s="14">
        <v>2.82</v>
      </c>
      <c r="F96" s="14">
        <v>91</v>
      </c>
      <c r="G96" s="14"/>
    </row>
    <row r="97" spans="1:7" x14ac:dyDescent="0.25">
      <c r="A97" s="14" t="s">
        <v>63</v>
      </c>
      <c r="B97" s="16">
        <v>41092</v>
      </c>
      <c r="C97" s="14">
        <v>11</v>
      </c>
      <c r="D97" s="14">
        <v>57.7</v>
      </c>
      <c r="E97" s="14">
        <v>3.02</v>
      </c>
      <c r="F97" s="14">
        <v>102</v>
      </c>
      <c r="G97" s="14"/>
    </row>
    <row r="98" spans="1:7" x14ac:dyDescent="0.25">
      <c r="A98" s="14" t="s">
        <v>63</v>
      </c>
      <c r="B98" s="16">
        <v>41092</v>
      </c>
      <c r="C98" s="14">
        <v>12</v>
      </c>
      <c r="D98" s="14">
        <v>43.7</v>
      </c>
      <c r="E98" s="14">
        <v>3.37</v>
      </c>
      <c r="F98" s="14">
        <v>101</v>
      </c>
      <c r="G98" s="14"/>
    </row>
    <row r="99" spans="1:7" x14ac:dyDescent="0.25">
      <c r="A99" s="14" t="s">
        <v>63</v>
      </c>
      <c r="B99" s="16">
        <v>41463</v>
      </c>
      <c r="C99" s="14">
        <v>1</v>
      </c>
      <c r="D99" s="14">
        <v>53.5</v>
      </c>
      <c r="E99" s="14">
        <v>1.45</v>
      </c>
      <c r="F99" s="14">
        <v>85</v>
      </c>
      <c r="G99" s="14"/>
    </row>
    <row r="100" spans="1:7" x14ac:dyDescent="0.25">
      <c r="A100" s="14" t="s">
        <v>63</v>
      </c>
      <c r="B100" s="16">
        <v>41463</v>
      </c>
      <c r="C100" s="14">
        <v>2</v>
      </c>
      <c r="D100" s="14">
        <v>41.9</v>
      </c>
      <c r="E100" s="14">
        <v>2.41</v>
      </c>
      <c r="F100" s="14">
        <v>90</v>
      </c>
      <c r="G100" s="14"/>
    </row>
    <row r="101" spans="1:7" x14ac:dyDescent="0.25">
      <c r="A101" s="14" t="s">
        <v>63</v>
      </c>
      <c r="B101" s="16">
        <v>41463</v>
      </c>
      <c r="C101" s="14">
        <v>3</v>
      </c>
      <c r="D101" s="14">
        <v>51</v>
      </c>
      <c r="E101" s="14">
        <v>1.82</v>
      </c>
      <c r="F101" s="14">
        <v>79</v>
      </c>
      <c r="G101" s="14"/>
    </row>
    <row r="102" spans="1:7" x14ac:dyDescent="0.25">
      <c r="A102" s="14" t="s">
        <v>63</v>
      </c>
      <c r="B102" s="16">
        <v>41463</v>
      </c>
      <c r="C102" s="14">
        <v>4</v>
      </c>
      <c r="D102" s="14">
        <v>45.8</v>
      </c>
      <c r="E102" s="14">
        <v>1.61</v>
      </c>
      <c r="F102" s="14">
        <v>70</v>
      </c>
      <c r="G102" s="14"/>
    </row>
    <row r="103" spans="1:7" x14ac:dyDescent="0.25">
      <c r="A103" s="14" t="s">
        <v>63</v>
      </c>
      <c r="B103" s="16">
        <v>41463</v>
      </c>
      <c r="C103" s="14">
        <v>5</v>
      </c>
      <c r="D103" s="14">
        <v>49.6</v>
      </c>
      <c r="E103" s="14">
        <v>3.08</v>
      </c>
      <c r="F103" s="14">
        <v>95</v>
      </c>
      <c r="G103" s="14"/>
    </row>
    <row r="104" spans="1:7" x14ac:dyDescent="0.25">
      <c r="A104" s="14" t="s">
        <v>63</v>
      </c>
      <c r="B104" s="16">
        <v>41463</v>
      </c>
      <c r="C104" s="14">
        <v>6</v>
      </c>
      <c r="D104" s="14">
        <v>47.4</v>
      </c>
      <c r="E104" s="14">
        <v>3.24</v>
      </c>
      <c r="F104" s="14">
        <v>95</v>
      </c>
      <c r="G104" s="14"/>
    </row>
    <row r="105" spans="1:7" x14ac:dyDescent="0.25">
      <c r="A105" s="14" t="s">
        <v>63</v>
      </c>
      <c r="B105" s="16">
        <v>41463</v>
      </c>
      <c r="C105" s="14">
        <v>7</v>
      </c>
      <c r="D105" s="14">
        <v>44.8</v>
      </c>
      <c r="E105" s="14">
        <v>2.4</v>
      </c>
      <c r="F105" s="14">
        <v>84</v>
      </c>
      <c r="G105" s="14"/>
    </row>
    <row r="106" spans="1:7" x14ac:dyDescent="0.25">
      <c r="A106" s="14" t="s">
        <v>63</v>
      </c>
      <c r="B106" s="16">
        <v>41463</v>
      </c>
      <c r="C106" s="14">
        <v>8</v>
      </c>
      <c r="D106" s="14">
        <v>29.6</v>
      </c>
      <c r="E106" s="14">
        <v>1.1399999999999999</v>
      </c>
      <c r="F106" s="14">
        <v>64</v>
      </c>
      <c r="G106" s="14"/>
    </row>
    <row r="107" spans="1:7" x14ac:dyDescent="0.25">
      <c r="A107" s="14" t="s">
        <v>63</v>
      </c>
      <c r="B107" s="16">
        <v>41463</v>
      </c>
      <c r="C107" s="14">
        <v>9</v>
      </c>
      <c r="D107" s="14">
        <v>47.1</v>
      </c>
      <c r="E107" s="14">
        <v>2.52</v>
      </c>
      <c r="F107" s="14">
        <v>78</v>
      </c>
      <c r="G107" s="14"/>
    </row>
    <row r="108" spans="1:7" x14ac:dyDescent="0.25">
      <c r="A108" s="14" t="s">
        <v>63</v>
      </c>
      <c r="B108" s="16">
        <v>41463</v>
      </c>
      <c r="C108" s="14">
        <v>10</v>
      </c>
      <c r="D108" s="14">
        <v>50.9</v>
      </c>
      <c r="E108" s="14">
        <v>2.2599999999999998</v>
      </c>
      <c r="F108" s="14">
        <v>75</v>
      </c>
      <c r="G108" s="14"/>
    </row>
    <row r="109" spans="1:7" x14ac:dyDescent="0.25">
      <c r="A109" s="14" t="s">
        <v>63</v>
      </c>
      <c r="B109" s="16">
        <v>41463</v>
      </c>
      <c r="C109" s="14">
        <v>11</v>
      </c>
      <c r="D109" s="14">
        <v>55.2</v>
      </c>
      <c r="E109" s="14">
        <v>2.56</v>
      </c>
      <c r="F109" s="14">
        <v>102</v>
      </c>
      <c r="G109" s="14"/>
    </row>
    <row r="110" spans="1:7" x14ac:dyDescent="0.25">
      <c r="A110" s="14" t="s">
        <v>63</v>
      </c>
      <c r="B110" s="16">
        <v>41463</v>
      </c>
      <c r="C110" s="14">
        <v>12</v>
      </c>
      <c r="D110" s="14">
        <v>52.9</v>
      </c>
      <c r="E110" s="14">
        <v>2.64</v>
      </c>
      <c r="F110" s="14">
        <v>103</v>
      </c>
      <c r="G110" s="14"/>
    </row>
    <row r="111" spans="1:7" x14ac:dyDescent="0.25">
      <c r="A111" s="14" t="s">
        <v>71</v>
      </c>
      <c r="B111" s="16">
        <v>41471</v>
      </c>
      <c r="C111" s="14">
        <v>1</v>
      </c>
      <c r="D111" s="14">
        <v>22.7</v>
      </c>
      <c r="E111" s="14">
        <v>1.38</v>
      </c>
      <c r="F111" s="14">
        <v>83</v>
      </c>
      <c r="G111" s="14"/>
    </row>
    <row r="112" spans="1:7" x14ac:dyDescent="0.25">
      <c r="A112" s="14" t="s">
        <v>72</v>
      </c>
      <c r="B112" s="16">
        <v>41471</v>
      </c>
      <c r="C112" s="14">
        <v>2</v>
      </c>
      <c r="D112" s="14">
        <v>33</v>
      </c>
      <c r="E112" s="14">
        <v>2.02</v>
      </c>
      <c r="F112" s="14">
        <v>93</v>
      </c>
      <c r="G112" s="14"/>
    </row>
    <row r="113" spans="1:7" x14ac:dyDescent="0.25">
      <c r="A113" s="14" t="s">
        <v>73</v>
      </c>
      <c r="B113" s="16">
        <v>41471</v>
      </c>
      <c r="C113" s="14">
        <v>3</v>
      </c>
      <c r="D113" s="14">
        <v>45.6</v>
      </c>
      <c r="E113" s="14">
        <v>3.05</v>
      </c>
      <c r="F113" s="14">
        <v>91</v>
      </c>
      <c r="G113" s="14"/>
    </row>
    <row r="114" spans="1:7" x14ac:dyDescent="0.25">
      <c r="A114" s="14" t="s">
        <v>73</v>
      </c>
      <c r="B114" s="16">
        <v>41471</v>
      </c>
      <c r="C114" s="14">
        <v>4</v>
      </c>
      <c r="D114" s="14">
        <v>18.2</v>
      </c>
      <c r="E114" s="14">
        <v>0.19</v>
      </c>
      <c r="F114" s="14">
        <v>74</v>
      </c>
      <c r="G114" s="14"/>
    </row>
    <row r="115" spans="1:7" x14ac:dyDescent="0.25">
      <c r="A115" s="14" t="s">
        <v>73</v>
      </c>
      <c r="B115" s="16">
        <v>41471</v>
      </c>
      <c r="C115" s="14">
        <v>5</v>
      </c>
      <c r="D115" s="14">
        <v>47.2</v>
      </c>
      <c r="E115" s="14">
        <v>3.07</v>
      </c>
      <c r="F115" s="14">
        <v>97</v>
      </c>
      <c r="G115" s="14"/>
    </row>
    <row r="116" spans="1:7" x14ac:dyDescent="0.25">
      <c r="A116" s="14" t="s">
        <v>73</v>
      </c>
      <c r="B116" s="16">
        <v>41471</v>
      </c>
      <c r="C116" s="14">
        <v>6</v>
      </c>
      <c r="D116" s="14">
        <v>44.3</v>
      </c>
      <c r="E116" s="14">
        <v>2.91</v>
      </c>
      <c r="F116" s="14">
        <v>99</v>
      </c>
      <c r="G116" s="14"/>
    </row>
    <row r="117" spans="1:7" x14ac:dyDescent="0.25">
      <c r="A117" s="14" t="s">
        <v>73</v>
      </c>
      <c r="B117" s="16">
        <v>41471</v>
      </c>
      <c r="C117" s="14">
        <v>7</v>
      </c>
      <c r="D117" s="14">
        <v>37</v>
      </c>
      <c r="E117" s="14">
        <v>2.2999999999999998</v>
      </c>
      <c r="F117" s="14">
        <v>87</v>
      </c>
      <c r="G117" s="14"/>
    </row>
    <row r="118" spans="1:7" x14ac:dyDescent="0.25">
      <c r="A118" s="14" t="s">
        <v>73</v>
      </c>
      <c r="B118" s="16">
        <v>41471</v>
      </c>
      <c r="C118" s="14">
        <v>8</v>
      </c>
      <c r="D118" s="14">
        <v>4</v>
      </c>
      <c r="E118" s="14">
        <v>1.18</v>
      </c>
      <c r="F118" s="14">
        <v>63</v>
      </c>
      <c r="G118" s="14"/>
    </row>
    <row r="119" spans="1:7" x14ac:dyDescent="0.25">
      <c r="A119" s="14" t="s">
        <v>73</v>
      </c>
      <c r="B119" s="16">
        <v>41471</v>
      </c>
      <c r="C119" s="14">
        <v>9</v>
      </c>
      <c r="D119" s="14">
        <v>23.5</v>
      </c>
      <c r="E119" s="14">
        <v>2.14</v>
      </c>
      <c r="F119" s="14">
        <v>83</v>
      </c>
      <c r="G119" s="14"/>
    </row>
    <row r="120" spans="1:7" x14ac:dyDescent="0.25">
      <c r="A120" s="14" t="s">
        <v>73</v>
      </c>
      <c r="B120" s="16">
        <v>41471</v>
      </c>
      <c r="C120" s="14">
        <v>10</v>
      </c>
      <c r="D120" s="14">
        <v>27.8</v>
      </c>
      <c r="E120" s="14">
        <v>1.65</v>
      </c>
      <c r="F120" s="14">
        <v>84</v>
      </c>
      <c r="G120" s="14"/>
    </row>
    <row r="121" spans="1:7" x14ac:dyDescent="0.25">
      <c r="A121" s="14" t="s">
        <v>73</v>
      </c>
      <c r="B121" s="16">
        <v>41471</v>
      </c>
      <c r="C121" s="14">
        <v>11</v>
      </c>
      <c r="D121" s="14">
        <v>38.200000000000003</v>
      </c>
      <c r="E121" s="14">
        <v>2.2999999999999998</v>
      </c>
      <c r="F121" s="14">
        <v>102</v>
      </c>
      <c r="G121" s="14"/>
    </row>
    <row r="122" spans="1:7" x14ac:dyDescent="0.25">
      <c r="A122" s="14" t="s">
        <v>73</v>
      </c>
      <c r="B122" s="16">
        <v>41471</v>
      </c>
      <c r="C122" s="14">
        <v>12</v>
      </c>
      <c r="D122" s="14">
        <v>31</v>
      </c>
      <c r="E122" s="14">
        <v>2.25</v>
      </c>
      <c r="F122" s="14">
        <v>100</v>
      </c>
      <c r="G122" s="14"/>
    </row>
    <row r="123" spans="1:7" x14ac:dyDescent="0.25">
      <c r="A123" s="14" t="s">
        <v>63</v>
      </c>
      <c r="B123" s="16">
        <v>41481</v>
      </c>
      <c r="C123" s="14">
        <v>1</v>
      </c>
      <c r="D123" s="14">
        <v>3.6</v>
      </c>
      <c r="E123" s="14">
        <v>1.95</v>
      </c>
      <c r="F123" s="14">
        <v>89</v>
      </c>
      <c r="G123" s="14"/>
    </row>
    <row r="124" spans="1:7" x14ac:dyDescent="0.25">
      <c r="A124" s="14" t="s">
        <v>63</v>
      </c>
      <c r="B124" s="16">
        <v>41481</v>
      </c>
      <c r="C124" s="14">
        <v>2</v>
      </c>
      <c r="D124" s="14">
        <v>2.8</v>
      </c>
      <c r="E124" s="14">
        <v>2.6</v>
      </c>
      <c r="F124" s="14">
        <v>94</v>
      </c>
      <c r="G124" s="14"/>
    </row>
    <row r="125" spans="1:7" x14ac:dyDescent="0.25">
      <c r="A125" s="14" t="s">
        <v>63</v>
      </c>
      <c r="B125" s="16">
        <v>41481</v>
      </c>
      <c r="C125" s="14">
        <v>3</v>
      </c>
      <c r="D125" s="14">
        <v>17.399999999999999</v>
      </c>
      <c r="E125" s="14">
        <v>1.37</v>
      </c>
      <c r="F125" s="14">
        <v>73</v>
      </c>
      <c r="G125" s="14"/>
    </row>
    <row r="126" spans="1:7" x14ac:dyDescent="0.25">
      <c r="A126" s="14" t="s">
        <v>63</v>
      </c>
      <c r="B126" s="16">
        <v>41481</v>
      </c>
      <c r="C126" s="14">
        <v>4</v>
      </c>
      <c r="D126" s="14">
        <v>5.3</v>
      </c>
      <c r="E126" s="14">
        <v>1.43</v>
      </c>
      <c r="F126" s="14">
        <v>66</v>
      </c>
      <c r="G126" s="14"/>
    </row>
    <row r="127" spans="1:7" x14ac:dyDescent="0.25">
      <c r="A127" s="14" t="s">
        <v>63</v>
      </c>
      <c r="B127" s="16">
        <v>41481</v>
      </c>
      <c r="C127" s="14">
        <v>5</v>
      </c>
      <c r="D127" s="14">
        <v>21.8</v>
      </c>
      <c r="E127" s="14">
        <v>2.75</v>
      </c>
      <c r="F127" s="14">
        <v>92</v>
      </c>
      <c r="G127" s="14"/>
    </row>
    <row r="128" spans="1:7" x14ac:dyDescent="0.25">
      <c r="A128" s="14" t="s">
        <v>63</v>
      </c>
      <c r="B128" s="16">
        <v>41481</v>
      </c>
      <c r="C128" s="14">
        <v>6</v>
      </c>
      <c r="D128" s="14">
        <v>13</v>
      </c>
      <c r="E128" s="14">
        <v>2.54</v>
      </c>
      <c r="F128" s="14">
        <v>105</v>
      </c>
      <c r="G128" s="14"/>
    </row>
    <row r="129" spans="1:7" x14ac:dyDescent="0.25">
      <c r="A129" s="14" t="s">
        <v>63</v>
      </c>
      <c r="B129" s="16">
        <v>41481</v>
      </c>
      <c r="C129" s="14">
        <v>7</v>
      </c>
      <c r="D129" s="14">
        <v>4.0999999999999996</v>
      </c>
      <c r="E129" s="14">
        <v>1.6</v>
      </c>
      <c r="F129" s="14">
        <v>90</v>
      </c>
      <c r="G129" s="14"/>
    </row>
    <row r="130" spans="1:7" x14ac:dyDescent="0.25">
      <c r="A130" s="14" t="s">
        <v>63</v>
      </c>
      <c r="B130" s="16">
        <v>41481</v>
      </c>
      <c r="C130" s="14">
        <v>8</v>
      </c>
      <c r="D130" s="14">
        <v>3.6</v>
      </c>
      <c r="E130" s="14">
        <v>1.42</v>
      </c>
      <c r="F130" s="14">
        <v>61</v>
      </c>
      <c r="G130" s="14"/>
    </row>
    <row r="131" spans="1:7" x14ac:dyDescent="0.25">
      <c r="A131" s="14" t="s">
        <v>63</v>
      </c>
      <c r="B131" s="16">
        <v>41481</v>
      </c>
      <c r="C131" s="14">
        <v>9</v>
      </c>
      <c r="D131" s="14">
        <v>9.8000000000000007</v>
      </c>
      <c r="E131" s="14">
        <v>1.21</v>
      </c>
      <c r="F131" s="14">
        <v>80</v>
      </c>
      <c r="G131" s="14"/>
    </row>
    <row r="132" spans="1:7" x14ac:dyDescent="0.25">
      <c r="A132" s="14" t="s">
        <v>63</v>
      </c>
      <c r="B132" s="16">
        <v>41481</v>
      </c>
      <c r="C132" s="14">
        <v>10</v>
      </c>
      <c r="D132" s="14">
        <v>4.0999999999999996</v>
      </c>
      <c r="E132" s="14">
        <v>1.54</v>
      </c>
      <c r="F132" s="14">
        <v>77</v>
      </c>
      <c r="G132" s="14"/>
    </row>
    <row r="133" spans="1:7" x14ac:dyDescent="0.25">
      <c r="A133" s="14" t="s">
        <v>63</v>
      </c>
      <c r="B133" s="16">
        <v>41481</v>
      </c>
      <c r="C133" s="14">
        <v>11</v>
      </c>
      <c r="D133" s="14">
        <v>2.2999999999999998</v>
      </c>
      <c r="E133" s="14">
        <v>1.83</v>
      </c>
      <c r="F133" s="14">
        <v>103</v>
      </c>
      <c r="G133" s="14"/>
    </row>
    <row r="134" spans="1:7" x14ac:dyDescent="0.25">
      <c r="A134" s="14" t="s">
        <v>63</v>
      </c>
      <c r="B134" s="16">
        <v>41481</v>
      </c>
      <c r="C134" s="14">
        <v>12</v>
      </c>
      <c r="D134" s="14">
        <v>4.7</v>
      </c>
      <c r="E134" s="14">
        <v>2.84</v>
      </c>
      <c r="F134" s="14">
        <v>104</v>
      </c>
      <c r="G134" s="14"/>
    </row>
  </sheetData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X59"/>
  <sheetViews>
    <sheetView topLeftCell="A34" workbookViewId="0">
      <selection activeCell="P47" sqref="P47"/>
    </sheetView>
  </sheetViews>
  <sheetFormatPr defaultRowHeight="15" x14ac:dyDescent="0.25"/>
  <cols>
    <col min="1" max="1" width="13.140625" style="19" bestFit="1" customWidth="1"/>
    <col min="2" max="6" width="9.140625" style="19"/>
    <col min="7" max="7" width="7.28515625" style="19" customWidth="1"/>
    <col min="8" max="9" width="9.140625" style="19"/>
    <col min="10" max="10" width="9.140625" style="21"/>
    <col min="11" max="11" width="10.85546875" style="19" customWidth="1"/>
    <col min="12" max="16384" width="9.140625" style="19"/>
  </cols>
  <sheetData>
    <row r="1" spans="1:50" x14ac:dyDescent="0.25">
      <c r="B1" s="20" t="s">
        <v>90</v>
      </c>
      <c r="C1" s="20"/>
      <c r="AG1" s="19">
        <v>0.22850000000000001</v>
      </c>
      <c r="AH1" s="19">
        <v>0.13719999999999999</v>
      </c>
      <c r="AN1" s="19">
        <v>0.23760000000000001</v>
      </c>
      <c r="AO1" s="19">
        <v>0.17369999999999999</v>
      </c>
    </row>
    <row r="2" spans="1:50" x14ac:dyDescent="0.25">
      <c r="AG2" s="19">
        <v>-0.157</v>
      </c>
      <c r="AH2" s="19">
        <v>0.1454</v>
      </c>
      <c r="AN2" s="19">
        <v>-0.17199999999999999</v>
      </c>
      <c r="AO2" s="19">
        <v>8.4000000000000005E-2</v>
      </c>
    </row>
    <row r="3" spans="1:50" ht="63.75" x14ac:dyDescent="0.2">
      <c r="A3" s="19" t="s">
        <v>91</v>
      </c>
      <c r="B3" s="22" t="s">
        <v>92</v>
      </c>
      <c r="C3" s="22" t="s">
        <v>93</v>
      </c>
      <c r="D3" s="22" t="s">
        <v>94</v>
      </c>
      <c r="E3" s="22" t="s">
        <v>95</v>
      </c>
      <c r="F3" s="22" t="s">
        <v>96</v>
      </c>
      <c r="G3" s="22" t="s">
        <v>97</v>
      </c>
      <c r="H3" s="22" t="s">
        <v>98</v>
      </c>
      <c r="I3" s="22" t="s">
        <v>99</v>
      </c>
      <c r="J3" s="23" t="s">
        <v>28</v>
      </c>
      <c r="K3" s="22" t="s">
        <v>100</v>
      </c>
      <c r="L3" s="22" t="s">
        <v>101</v>
      </c>
      <c r="Y3" s="19" t="s">
        <v>102</v>
      </c>
      <c r="AE3" s="19" t="s">
        <v>103</v>
      </c>
      <c r="AL3" s="19" t="s">
        <v>103</v>
      </c>
    </row>
    <row r="4" spans="1:50" x14ac:dyDescent="0.25">
      <c r="A4" s="19">
        <v>0</v>
      </c>
      <c r="B4" s="21">
        <v>0.2989</v>
      </c>
      <c r="C4" s="24"/>
      <c r="D4" s="24">
        <f>F4*0.2651-0.2092+F4</f>
        <v>1.2077120000000001</v>
      </c>
      <c r="E4" s="25">
        <f>1-D4/2.65</f>
        <v>0.5442596226415094</v>
      </c>
      <c r="F4" s="19">
        <v>1.1200000000000001</v>
      </c>
      <c r="G4" s="26">
        <f>IFERROR(IF(OR(E4="",B4=""),"",E4-B4),"")</f>
        <v>0.2453596226415094</v>
      </c>
      <c r="H4" s="25">
        <f t="shared" ref="H4:H10" si="0">1-F4/2.65</f>
        <v>0.57735849056603761</v>
      </c>
      <c r="I4" s="26">
        <f>IFERROR(IF(OR(B4="",H4=""),"",H4-B4),"")</f>
        <v>0.27845849056603761</v>
      </c>
      <c r="J4" s="21">
        <v>0.1363</v>
      </c>
      <c r="K4" s="27">
        <f>IF(J4="","",H4-J4)</f>
        <v>0.44105849056603763</v>
      </c>
      <c r="L4" s="20"/>
      <c r="M4" s="27">
        <f>K4-I4</f>
        <v>0.16260000000000002</v>
      </c>
      <c r="Z4" s="19" t="s">
        <v>38</v>
      </c>
      <c r="AA4" s="19" t="s">
        <v>28</v>
      </c>
      <c r="AB4" s="19" t="s">
        <v>14</v>
      </c>
      <c r="AC4" s="19" t="s">
        <v>15</v>
      </c>
      <c r="AE4" s="19" t="s">
        <v>104</v>
      </c>
      <c r="AF4" s="19" t="s">
        <v>38</v>
      </c>
      <c r="AG4" s="19" t="s">
        <v>28</v>
      </c>
      <c r="AH4" s="19" t="s">
        <v>14</v>
      </c>
      <c r="AI4" s="19" t="s">
        <v>15</v>
      </c>
      <c r="AL4" s="19" t="s">
        <v>104</v>
      </c>
      <c r="AM4" s="19" t="s">
        <v>38</v>
      </c>
      <c r="AN4" s="19" t="s">
        <v>28</v>
      </c>
      <c r="AO4" s="19" t="s">
        <v>14</v>
      </c>
      <c r="AP4" s="19" t="s">
        <v>15</v>
      </c>
    </row>
    <row r="5" spans="1:50" x14ac:dyDescent="0.25">
      <c r="A5" s="19">
        <v>8</v>
      </c>
      <c r="B5" s="21">
        <v>0.36979999999999996</v>
      </c>
      <c r="C5" s="19">
        <v>1.4</v>
      </c>
      <c r="D5" s="19">
        <v>1.4</v>
      </c>
      <c r="E5" s="25">
        <f t="shared" ref="E5:E10" si="1">1-D5/2.65</f>
        <v>0.47169811320754718</v>
      </c>
      <c r="F5" s="19">
        <v>1.26</v>
      </c>
      <c r="G5" s="26">
        <f t="shared" ref="G5:G59" si="2">IFERROR(IF(OR(E5="",B5=""),"",E5-B5),"")</f>
        <v>0.10189811320754721</v>
      </c>
      <c r="H5" s="25">
        <f t="shared" si="0"/>
        <v>0.52452830188679245</v>
      </c>
      <c r="I5" s="26">
        <f t="shared" ref="I5:I59" si="3">IFERROR(IF(OR(B5="",H5=""),"",H5-B5),"")</f>
        <v>0.15472830188679249</v>
      </c>
      <c r="J5" s="21">
        <v>0.19789999999999999</v>
      </c>
      <c r="K5" s="27">
        <f t="shared" ref="K5:K53" si="4">IF(J5="","",H5-J5)</f>
        <v>0.32662830188679248</v>
      </c>
      <c r="L5" s="20">
        <f>AVERAGE(0.58,1.68)</f>
        <v>1.1299999999999999</v>
      </c>
      <c r="M5" s="27">
        <f t="shared" ref="M5:M59" si="5">K5-I5</f>
        <v>0.1719</v>
      </c>
      <c r="Y5" s="19">
        <v>1</v>
      </c>
      <c r="Z5" s="19">
        <f>1-Y5/2.65</f>
        <v>0.62264150943396224</v>
      </c>
      <c r="AA5" s="19">
        <f>Y5*0.2933-0.2118</f>
        <v>8.1500000000000017E-2</v>
      </c>
      <c r="AB5" s="19">
        <f>MIN(0.2417*Y5+0.0174,Z5-0.03)</f>
        <v>0.2591</v>
      </c>
      <c r="AC5" s="19">
        <f>AB5-AA5</f>
        <v>0.17759999999999998</v>
      </c>
      <c r="AE5" s="19">
        <v>1</v>
      </c>
      <c r="AF5" s="19">
        <f>1-AE5/2.65</f>
        <v>0.62264150943396224</v>
      </c>
      <c r="AG5" s="19">
        <f>AE5*0.2285-0.157</f>
        <v>7.1500000000000008E-2</v>
      </c>
      <c r="AH5" s="19">
        <f>MIN(AF5-0.03,0.1372*AE5+0.1454)</f>
        <v>0.28259999999999996</v>
      </c>
      <c r="AI5" s="19">
        <f>AH5-AG5</f>
        <v>0.21109999999999995</v>
      </c>
      <c r="AL5" s="19">
        <v>1</v>
      </c>
      <c r="AM5" s="19">
        <f>1-AL5/2.65</f>
        <v>0.62264150943396224</v>
      </c>
      <c r="AN5" s="19">
        <f>AL5*AN$1+AN$2</f>
        <v>6.5600000000000019E-2</v>
      </c>
      <c r="AO5" s="19">
        <f>MIN(AM5-0.03,AO$1*AL5+AO$2)</f>
        <v>0.25769999999999998</v>
      </c>
      <c r="AP5" s="19">
        <f>AO5-AN5</f>
        <v>0.19209999999999997</v>
      </c>
      <c r="AV5" s="19">
        <v>1.24</v>
      </c>
      <c r="AW5" s="19">
        <v>1.37</v>
      </c>
      <c r="AX5" s="19">
        <f>AW5-AV5</f>
        <v>0.13000000000000012</v>
      </c>
    </row>
    <row r="6" spans="1:50" x14ac:dyDescent="0.25">
      <c r="A6" s="19">
        <v>24</v>
      </c>
      <c r="B6" s="21">
        <v>0.40509999999999996</v>
      </c>
      <c r="C6" s="19">
        <v>1.47</v>
      </c>
      <c r="D6" s="19">
        <v>1.47</v>
      </c>
      <c r="E6" s="25">
        <f t="shared" si="1"/>
        <v>0.44528301886792454</v>
      </c>
      <c r="F6" s="19">
        <v>1.37</v>
      </c>
      <c r="G6" s="26">
        <f t="shared" si="2"/>
        <v>4.018301886792458E-2</v>
      </c>
      <c r="H6" s="25">
        <f t="shared" si="0"/>
        <v>0.48301886792452819</v>
      </c>
      <c r="I6" s="26">
        <f t="shared" si="3"/>
        <v>7.7918867924528235E-2</v>
      </c>
      <c r="J6" s="21">
        <v>0.17760000000000001</v>
      </c>
      <c r="K6" s="27">
        <f t="shared" si="4"/>
        <v>0.30541886792452821</v>
      </c>
      <c r="L6" s="20">
        <v>0.38</v>
      </c>
      <c r="M6" s="27">
        <f t="shared" si="5"/>
        <v>0.22749999999999998</v>
      </c>
      <c r="Y6" s="19">
        <v>1.1000000000000001</v>
      </c>
      <c r="Z6" s="19">
        <f t="shared" ref="Z6:Z12" si="6">1-Y6/2.65</f>
        <v>0.58490566037735836</v>
      </c>
      <c r="AA6" s="19">
        <f t="shared" ref="AA6:AA12" si="7">Y6*0.2933-0.2118</f>
        <v>0.11083000000000004</v>
      </c>
      <c r="AB6" s="19">
        <f t="shared" ref="AB6:AB12" si="8">MIN(0.2417*Y6+0.0174,Z6-0.03)</f>
        <v>0.28327000000000002</v>
      </c>
      <c r="AC6" s="19">
        <f t="shared" ref="AC6:AC12" si="9">AB6-AA6</f>
        <v>0.17243999999999998</v>
      </c>
      <c r="AE6" s="19">
        <v>1.1000000000000001</v>
      </c>
      <c r="AF6" s="19">
        <f t="shared" ref="AF6:AF12" si="10">1-AE6/2.65</f>
        <v>0.58490566037735836</v>
      </c>
      <c r="AG6" s="19">
        <f t="shared" ref="AG6:AG12" si="11">AE6*0.2285-0.157</f>
        <v>9.4350000000000017E-2</v>
      </c>
      <c r="AH6" s="19">
        <f t="shared" ref="AH6:AH12" si="12">MIN(AF6-0.03,0.1372*AE6+0.1454)</f>
        <v>0.29632000000000003</v>
      </c>
      <c r="AI6" s="19">
        <f t="shared" ref="AI6:AI12" si="13">AH6-AG6</f>
        <v>0.20197000000000001</v>
      </c>
      <c r="AL6" s="19">
        <v>1.1000000000000001</v>
      </c>
      <c r="AM6" s="19">
        <f t="shared" ref="AM6:AM12" si="14">1-AL6/2.65</f>
        <v>0.58490566037735836</v>
      </c>
      <c r="AN6" s="19">
        <f t="shared" ref="AN6:AN12" si="15">AL6*AN$1+AN$2</f>
        <v>8.9360000000000051E-2</v>
      </c>
      <c r="AO6" s="19">
        <f t="shared" ref="AO6:AO12" si="16">MIN(AM6-0.03,AO$1*AL6+AO$2)</f>
        <v>0.27507000000000004</v>
      </c>
      <c r="AP6" s="19">
        <f t="shared" ref="AP6:AP12" si="17">AO6-AN6</f>
        <v>0.18570999999999999</v>
      </c>
      <c r="AV6" s="19">
        <v>1.26</v>
      </c>
      <c r="AW6" s="19">
        <v>1.4</v>
      </c>
      <c r="AX6" s="19">
        <f>AW6-AV6</f>
        <v>0.1399999999999999</v>
      </c>
    </row>
    <row r="7" spans="1:50" s="20" customFormat="1" x14ac:dyDescent="0.25">
      <c r="A7" s="20">
        <v>29</v>
      </c>
      <c r="B7" s="28">
        <v>0.35590000000000005</v>
      </c>
      <c r="C7" s="20">
        <v>1.5</v>
      </c>
      <c r="D7" s="20">
        <v>1.5</v>
      </c>
      <c r="E7" s="29">
        <f t="shared" si="1"/>
        <v>0.43396226415094341</v>
      </c>
      <c r="F7" s="20">
        <v>1.43</v>
      </c>
      <c r="G7" s="26">
        <f t="shared" si="2"/>
        <v>7.8062264150943361E-2</v>
      </c>
      <c r="H7" s="29">
        <f t="shared" si="0"/>
        <v>0.46037735849056605</v>
      </c>
      <c r="I7" s="26">
        <f t="shared" si="3"/>
        <v>0.104477358490566</v>
      </c>
      <c r="J7" s="21">
        <v>7.85E-2</v>
      </c>
      <c r="K7" s="27">
        <f t="shared" si="4"/>
        <v>0.38187735849056603</v>
      </c>
      <c r="L7" s="20">
        <v>0.18</v>
      </c>
      <c r="M7" s="27">
        <f t="shared" si="5"/>
        <v>0.27740000000000004</v>
      </c>
      <c r="Y7" s="19">
        <v>1.2</v>
      </c>
      <c r="Z7" s="19">
        <f t="shared" si="6"/>
        <v>0.54716981132075471</v>
      </c>
      <c r="AA7" s="19">
        <f t="shared" si="7"/>
        <v>0.14016000000000001</v>
      </c>
      <c r="AB7" s="19">
        <f t="shared" si="8"/>
        <v>0.30743999999999994</v>
      </c>
      <c r="AC7" s="19">
        <f t="shared" si="9"/>
        <v>0.16727999999999993</v>
      </c>
      <c r="AE7" s="19">
        <v>1.2</v>
      </c>
      <c r="AF7" s="19">
        <f t="shared" si="10"/>
        <v>0.54716981132075471</v>
      </c>
      <c r="AG7" s="19">
        <f t="shared" si="11"/>
        <v>0.1172</v>
      </c>
      <c r="AH7" s="19">
        <f t="shared" si="12"/>
        <v>0.31003999999999998</v>
      </c>
      <c r="AI7" s="19">
        <f t="shared" si="13"/>
        <v>0.19283999999999998</v>
      </c>
      <c r="AL7" s="19">
        <v>1.2</v>
      </c>
      <c r="AM7" s="19">
        <f t="shared" si="14"/>
        <v>0.54716981132075471</v>
      </c>
      <c r="AN7" s="19">
        <f t="shared" si="15"/>
        <v>0.11312</v>
      </c>
      <c r="AO7" s="19">
        <f t="shared" si="16"/>
        <v>0.29243999999999998</v>
      </c>
      <c r="AP7" s="19">
        <f t="shared" si="17"/>
        <v>0.17931999999999998</v>
      </c>
      <c r="AV7" s="19">
        <v>1.26</v>
      </c>
      <c r="AW7" s="19">
        <v>1.37</v>
      </c>
      <c r="AX7" s="19">
        <f t="shared" ref="AX7:AX38" si="18">AW7-AV7</f>
        <v>0.1100000000000001</v>
      </c>
    </row>
    <row r="8" spans="1:50" x14ac:dyDescent="0.25">
      <c r="A8" s="19">
        <v>34</v>
      </c>
      <c r="B8" s="21">
        <v>0.39789999999999998</v>
      </c>
      <c r="C8" s="19">
        <v>1.66</v>
      </c>
      <c r="D8" s="19">
        <v>1.66</v>
      </c>
      <c r="E8" s="25">
        <f t="shared" si="1"/>
        <v>0.37358490566037739</v>
      </c>
      <c r="F8" s="19">
        <v>1.47</v>
      </c>
      <c r="G8" s="26">
        <f t="shared" si="2"/>
        <v>-2.4315094339622589E-2</v>
      </c>
      <c r="H8" s="25">
        <f t="shared" si="0"/>
        <v>0.44528301886792454</v>
      </c>
      <c r="I8" s="26">
        <f t="shared" si="3"/>
        <v>4.7383018867924565E-2</v>
      </c>
      <c r="J8" s="21">
        <v>0.27149999999999996</v>
      </c>
      <c r="K8" s="27">
        <f t="shared" si="4"/>
        <v>0.17378301886792458</v>
      </c>
      <c r="L8" s="20">
        <v>0</v>
      </c>
      <c r="M8" s="27">
        <f t="shared" si="5"/>
        <v>0.12640000000000001</v>
      </c>
      <c r="Y8" s="19">
        <v>1.3</v>
      </c>
      <c r="Z8" s="19">
        <f t="shared" si="6"/>
        <v>0.50943396226415083</v>
      </c>
      <c r="AA8" s="19">
        <f t="shared" si="7"/>
        <v>0.16949000000000003</v>
      </c>
      <c r="AB8" s="19">
        <f t="shared" si="8"/>
        <v>0.33160999999999996</v>
      </c>
      <c r="AC8" s="19">
        <f t="shared" si="9"/>
        <v>0.16211999999999993</v>
      </c>
      <c r="AE8" s="19">
        <v>1.3</v>
      </c>
      <c r="AF8" s="19">
        <f t="shared" si="10"/>
        <v>0.50943396226415083</v>
      </c>
      <c r="AG8" s="19">
        <f t="shared" si="11"/>
        <v>0.14005000000000004</v>
      </c>
      <c r="AH8" s="19">
        <f t="shared" si="12"/>
        <v>0.32375999999999999</v>
      </c>
      <c r="AI8" s="19">
        <f t="shared" si="13"/>
        <v>0.18370999999999996</v>
      </c>
      <c r="AL8" s="19">
        <v>1.3</v>
      </c>
      <c r="AM8" s="19">
        <f t="shared" si="14"/>
        <v>0.50943396226415083</v>
      </c>
      <c r="AN8" s="19">
        <f t="shared" si="15"/>
        <v>0.13688000000000006</v>
      </c>
      <c r="AO8" s="19">
        <f t="shared" si="16"/>
        <v>0.30981000000000003</v>
      </c>
      <c r="AP8" s="19">
        <f t="shared" si="17"/>
        <v>0.17292999999999997</v>
      </c>
      <c r="AV8" s="19">
        <v>1.27</v>
      </c>
      <c r="AW8" s="19">
        <v>1.4</v>
      </c>
      <c r="AX8" s="19">
        <f t="shared" si="18"/>
        <v>0.12999999999999989</v>
      </c>
    </row>
    <row r="9" spans="1:50" x14ac:dyDescent="0.25">
      <c r="A9" s="19">
        <v>38</v>
      </c>
      <c r="B9" s="21">
        <v>0.39909999999999995</v>
      </c>
      <c r="C9" s="19">
        <v>1.71</v>
      </c>
      <c r="D9" s="19">
        <v>1.71</v>
      </c>
      <c r="E9" s="25">
        <f t="shared" si="1"/>
        <v>0.3547169811320755</v>
      </c>
      <c r="F9" s="19">
        <v>1.54</v>
      </c>
      <c r="G9" s="26">
        <f t="shared" si="2"/>
        <v>-4.4383018867924451E-2</v>
      </c>
      <c r="H9" s="25">
        <f t="shared" si="0"/>
        <v>0.4188679245283019</v>
      </c>
      <c r="I9" s="26">
        <f t="shared" si="3"/>
        <v>1.976792452830195E-2</v>
      </c>
      <c r="J9" s="21">
        <v>0.309</v>
      </c>
      <c r="K9" s="27">
        <f t="shared" si="4"/>
        <v>0.10986792452830191</v>
      </c>
      <c r="L9" s="20">
        <v>7.0000000000000007E-2</v>
      </c>
      <c r="M9" s="27">
        <f t="shared" si="5"/>
        <v>9.0099999999999958E-2</v>
      </c>
      <c r="Y9" s="19">
        <v>1.4</v>
      </c>
      <c r="Z9" s="19">
        <f t="shared" si="6"/>
        <v>0.47169811320754718</v>
      </c>
      <c r="AA9" s="19">
        <f t="shared" si="7"/>
        <v>0.19882</v>
      </c>
      <c r="AB9" s="19">
        <f t="shared" si="8"/>
        <v>0.35577999999999999</v>
      </c>
      <c r="AC9" s="19">
        <f t="shared" si="9"/>
        <v>0.15695999999999999</v>
      </c>
      <c r="AE9" s="19">
        <v>1.4</v>
      </c>
      <c r="AF9" s="19">
        <f t="shared" si="10"/>
        <v>0.47169811320754718</v>
      </c>
      <c r="AG9" s="19">
        <f t="shared" si="11"/>
        <v>0.16290000000000002</v>
      </c>
      <c r="AH9" s="19">
        <f t="shared" si="12"/>
        <v>0.33748</v>
      </c>
      <c r="AI9" s="19">
        <f t="shared" si="13"/>
        <v>0.17457999999999999</v>
      </c>
      <c r="AJ9" s="30"/>
      <c r="AL9" s="19">
        <v>1.4</v>
      </c>
      <c r="AM9" s="19">
        <f t="shared" si="14"/>
        <v>0.47169811320754718</v>
      </c>
      <c r="AN9" s="19">
        <f t="shared" si="15"/>
        <v>0.16064000000000001</v>
      </c>
      <c r="AO9" s="19">
        <f t="shared" si="16"/>
        <v>0.32717999999999997</v>
      </c>
      <c r="AP9" s="19">
        <f t="shared" si="17"/>
        <v>0.16653999999999997</v>
      </c>
      <c r="AQ9" s="30"/>
      <c r="AV9" s="19">
        <v>1.27</v>
      </c>
      <c r="AW9" s="19">
        <v>1.43</v>
      </c>
      <c r="AX9" s="19">
        <f t="shared" si="18"/>
        <v>0.15999999999999992</v>
      </c>
    </row>
    <row r="10" spans="1:50" x14ac:dyDescent="0.25">
      <c r="A10" s="19">
        <v>51</v>
      </c>
      <c r="B10" s="21">
        <v>0.32350000000000001</v>
      </c>
      <c r="C10" s="19">
        <v>1.66</v>
      </c>
      <c r="D10" s="19">
        <v>1.66</v>
      </c>
      <c r="E10" s="25">
        <f t="shared" si="1"/>
        <v>0.37358490566037739</v>
      </c>
      <c r="F10" s="19">
        <v>1.46</v>
      </c>
      <c r="G10" s="26">
        <f t="shared" si="2"/>
        <v>5.0084905660377377E-2</v>
      </c>
      <c r="H10" s="25">
        <f t="shared" si="0"/>
        <v>0.44905660377358492</v>
      </c>
      <c r="I10" s="26">
        <f t="shared" si="3"/>
        <v>0.12555660377358491</v>
      </c>
      <c r="J10" s="21">
        <v>0.27399999999999997</v>
      </c>
      <c r="K10" s="27">
        <f t="shared" si="4"/>
        <v>0.17505660377358495</v>
      </c>
      <c r="L10" s="20">
        <v>0.12</v>
      </c>
      <c r="M10" s="27">
        <f t="shared" si="5"/>
        <v>4.9500000000000044E-2</v>
      </c>
      <c r="Y10" s="19">
        <v>1.5</v>
      </c>
      <c r="Z10" s="19">
        <f t="shared" si="6"/>
        <v>0.43396226415094341</v>
      </c>
      <c r="AA10" s="19">
        <f t="shared" si="7"/>
        <v>0.22815000000000002</v>
      </c>
      <c r="AB10" s="19">
        <f t="shared" si="8"/>
        <v>0.37995000000000001</v>
      </c>
      <c r="AC10" s="19">
        <f t="shared" si="9"/>
        <v>0.15179999999999999</v>
      </c>
      <c r="AE10" s="19">
        <v>1.5</v>
      </c>
      <c r="AF10" s="19">
        <f t="shared" si="10"/>
        <v>0.43396226415094341</v>
      </c>
      <c r="AG10" s="19">
        <f t="shared" si="11"/>
        <v>0.18575</v>
      </c>
      <c r="AH10" s="19">
        <f t="shared" si="12"/>
        <v>0.35119999999999996</v>
      </c>
      <c r="AI10" s="30">
        <f t="shared" si="13"/>
        <v>0.16544999999999996</v>
      </c>
      <c r="AL10" s="19">
        <v>1.5</v>
      </c>
      <c r="AM10" s="19">
        <f t="shared" si="14"/>
        <v>0.43396226415094341</v>
      </c>
      <c r="AN10" s="19">
        <f t="shared" si="15"/>
        <v>0.18440000000000001</v>
      </c>
      <c r="AO10" s="19">
        <f t="shared" si="16"/>
        <v>0.34455000000000002</v>
      </c>
      <c r="AP10" s="30">
        <f t="shared" si="17"/>
        <v>0.16015000000000001</v>
      </c>
      <c r="AV10" s="19">
        <v>1.28</v>
      </c>
      <c r="AW10" s="19">
        <v>1.38</v>
      </c>
      <c r="AX10" s="19">
        <f t="shared" si="18"/>
        <v>9.9999999999999867E-2</v>
      </c>
    </row>
    <row r="11" spans="1:50" x14ac:dyDescent="0.25">
      <c r="B11" s="21" t="s">
        <v>105</v>
      </c>
      <c r="G11" s="26" t="str">
        <f t="shared" si="2"/>
        <v/>
      </c>
      <c r="I11" s="26" t="str">
        <f t="shared" si="3"/>
        <v/>
      </c>
      <c r="K11" s="27" t="str">
        <f t="shared" si="4"/>
        <v/>
      </c>
      <c r="M11" s="27" t="e">
        <f t="shared" si="5"/>
        <v>#VALUE!</v>
      </c>
      <c r="Y11" s="19">
        <v>1.6</v>
      </c>
      <c r="Z11" s="19">
        <f t="shared" si="6"/>
        <v>0.39622641509433953</v>
      </c>
      <c r="AA11" s="19">
        <f t="shared" si="7"/>
        <v>0.25748000000000004</v>
      </c>
      <c r="AB11" s="19">
        <f t="shared" si="8"/>
        <v>0.36622641509433951</v>
      </c>
      <c r="AC11" s="19">
        <f t="shared" si="9"/>
        <v>0.10874641509433947</v>
      </c>
      <c r="AE11" s="19">
        <v>1.6</v>
      </c>
      <c r="AF11" s="19">
        <f t="shared" si="10"/>
        <v>0.39622641509433953</v>
      </c>
      <c r="AG11" s="19">
        <f t="shared" si="11"/>
        <v>0.20860000000000004</v>
      </c>
      <c r="AH11" s="19">
        <f t="shared" si="12"/>
        <v>0.36492000000000002</v>
      </c>
      <c r="AI11" s="19">
        <f t="shared" si="13"/>
        <v>0.15631999999999999</v>
      </c>
      <c r="AL11" s="19">
        <v>1.6</v>
      </c>
      <c r="AM11" s="19">
        <f t="shared" si="14"/>
        <v>0.39622641509433953</v>
      </c>
      <c r="AN11" s="19">
        <f t="shared" si="15"/>
        <v>0.20816000000000007</v>
      </c>
      <c r="AO11" s="19">
        <f t="shared" si="16"/>
        <v>0.36192000000000002</v>
      </c>
      <c r="AP11" s="19">
        <f t="shared" si="17"/>
        <v>0.15375999999999995</v>
      </c>
      <c r="AV11" s="19">
        <v>1.29</v>
      </c>
      <c r="AW11" s="19">
        <v>1.43</v>
      </c>
      <c r="AX11" s="19">
        <f t="shared" si="18"/>
        <v>0.1399999999999999</v>
      </c>
    </row>
    <row r="12" spans="1:50" x14ac:dyDescent="0.25">
      <c r="A12" s="21" t="s">
        <v>106</v>
      </c>
      <c r="G12" s="26" t="str">
        <f>IFERROR(IF(OR(E12="",A12=""),"",E12-A12),"")</f>
        <v/>
      </c>
      <c r="I12" s="26" t="str">
        <f>IFERROR(IF(OR(A12="",H12=""),"",H12-A12),"")</f>
        <v/>
      </c>
      <c r="K12" s="27" t="str">
        <f t="shared" si="4"/>
        <v/>
      </c>
      <c r="M12" s="27" t="e">
        <f t="shared" si="5"/>
        <v>#VALUE!</v>
      </c>
      <c r="Y12" s="19">
        <v>1.7</v>
      </c>
      <c r="Z12" s="19">
        <f t="shared" si="6"/>
        <v>0.35849056603773588</v>
      </c>
      <c r="AA12" s="19">
        <f t="shared" si="7"/>
        <v>0.28681000000000001</v>
      </c>
      <c r="AB12" s="19">
        <f t="shared" si="8"/>
        <v>0.32849056603773585</v>
      </c>
      <c r="AC12" s="19">
        <f t="shared" si="9"/>
        <v>4.1680566037735844E-2</v>
      </c>
      <c r="AE12" s="19">
        <v>1.7</v>
      </c>
      <c r="AF12" s="19">
        <f t="shared" si="10"/>
        <v>0.35849056603773588</v>
      </c>
      <c r="AG12" s="19">
        <f t="shared" si="11"/>
        <v>0.23145000000000002</v>
      </c>
      <c r="AH12" s="19">
        <f t="shared" si="12"/>
        <v>0.32849056603773585</v>
      </c>
      <c r="AI12" s="19">
        <f t="shared" si="13"/>
        <v>9.7040566037735837E-2</v>
      </c>
      <c r="AL12" s="19">
        <v>1.7</v>
      </c>
      <c r="AM12" s="19">
        <f t="shared" si="14"/>
        <v>0.35849056603773588</v>
      </c>
      <c r="AN12" s="19">
        <f t="shared" si="15"/>
        <v>0.23192000000000002</v>
      </c>
      <c r="AO12" s="19">
        <f t="shared" si="16"/>
        <v>0.32849056603773585</v>
      </c>
      <c r="AP12" s="19">
        <f t="shared" si="17"/>
        <v>9.6570566037735839E-2</v>
      </c>
      <c r="AV12" s="19">
        <v>1.34</v>
      </c>
      <c r="AW12" s="19">
        <v>1.48</v>
      </c>
      <c r="AX12" s="19">
        <f t="shared" si="18"/>
        <v>0.1399999999999999</v>
      </c>
    </row>
    <row r="13" spans="1:50" x14ac:dyDescent="0.25">
      <c r="A13" s="19">
        <v>0</v>
      </c>
      <c r="B13" s="21">
        <v>0.3407</v>
      </c>
      <c r="C13" s="19">
        <v>1.37</v>
      </c>
      <c r="D13" s="19">
        <v>1.37</v>
      </c>
      <c r="E13" s="21">
        <v>0.48299999999999998</v>
      </c>
      <c r="F13" s="19">
        <v>1.24</v>
      </c>
      <c r="G13" s="26">
        <f t="shared" si="2"/>
        <v>0.14229999999999998</v>
      </c>
      <c r="H13" s="25">
        <f t="shared" ref="H13:H20" si="19">1-F13/2.65</f>
        <v>0.5320754716981132</v>
      </c>
      <c r="I13" s="26">
        <f t="shared" si="3"/>
        <v>0.1913754716981132</v>
      </c>
      <c r="J13" s="21">
        <v>0.1593</v>
      </c>
      <c r="K13" s="27">
        <f t="shared" si="4"/>
        <v>0.3727754716981132</v>
      </c>
      <c r="L13" s="19">
        <f>AVERAGE(0.42,1.1)</f>
        <v>0.76</v>
      </c>
      <c r="M13" s="27">
        <f t="shared" si="5"/>
        <v>0.18140000000000001</v>
      </c>
      <c r="AV13" s="19">
        <v>1.34</v>
      </c>
      <c r="AW13" s="19">
        <v>1.51</v>
      </c>
      <c r="AX13" s="19">
        <f t="shared" si="18"/>
        <v>0.16999999999999993</v>
      </c>
    </row>
    <row r="14" spans="1:50" x14ac:dyDescent="0.25">
      <c r="A14" s="19">
        <v>6</v>
      </c>
      <c r="B14" s="21">
        <v>0.36030000000000001</v>
      </c>
      <c r="C14" s="19">
        <v>1.38</v>
      </c>
      <c r="D14" s="19">
        <v>1.38</v>
      </c>
      <c r="E14" s="21">
        <v>0.47920000000000001</v>
      </c>
      <c r="F14" s="19">
        <v>1.28</v>
      </c>
      <c r="G14" s="26">
        <f t="shared" si="2"/>
        <v>0.11890000000000001</v>
      </c>
      <c r="H14" s="25">
        <f t="shared" si="19"/>
        <v>0.51698113207547169</v>
      </c>
      <c r="I14" s="26">
        <f t="shared" si="3"/>
        <v>0.15668113207547169</v>
      </c>
      <c r="J14" s="21">
        <v>0.15839999999999999</v>
      </c>
      <c r="K14" s="27">
        <f t="shared" si="4"/>
        <v>0.35858113207547171</v>
      </c>
      <c r="L14" s="19">
        <f>AVERAGE(0.41,0.74)</f>
        <v>0.57499999999999996</v>
      </c>
      <c r="M14" s="27">
        <f t="shared" si="5"/>
        <v>0.20190000000000002</v>
      </c>
      <c r="AV14" s="19">
        <v>1.35</v>
      </c>
      <c r="AW14" s="19">
        <v>1.49</v>
      </c>
      <c r="AX14" s="19">
        <f t="shared" si="18"/>
        <v>0.1399999999999999</v>
      </c>
    </row>
    <row r="15" spans="1:50" x14ac:dyDescent="0.25">
      <c r="A15" s="19">
        <v>12</v>
      </c>
      <c r="B15" s="21">
        <v>0.35070000000000001</v>
      </c>
      <c r="C15" s="19">
        <v>1.37</v>
      </c>
      <c r="D15" s="19">
        <v>1.37</v>
      </c>
      <c r="E15" s="21">
        <v>0.48299999999999998</v>
      </c>
      <c r="F15" s="19">
        <v>1.26</v>
      </c>
      <c r="G15" s="26">
        <f t="shared" si="2"/>
        <v>0.13229999999999997</v>
      </c>
      <c r="H15" s="25">
        <f t="shared" si="19"/>
        <v>0.52452830188679245</v>
      </c>
      <c r="I15" s="26">
        <f t="shared" si="3"/>
        <v>0.17382830188679244</v>
      </c>
      <c r="J15" s="21">
        <v>0.1575</v>
      </c>
      <c r="K15" s="27">
        <f t="shared" si="4"/>
        <v>0.36702830188679247</v>
      </c>
      <c r="L15" s="19">
        <f>AVERAGE(0.58,1.76)</f>
        <v>1.17</v>
      </c>
      <c r="M15" s="27">
        <f t="shared" si="5"/>
        <v>0.19320000000000004</v>
      </c>
      <c r="AV15" s="19">
        <v>1.37</v>
      </c>
      <c r="AW15" s="19">
        <v>1.47</v>
      </c>
      <c r="AX15" s="19">
        <f t="shared" si="18"/>
        <v>9.9999999999999867E-2</v>
      </c>
    </row>
    <row r="16" spans="1:50" x14ac:dyDescent="0.25">
      <c r="A16" s="19">
        <v>19</v>
      </c>
      <c r="B16" s="21">
        <v>0.3836</v>
      </c>
      <c r="C16" s="19">
        <v>1.51</v>
      </c>
      <c r="D16" s="19">
        <v>1.51</v>
      </c>
      <c r="E16" s="21">
        <v>0.43020000000000003</v>
      </c>
      <c r="F16" s="19">
        <v>1.42</v>
      </c>
      <c r="G16" s="26">
        <f t="shared" si="2"/>
        <v>4.660000000000003E-2</v>
      </c>
      <c r="H16" s="25">
        <f t="shared" si="19"/>
        <v>0.46415094339622642</v>
      </c>
      <c r="I16" s="26">
        <f t="shared" si="3"/>
        <v>8.0550943396226427E-2</v>
      </c>
      <c r="J16" s="21">
        <v>0.17670000000000002</v>
      </c>
      <c r="K16" s="27">
        <f t="shared" si="4"/>
        <v>0.2874509433962264</v>
      </c>
      <c r="L16" s="19">
        <v>7.0000000000000007E-2</v>
      </c>
      <c r="M16" s="27">
        <f t="shared" si="5"/>
        <v>0.20689999999999997</v>
      </c>
      <c r="AV16" s="19">
        <v>1.39</v>
      </c>
      <c r="AW16" s="19">
        <v>1.53</v>
      </c>
      <c r="AX16" s="19">
        <f t="shared" si="18"/>
        <v>0.14000000000000012</v>
      </c>
    </row>
    <row r="17" spans="1:50" x14ac:dyDescent="0.25">
      <c r="A17" s="19">
        <v>27</v>
      </c>
      <c r="B17" s="21">
        <v>0.37270000000000003</v>
      </c>
      <c r="C17" s="19">
        <v>1.53</v>
      </c>
      <c r="D17" s="19">
        <v>1.53</v>
      </c>
      <c r="E17" s="21">
        <v>0.42259999999999998</v>
      </c>
      <c r="F17" s="19">
        <v>1.39</v>
      </c>
      <c r="G17" s="26">
        <f t="shared" si="2"/>
        <v>4.9899999999999944E-2</v>
      </c>
      <c r="H17" s="25">
        <f t="shared" si="19"/>
        <v>0.47547169811320755</v>
      </c>
      <c r="I17" s="26">
        <f t="shared" si="3"/>
        <v>0.10277169811320752</v>
      </c>
      <c r="J17" s="21">
        <v>0.17510000000000001</v>
      </c>
      <c r="K17" s="27">
        <f t="shared" si="4"/>
        <v>0.30037169811320752</v>
      </c>
      <c r="L17" s="19">
        <v>0.15</v>
      </c>
      <c r="M17" s="27">
        <f t="shared" si="5"/>
        <v>0.1976</v>
      </c>
      <c r="AE17" s="20"/>
      <c r="AF17" s="20"/>
      <c r="AV17" s="19">
        <v>1.39</v>
      </c>
      <c r="AW17" s="19">
        <v>1.55</v>
      </c>
      <c r="AX17" s="19">
        <f t="shared" si="18"/>
        <v>0.16000000000000014</v>
      </c>
    </row>
    <row r="18" spans="1:50" x14ac:dyDescent="0.25">
      <c r="A18" s="19">
        <v>35</v>
      </c>
      <c r="B18" s="21">
        <v>0.4108</v>
      </c>
      <c r="C18" s="19">
        <v>1.68</v>
      </c>
      <c r="D18" s="19">
        <v>1.68</v>
      </c>
      <c r="E18" s="21">
        <v>0.36599999999999999</v>
      </c>
      <c r="F18" s="19">
        <v>1.5</v>
      </c>
      <c r="G18" s="26">
        <f t="shared" si="2"/>
        <v>-4.4800000000000006E-2</v>
      </c>
      <c r="H18" s="25">
        <f t="shared" si="19"/>
        <v>0.43396226415094341</v>
      </c>
      <c r="I18" s="26">
        <f t="shared" si="3"/>
        <v>2.3162264150943412E-2</v>
      </c>
      <c r="J18" s="21">
        <v>0.19570000000000001</v>
      </c>
      <c r="K18" s="27">
        <f t="shared" si="4"/>
        <v>0.2382622641509434</v>
      </c>
      <c r="L18" s="19">
        <v>0.02</v>
      </c>
      <c r="M18" s="27">
        <f t="shared" si="5"/>
        <v>0.21509999999999999</v>
      </c>
      <c r="AV18" s="19">
        <v>1.41</v>
      </c>
      <c r="AW18" s="19">
        <v>1.56</v>
      </c>
      <c r="AX18" s="19">
        <f t="shared" si="18"/>
        <v>0.15000000000000013</v>
      </c>
    </row>
    <row r="19" spans="1:50" x14ac:dyDescent="0.25">
      <c r="A19" s="19">
        <v>40</v>
      </c>
      <c r="B19" s="21">
        <v>0.42119999999999996</v>
      </c>
      <c r="C19" s="19">
        <v>1.65</v>
      </c>
      <c r="D19" s="19">
        <v>1.65</v>
      </c>
      <c r="E19" s="21">
        <v>0.37740000000000001</v>
      </c>
      <c r="F19" s="19">
        <v>1.49</v>
      </c>
      <c r="G19" s="26">
        <f t="shared" si="2"/>
        <v>-4.379999999999995E-2</v>
      </c>
      <c r="H19" s="25">
        <f t="shared" si="19"/>
        <v>0.43773584905660379</v>
      </c>
      <c r="I19" s="26">
        <f t="shared" si="3"/>
        <v>1.6535849056603824E-2</v>
      </c>
      <c r="J19" s="21">
        <v>0.25650000000000001</v>
      </c>
      <c r="K19" s="27">
        <f t="shared" si="4"/>
        <v>0.18123584905660378</v>
      </c>
      <c r="L19" s="19">
        <v>0</v>
      </c>
      <c r="M19" s="27">
        <f t="shared" si="5"/>
        <v>0.16469999999999996</v>
      </c>
      <c r="AV19" s="19">
        <v>1.42</v>
      </c>
      <c r="AW19" s="19">
        <v>1.51</v>
      </c>
      <c r="AX19" s="19">
        <f t="shared" si="18"/>
        <v>9.000000000000008E-2</v>
      </c>
    </row>
    <row r="20" spans="1:50" x14ac:dyDescent="0.25">
      <c r="A20" s="19">
        <v>49</v>
      </c>
      <c r="B20" s="21">
        <v>0.40639999999999998</v>
      </c>
      <c r="C20" s="19">
        <v>1.67</v>
      </c>
      <c r="D20" s="19">
        <v>1.67</v>
      </c>
      <c r="E20" s="21">
        <v>0.36979999999999996</v>
      </c>
      <c r="F20" s="19">
        <v>1.51</v>
      </c>
      <c r="G20" s="26">
        <f t="shared" si="2"/>
        <v>-3.6600000000000021E-2</v>
      </c>
      <c r="H20" s="25">
        <f t="shared" si="19"/>
        <v>0.43018867924528303</v>
      </c>
      <c r="I20" s="26">
        <f t="shared" si="3"/>
        <v>2.3788679245283051E-2</v>
      </c>
      <c r="J20" s="21">
        <v>0.26250000000000001</v>
      </c>
      <c r="K20" s="27">
        <f t="shared" si="4"/>
        <v>0.16768867924528302</v>
      </c>
      <c r="L20" s="19">
        <v>0</v>
      </c>
      <c r="M20" s="27">
        <f t="shared" si="5"/>
        <v>0.14389999999999997</v>
      </c>
      <c r="Y20" s="19" t="s">
        <v>107</v>
      </c>
      <c r="AV20" s="20">
        <v>1.43</v>
      </c>
      <c r="AW20" s="20">
        <v>1.5</v>
      </c>
      <c r="AX20" s="19">
        <f t="shared" si="18"/>
        <v>7.0000000000000062E-2</v>
      </c>
    </row>
    <row r="21" spans="1:50" x14ac:dyDescent="0.25">
      <c r="B21" s="21" t="s">
        <v>105</v>
      </c>
      <c r="E21" s="21"/>
      <c r="G21" s="26" t="str">
        <f t="shared" si="2"/>
        <v/>
      </c>
      <c r="I21" s="26" t="str">
        <f t="shared" si="3"/>
        <v/>
      </c>
      <c r="K21" s="27" t="str">
        <f t="shared" si="4"/>
        <v/>
      </c>
      <c r="M21" s="27" t="e">
        <f t="shared" si="5"/>
        <v>#VALUE!</v>
      </c>
      <c r="AV21" s="19">
        <v>1.43</v>
      </c>
      <c r="AW21" s="19">
        <v>1.61</v>
      </c>
      <c r="AX21" s="19">
        <f t="shared" si="18"/>
        <v>0.18000000000000016</v>
      </c>
    </row>
    <row r="22" spans="1:50" x14ac:dyDescent="0.25">
      <c r="B22" s="21" t="s">
        <v>105</v>
      </c>
      <c r="E22" s="21"/>
      <c r="G22" s="26" t="str">
        <f t="shared" si="2"/>
        <v/>
      </c>
      <c r="I22" s="26" t="str">
        <f t="shared" si="3"/>
        <v/>
      </c>
      <c r="K22" s="27" t="str">
        <f t="shared" si="4"/>
        <v/>
      </c>
      <c r="M22" s="27" t="e">
        <f t="shared" si="5"/>
        <v>#VALUE!</v>
      </c>
      <c r="AV22" s="19">
        <v>1.46</v>
      </c>
      <c r="AW22" s="19">
        <v>1.66</v>
      </c>
      <c r="AX22" s="19">
        <f t="shared" si="18"/>
        <v>0.19999999999999996</v>
      </c>
    </row>
    <row r="23" spans="1:50" x14ac:dyDescent="0.25">
      <c r="A23" s="21" t="s">
        <v>108</v>
      </c>
      <c r="E23" s="21"/>
      <c r="G23" s="26" t="str">
        <f>IFERROR(IF(OR(E23="",A23=""),"",E23-A23),"")</f>
        <v/>
      </c>
      <c r="I23" s="26" t="str">
        <f>IFERROR(IF(OR(A23="",H23=""),"",H23-A23),"")</f>
        <v/>
      </c>
      <c r="K23" s="27" t="str">
        <f t="shared" si="4"/>
        <v/>
      </c>
      <c r="M23" s="27" t="e">
        <f t="shared" si="5"/>
        <v>#VALUE!</v>
      </c>
      <c r="AV23" s="19">
        <v>1.46</v>
      </c>
      <c r="AW23" s="19">
        <v>1.81</v>
      </c>
      <c r="AX23" s="19">
        <f t="shared" si="18"/>
        <v>0.35000000000000009</v>
      </c>
    </row>
    <row r="24" spans="1:50" x14ac:dyDescent="0.25">
      <c r="A24" s="19">
        <v>0</v>
      </c>
      <c r="B24" s="21">
        <v>0.31329999999999997</v>
      </c>
      <c r="C24" s="19">
        <v>1.56</v>
      </c>
      <c r="D24" s="19">
        <v>1.56</v>
      </c>
      <c r="E24" s="21">
        <v>0.4113</v>
      </c>
      <c r="F24" s="19">
        <v>1.41</v>
      </c>
      <c r="G24" s="26">
        <f t="shared" si="2"/>
        <v>9.8000000000000032E-2</v>
      </c>
      <c r="H24" s="25">
        <f t="shared" ref="H24:H27" si="20">1-F24/2.65</f>
        <v>0.4679245283018868</v>
      </c>
      <c r="I24" s="26">
        <f t="shared" si="3"/>
        <v>0.15462452830188683</v>
      </c>
      <c r="J24" s="21">
        <v>0.1449</v>
      </c>
      <c r="K24" s="27">
        <f t="shared" si="4"/>
        <v>0.32302452830188677</v>
      </c>
      <c r="L24" s="19">
        <f>AVERAGE(0.34,0.7)</f>
        <v>0.52</v>
      </c>
      <c r="M24" s="27">
        <f t="shared" si="5"/>
        <v>0.16839999999999994</v>
      </c>
      <c r="AV24" s="19">
        <v>1.46</v>
      </c>
      <c r="AW24" s="19">
        <v>1.6</v>
      </c>
      <c r="AX24" s="19">
        <f t="shared" si="18"/>
        <v>0.14000000000000012</v>
      </c>
    </row>
    <row r="25" spans="1:50" x14ac:dyDescent="0.25">
      <c r="A25" s="19">
        <v>6</v>
      </c>
      <c r="B25" s="21">
        <v>0.40029999999999999</v>
      </c>
      <c r="C25" s="19">
        <v>1.81</v>
      </c>
      <c r="D25" s="19">
        <v>1.81</v>
      </c>
      <c r="E25" s="21">
        <v>0.317</v>
      </c>
      <c r="F25" s="19">
        <v>1.46</v>
      </c>
      <c r="G25" s="26">
        <f t="shared" si="2"/>
        <v>-8.3299999999999985E-2</v>
      </c>
      <c r="H25" s="25">
        <f t="shared" si="20"/>
        <v>0.44905660377358492</v>
      </c>
      <c r="I25" s="26">
        <f t="shared" si="3"/>
        <v>4.8756603773584928E-2</v>
      </c>
      <c r="J25" s="21">
        <v>0.24109999999999998</v>
      </c>
      <c r="K25" s="27">
        <f t="shared" si="4"/>
        <v>0.20795660377358494</v>
      </c>
      <c r="L25" s="19">
        <v>0</v>
      </c>
      <c r="M25" s="27">
        <f t="shared" si="5"/>
        <v>0.15920000000000001</v>
      </c>
      <c r="AV25" s="19">
        <v>1.46</v>
      </c>
      <c r="AW25" s="19">
        <v>1.63</v>
      </c>
      <c r="AX25" s="19">
        <f t="shared" si="18"/>
        <v>0.16999999999999993</v>
      </c>
    </row>
    <row r="26" spans="1:50" x14ac:dyDescent="0.25">
      <c r="A26" s="19">
        <v>27</v>
      </c>
      <c r="B26" s="21">
        <v>0.3926</v>
      </c>
      <c r="C26" s="19">
        <v>1.71</v>
      </c>
      <c r="D26" s="19">
        <v>1.71</v>
      </c>
      <c r="E26" s="21">
        <v>0.35470000000000002</v>
      </c>
      <c r="F26" s="19">
        <v>1.58</v>
      </c>
      <c r="G26" s="26">
        <f t="shared" si="2"/>
        <v>-3.7899999999999989E-2</v>
      </c>
      <c r="H26" s="25">
        <f t="shared" si="20"/>
        <v>0.40377358490566029</v>
      </c>
      <c r="I26" s="26">
        <f t="shared" si="3"/>
        <v>1.1173584905660283E-2</v>
      </c>
      <c r="J26" s="21">
        <v>0.24299999999999999</v>
      </c>
      <c r="K26" s="27">
        <f t="shared" si="4"/>
        <v>0.16077358490566029</v>
      </c>
      <c r="L26" s="19">
        <v>0</v>
      </c>
      <c r="M26" s="27">
        <f t="shared" si="5"/>
        <v>0.14960000000000001</v>
      </c>
      <c r="AV26" s="19">
        <v>1.47</v>
      </c>
      <c r="AW26" s="19">
        <v>1.66</v>
      </c>
      <c r="AX26" s="19">
        <f t="shared" si="18"/>
        <v>0.18999999999999995</v>
      </c>
    </row>
    <row r="27" spans="1:50" x14ac:dyDescent="0.25">
      <c r="A27" s="19">
        <v>47</v>
      </c>
      <c r="B27" s="21">
        <v>0.35220000000000001</v>
      </c>
      <c r="C27" s="19">
        <v>1.55</v>
      </c>
      <c r="D27" s="19">
        <v>1.55</v>
      </c>
      <c r="E27" s="21">
        <v>0.41509999999999997</v>
      </c>
      <c r="F27" s="19">
        <v>1.39</v>
      </c>
      <c r="G27" s="26">
        <f t="shared" si="2"/>
        <v>6.2899999999999956E-2</v>
      </c>
      <c r="H27" s="25">
        <f t="shared" si="20"/>
        <v>0.47547169811320755</v>
      </c>
      <c r="I27" s="26">
        <f t="shared" si="3"/>
        <v>0.12327169811320754</v>
      </c>
      <c r="J27" s="21">
        <v>0.21030000000000001</v>
      </c>
      <c r="K27" s="27">
        <f t="shared" si="4"/>
        <v>0.26517169811320751</v>
      </c>
      <c r="L27" s="19">
        <v>0</v>
      </c>
      <c r="M27" s="27">
        <f t="shared" si="5"/>
        <v>0.14189999999999997</v>
      </c>
      <c r="AV27" s="19">
        <v>1.48</v>
      </c>
      <c r="AW27" s="19">
        <v>1.69</v>
      </c>
      <c r="AX27" s="19">
        <f t="shared" si="18"/>
        <v>0.20999999999999996</v>
      </c>
    </row>
    <row r="28" spans="1:50" x14ac:dyDescent="0.25">
      <c r="B28" s="21" t="s">
        <v>105</v>
      </c>
      <c r="E28" s="21"/>
      <c r="G28" s="26" t="str">
        <f t="shared" si="2"/>
        <v/>
      </c>
      <c r="I28" s="26" t="str">
        <f t="shared" si="3"/>
        <v/>
      </c>
      <c r="K28" s="27" t="str">
        <f t="shared" si="4"/>
        <v/>
      </c>
      <c r="M28" s="27" t="e">
        <f t="shared" si="5"/>
        <v>#VALUE!</v>
      </c>
      <c r="AV28" s="19">
        <v>1.49</v>
      </c>
      <c r="AW28" s="19">
        <v>1.65</v>
      </c>
      <c r="AX28" s="19">
        <f t="shared" si="18"/>
        <v>0.15999999999999992</v>
      </c>
    </row>
    <row r="29" spans="1:50" x14ac:dyDescent="0.25">
      <c r="A29" s="21" t="s">
        <v>108</v>
      </c>
      <c r="E29" s="21"/>
      <c r="G29" s="26" t="str">
        <f>IFERROR(IF(OR(E29="",A29=""),"",E29-A29),"")</f>
        <v/>
      </c>
      <c r="I29" s="26" t="str">
        <f>IFERROR(IF(OR(A29="",H29=""),"",H29-A29),"")</f>
        <v/>
      </c>
      <c r="K29" s="27" t="str">
        <f t="shared" si="4"/>
        <v/>
      </c>
      <c r="M29" s="27" t="e">
        <f t="shared" si="5"/>
        <v>#VALUE!</v>
      </c>
      <c r="AV29" s="19">
        <v>1.49</v>
      </c>
      <c r="AW29" s="19">
        <v>1.77</v>
      </c>
      <c r="AX29" s="19">
        <f t="shared" si="18"/>
        <v>0.28000000000000003</v>
      </c>
    </row>
    <row r="30" spans="1:50" x14ac:dyDescent="0.25">
      <c r="A30" s="19">
        <v>0</v>
      </c>
      <c r="B30" s="21">
        <v>0.33189999999999997</v>
      </c>
      <c r="C30" s="24"/>
      <c r="D30" s="24">
        <f>F30*0.2651-0.2092+F30</f>
        <v>1.5239870000000002</v>
      </c>
      <c r="E30" s="21"/>
      <c r="F30" s="19">
        <v>1.37</v>
      </c>
      <c r="G30" s="26" t="str">
        <f t="shared" si="2"/>
        <v/>
      </c>
      <c r="H30" s="25">
        <f t="shared" ref="H30:H32" si="21">1-F30/2.65</f>
        <v>0.48301886792452819</v>
      </c>
      <c r="I30" s="26">
        <f t="shared" si="3"/>
        <v>0.15111886792452822</v>
      </c>
      <c r="J30" s="21">
        <v>0.17300000000000001</v>
      </c>
      <c r="K30" s="27">
        <f t="shared" si="4"/>
        <v>0.31001886792452815</v>
      </c>
      <c r="M30" s="27">
        <f t="shared" si="5"/>
        <v>0.15889999999999993</v>
      </c>
      <c r="AV30" s="19">
        <v>1.5</v>
      </c>
      <c r="AW30" s="19">
        <v>1.68</v>
      </c>
      <c r="AX30" s="19">
        <f t="shared" si="18"/>
        <v>0.17999999999999994</v>
      </c>
    </row>
    <row r="31" spans="1:50" x14ac:dyDescent="0.25">
      <c r="A31" s="19">
        <v>9</v>
      </c>
      <c r="B31" s="21">
        <v>0.36280000000000001</v>
      </c>
      <c r="C31" s="19">
        <v>1.77</v>
      </c>
      <c r="D31" s="19">
        <v>1.77</v>
      </c>
      <c r="E31" s="21">
        <v>0.33210000000000001</v>
      </c>
      <c r="F31" s="19">
        <v>1.49</v>
      </c>
      <c r="G31" s="26">
        <f t="shared" si="2"/>
        <v>-3.0700000000000005E-2</v>
      </c>
      <c r="H31" s="25">
        <f t="shared" si="21"/>
        <v>0.43773584905660379</v>
      </c>
      <c r="I31" s="26">
        <f t="shared" si="3"/>
        <v>7.4935849056603776E-2</v>
      </c>
      <c r="J31" s="21">
        <v>0.22640000000000002</v>
      </c>
      <c r="K31" s="27">
        <f t="shared" si="4"/>
        <v>0.21133584905660377</v>
      </c>
      <c r="L31" s="19">
        <v>0</v>
      </c>
      <c r="M31" s="27">
        <f t="shared" si="5"/>
        <v>0.13639999999999999</v>
      </c>
      <c r="AV31" s="19">
        <v>1.51</v>
      </c>
      <c r="AW31" s="19">
        <v>1.67</v>
      </c>
      <c r="AX31" s="19">
        <f t="shared" si="18"/>
        <v>0.15999999999999992</v>
      </c>
    </row>
    <row r="32" spans="1:50" x14ac:dyDescent="0.25">
      <c r="A32" s="19">
        <v>30</v>
      </c>
      <c r="B32" s="21">
        <v>0.3705</v>
      </c>
      <c r="C32" s="19">
        <v>1.73</v>
      </c>
      <c r="D32" s="19">
        <v>1.73</v>
      </c>
      <c r="E32" s="21">
        <v>0.34720000000000001</v>
      </c>
      <c r="F32" s="19">
        <v>1.54</v>
      </c>
      <c r="G32" s="26">
        <f t="shared" si="2"/>
        <v>-2.3299999999999987E-2</v>
      </c>
      <c r="H32" s="25">
        <f t="shared" si="21"/>
        <v>0.4188679245283019</v>
      </c>
      <c r="I32" s="26">
        <f t="shared" si="3"/>
        <v>4.8367924528301909E-2</v>
      </c>
      <c r="J32" s="21">
        <v>0.23329999999999998</v>
      </c>
      <c r="K32" s="27">
        <f t="shared" si="4"/>
        <v>0.18556792452830193</v>
      </c>
      <c r="L32" s="19">
        <v>0.08</v>
      </c>
      <c r="M32" s="27">
        <f t="shared" si="5"/>
        <v>0.13720000000000002</v>
      </c>
      <c r="AV32" s="19">
        <v>1.51</v>
      </c>
      <c r="AW32" s="19">
        <v>1.67</v>
      </c>
      <c r="AX32" s="19">
        <f t="shared" si="18"/>
        <v>0.15999999999999992</v>
      </c>
    </row>
    <row r="33" spans="1:50" x14ac:dyDescent="0.25">
      <c r="B33" s="21" t="s">
        <v>105</v>
      </c>
      <c r="E33" s="21"/>
      <c r="G33" s="26" t="str">
        <f t="shared" si="2"/>
        <v/>
      </c>
      <c r="I33" s="26" t="str">
        <f t="shared" si="3"/>
        <v/>
      </c>
      <c r="K33" s="27" t="str">
        <f t="shared" si="4"/>
        <v/>
      </c>
      <c r="M33" s="27" t="e">
        <f t="shared" si="5"/>
        <v>#VALUE!</v>
      </c>
      <c r="AV33" s="19">
        <v>1.51</v>
      </c>
      <c r="AW33" s="19">
        <v>1.77</v>
      </c>
      <c r="AX33" s="19">
        <f t="shared" si="18"/>
        <v>0.26</v>
      </c>
    </row>
    <row r="34" spans="1:50" x14ac:dyDescent="0.25">
      <c r="A34" s="21" t="s">
        <v>109</v>
      </c>
      <c r="E34" s="21"/>
      <c r="G34" s="26" t="str">
        <f>IFERROR(IF(OR(E34="",A34=""),"",E34-A34),"")</f>
        <v/>
      </c>
      <c r="I34" s="26" t="str">
        <f>IFERROR(IF(OR(A34="",H34=""),"",H34-A34),"")</f>
        <v/>
      </c>
      <c r="K34" s="27" t="str">
        <f t="shared" si="4"/>
        <v/>
      </c>
      <c r="M34" s="27" t="e">
        <f t="shared" si="5"/>
        <v>#VALUE!</v>
      </c>
      <c r="AV34" s="19">
        <v>1.51</v>
      </c>
      <c r="AW34" s="19">
        <v>1.8</v>
      </c>
      <c r="AX34" s="19">
        <f t="shared" si="18"/>
        <v>0.29000000000000004</v>
      </c>
    </row>
    <row r="35" spans="1:50" x14ac:dyDescent="0.25">
      <c r="A35" s="19">
        <v>0</v>
      </c>
      <c r="B35" s="21">
        <v>0.28300000000000003</v>
      </c>
      <c r="C35" s="24"/>
      <c r="D35" s="24">
        <f>F35*0.2651-0.2092+F35</f>
        <v>1.1824100000000002</v>
      </c>
      <c r="E35" s="21"/>
      <c r="F35" s="19">
        <v>1.1000000000000001</v>
      </c>
      <c r="G35" s="26" t="str">
        <f t="shared" si="2"/>
        <v/>
      </c>
      <c r="H35" s="25">
        <f t="shared" ref="H35:H39" si="22">1-F35/2.65</f>
        <v>0.58490566037735836</v>
      </c>
      <c r="I35" s="26">
        <f t="shared" si="3"/>
        <v>0.30190566037735833</v>
      </c>
      <c r="J35" s="21">
        <v>9.8000000000000004E-2</v>
      </c>
      <c r="K35" s="27">
        <f t="shared" si="4"/>
        <v>0.48690566037735838</v>
      </c>
      <c r="M35" s="27">
        <f t="shared" si="5"/>
        <v>0.18500000000000005</v>
      </c>
      <c r="AV35" s="19">
        <v>1.54</v>
      </c>
      <c r="AW35" s="19">
        <v>1.71</v>
      </c>
      <c r="AX35" s="19">
        <f t="shared" si="18"/>
        <v>0.16999999999999993</v>
      </c>
    </row>
    <row r="36" spans="1:50" x14ac:dyDescent="0.25">
      <c r="A36" s="19">
        <v>9</v>
      </c>
      <c r="B36" s="21">
        <v>0.2999</v>
      </c>
      <c r="C36" s="19">
        <v>1.49</v>
      </c>
      <c r="D36" s="19">
        <v>1.49</v>
      </c>
      <c r="E36" s="21">
        <v>0.43770000000000003</v>
      </c>
      <c r="F36" s="19">
        <v>1.35</v>
      </c>
      <c r="G36" s="26">
        <f t="shared" si="2"/>
        <v>0.13780000000000003</v>
      </c>
      <c r="H36" s="25">
        <f t="shared" si="22"/>
        <v>0.49056603773584906</v>
      </c>
      <c r="I36" s="26">
        <f t="shared" si="3"/>
        <v>0.19066603773584906</v>
      </c>
      <c r="J36" s="21">
        <v>0.17010000000000003</v>
      </c>
      <c r="K36" s="27">
        <f t="shared" si="4"/>
        <v>0.32046603773584903</v>
      </c>
      <c r="L36" s="19">
        <v>0.17</v>
      </c>
      <c r="M36" s="27">
        <f t="shared" si="5"/>
        <v>0.12979999999999997</v>
      </c>
      <c r="AV36" s="19">
        <v>1.54</v>
      </c>
      <c r="AW36" s="19">
        <v>1.73</v>
      </c>
      <c r="AX36" s="19">
        <f t="shared" si="18"/>
        <v>0.18999999999999995</v>
      </c>
    </row>
    <row r="37" spans="1:50" x14ac:dyDescent="0.25">
      <c r="A37" s="19">
        <v>18</v>
      </c>
      <c r="B37" s="21">
        <v>0.3332</v>
      </c>
      <c r="C37" s="19">
        <v>1.48</v>
      </c>
      <c r="D37" s="19">
        <v>1.48</v>
      </c>
      <c r="E37" s="21">
        <v>0.4415</v>
      </c>
      <c r="F37" s="19">
        <v>1.34</v>
      </c>
      <c r="G37" s="26">
        <f t="shared" si="2"/>
        <v>0.10830000000000001</v>
      </c>
      <c r="H37" s="25">
        <f t="shared" si="22"/>
        <v>0.49433962264150944</v>
      </c>
      <c r="I37" s="26">
        <f t="shared" si="3"/>
        <v>0.16113962264150944</v>
      </c>
      <c r="J37" s="21">
        <v>0.1736</v>
      </c>
      <c r="K37" s="27">
        <f t="shared" si="4"/>
        <v>0.32073962264150946</v>
      </c>
      <c r="L37" s="19">
        <v>0.43</v>
      </c>
      <c r="M37" s="27">
        <f t="shared" si="5"/>
        <v>0.15960000000000002</v>
      </c>
      <c r="AV37" s="19">
        <v>1.58</v>
      </c>
      <c r="AW37" s="19">
        <v>1.71</v>
      </c>
      <c r="AX37" s="19">
        <f t="shared" si="18"/>
        <v>0.12999999999999989</v>
      </c>
    </row>
    <row r="38" spans="1:50" x14ac:dyDescent="0.25">
      <c r="A38" s="19">
        <v>29</v>
      </c>
      <c r="B38" s="21">
        <v>0.36820000000000003</v>
      </c>
      <c r="C38" s="19">
        <v>1.67</v>
      </c>
      <c r="D38" s="19">
        <v>1.67</v>
      </c>
      <c r="E38" s="21">
        <v>0.36979999999999996</v>
      </c>
      <c r="F38" s="19">
        <v>1.51</v>
      </c>
      <c r="G38" s="26">
        <f t="shared" si="2"/>
        <v>1.5999999999999348E-3</v>
      </c>
      <c r="H38" s="25">
        <f t="shared" si="22"/>
        <v>0.43018867924528303</v>
      </c>
      <c r="I38" s="26">
        <f t="shared" si="3"/>
        <v>6.1988679245283007E-2</v>
      </c>
      <c r="J38" s="21">
        <v>0.19079999999999997</v>
      </c>
      <c r="K38" s="27">
        <f t="shared" si="4"/>
        <v>0.23938867924528306</v>
      </c>
      <c r="L38" s="19">
        <v>0.13</v>
      </c>
      <c r="M38" s="27">
        <f t="shared" si="5"/>
        <v>0.17740000000000006</v>
      </c>
      <c r="AV38" s="19">
        <v>1.59</v>
      </c>
      <c r="AW38" s="19">
        <v>1.79</v>
      </c>
      <c r="AX38" s="19">
        <f t="shared" si="18"/>
        <v>0.19999999999999996</v>
      </c>
    </row>
    <row r="39" spans="1:50" x14ac:dyDescent="0.25">
      <c r="A39" s="19">
        <v>42</v>
      </c>
      <c r="B39" s="21">
        <v>0.37340000000000001</v>
      </c>
      <c r="C39" s="19">
        <v>1.6</v>
      </c>
      <c r="D39" s="19">
        <v>1.6</v>
      </c>
      <c r="E39" s="21">
        <v>0.3962</v>
      </c>
      <c r="F39" s="19">
        <v>1.46</v>
      </c>
      <c r="G39" s="26">
        <f t="shared" si="2"/>
        <v>2.2799999999999987E-2</v>
      </c>
      <c r="H39" s="25">
        <f t="shared" si="22"/>
        <v>0.44905660377358492</v>
      </c>
      <c r="I39" s="26">
        <f t="shared" si="3"/>
        <v>7.5656603773584907E-2</v>
      </c>
      <c r="J39" s="21">
        <v>0.1956</v>
      </c>
      <c r="K39" s="27">
        <f t="shared" si="4"/>
        <v>0.25345660377358492</v>
      </c>
      <c r="L39" s="19">
        <v>0.09</v>
      </c>
      <c r="M39" s="27">
        <f t="shared" si="5"/>
        <v>0.17780000000000001</v>
      </c>
    </row>
    <row r="40" spans="1:50" x14ac:dyDescent="0.25">
      <c r="B40" s="21" t="s">
        <v>105</v>
      </c>
      <c r="E40" s="21"/>
      <c r="G40" s="26" t="str">
        <f t="shared" si="2"/>
        <v/>
      </c>
      <c r="I40" s="26" t="str">
        <f t="shared" si="3"/>
        <v/>
      </c>
      <c r="K40" s="27" t="str">
        <f t="shared" si="4"/>
        <v/>
      </c>
      <c r="M40" s="27" t="e">
        <f t="shared" si="5"/>
        <v>#VALUE!</v>
      </c>
    </row>
    <row r="41" spans="1:50" x14ac:dyDescent="0.25">
      <c r="A41" s="21" t="s">
        <v>109</v>
      </c>
      <c r="E41" s="21"/>
      <c r="G41" s="26" t="str">
        <f>IFERROR(IF(OR(E41="",A41=""),"",E41-A41),"")</f>
        <v/>
      </c>
      <c r="I41" s="26" t="str">
        <f>IFERROR(IF(OR(A41="",H41=""),"",H41-A41),"")</f>
        <v/>
      </c>
      <c r="K41" s="27" t="str">
        <f t="shared" si="4"/>
        <v/>
      </c>
      <c r="M41" s="27" t="e">
        <f t="shared" si="5"/>
        <v>#VALUE!</v>
      </c>
    </row>
    <row r="42" spans="1:50" x14ac:dyDescent="0.25">
      <c r="A42" s="19">
        <v>0</v>
      </c>
      <c r="B42" s="21">
        <v>0.3054</v>
      </c>
      <c r="C42" s="24"/>
      <c r="D42" s="24">
        <f>F42*0.2651-0.2092+F42</f>
        <v>1.2077120000000001</v>
      </c>
      <c r="E42" s="21"/>
      <c r="F42" s="19">
        <v>1.1200000000000001</v>
      </c>
      <c r="G42" s="26" t="str">
        <f t="shared" si="2"/>
        <v/>
      </c>
      <c r="H42" s="25">
        <f t="shared" ref="H42:H46" si="23">1-F42/2.65</f>
        <v>0.57735849056603761</v>
      </c>
      <c r="I42" s="26">
        <f t="shared" si="3"/>
        <v>0.2719584905660376</v>
      </c>
      <c r="J42" s="21">
        <v>0.13189999999999999</v>
      </c>
      <c r="K42" s="27">
        <f t="shared" si="4"/>
        <v>0.44545849056603759</v>
      </c>
      <c r="M42" s="27">
        <f t="shared" si="5"/>
        <v>0.17349999999999999</v>
      </c>
    </row>
    <row r="43" spans="1:50" x14ac:dyDescent="0.25">
      <c r="A43" s="19">
        <v>7</v>
      </c>
      <c r="B43" s="21">
        <v>0.31370000000000003</v>
      </c>
      <c r="C43" s="24"/>
      <c r="D43" s="24">
        <f>F43*0.2651-0.2092+F43</f>
        <v>1.270967</v>
      </c>
      <c r="E43" s="21"/>
      <c r="F43" s="19">
        <v>1.17</v>
      </c>
      <c r="G43" s="26" t="str">
        <f t="shared" si="2"/>
        <v/>
      </c>
      <c r="H43" s="25">
        <f t="shared" si="23"/>
        <v>0.55849056603773584</v>
      </c>
      <c r="I43" s="26">
        <f t="shared" si="3"/>
        <v>0.2447905660377358</v>
      </c>
      <c r="J43" s="21">
        <v>0.1386</v>
      </c>
      <c r="K43" s="27">
        <f t="shared" si="4"/>
        <v>0.41989056603773584</v>
      </c>
      <c r="M43" s="27">
        <f t="shared" si="5"/>
        <v>0.17510000000000003</v>
      </c>
    </row>
    <row r="44" spans="1:50" x14ac:dyDescent="0.25">
      <c r="A44" s="19">
        <v>14</v>
      </c>
      <c r="B44" s="21">
        <v>0.3725</v>
      </c>
      <c r="C44" s="19">
        <v>1.63</v>
      </c>
      <c r="D44" s="19">
        <v>1.63</v>
      </c>
      <c r="E44" s="21">
        <v>0.38490000000000002</v>
      </c>
      <c r="F44" s="19">
        <v>1.46</v>
      </c>
      <c r="G44" s="26">
        <f t="shared" si="2"/>
        <v>1.2400000000000022E-2</v>
      </c>
      <c r="H44" s="25">
        <f t="shared" si="23"/>
        <v>0.44905660377358492</v>
      </c>
      <c r="I44" s="26">
        <f t="shared" si="3"/>
        <v>7.6556603773584919E-2</v>
      </c>
      <c r="J44" s="21">
        <v>0.21899999999999997</v>
      </c>
      <c r="K44" s="27">
        <f t="shared" si="4"/>
        <v>0.23005660377358494</v>
      </c>
      <c r="L44" s="19">
        <v>0.23</v>
      </c>
      <c r="M44" s="27">
        <f t="shared" si="5"/>
        <v>0.15350000000000003</v>
      </c>
      <c r="T44" s="19" t="s">
        <v>110</v>
      </c>
    </row>
    <row r="45" spans="1:50" x14ac:dyDescent="0.25">
      <c r="A45" s="19">
        <v>24</v>
      </c>
      <c r="B45" s="21">
        <v>0.37060000000000004</v>
      </c>
      <c r="C45" s="19">
        <v>1.61</v>
      </c>
      <c r="D45" s="19">
        <v>1.61</v>
      </c>
      <c r="E45" s="21">
        <v>0.39250000000000002</v>
      </c>
      <c r="F45" s="19">
        <v>1.43</v>
      </c>
      <c r="G45" s="26">
        <f t="shared" si="2"/>
        <v>2.1899999999999975E-2</v>
      </c>
      <c r="H45" s="25">
        <f t="shared" si="23"/>
        <v>0.46037735849056605</v>
      </c>
      <c r="I45" s="26">
        <f t="shared" si="3"/>
        <v>8.9777358490566006E-2</v>
      </c>
      <c r="J45" s="21">
        <v>0.2213</v>
      </c>
      <c r="K45" s="27">
        <f t="shared" si="4"/>
        <v>0.23907735849056605</v>
      </c>
      <c r="L45" s="19">
        <v>0.12</v>
      </c>
      <c r="M45" s="27">
        <f t="shared" si="5"/>
        <v>0.14930000000000004</v>
      </c>
    </row>
    <row r="46" spans="1:50" x14ac:dyDescent="0.25">
      <c r="A46" s="19">
        <v>40</v>
      </c>
      <c r="B46" s="21">
        <v>0.34189999999999998</v>
      </c>
      <c r="C46" s="19">
        <v>1.51</v>
      </c>
      <c r="D46" s="19">
        <v>1.51</v>
      </c>
      <c r="E46" s="21">
        <v>0.43020000000000003</v>
      </c>
      <c r="F46" s="19">
        <v>1.34</v>
      </c>
      <c r="G46" s="26">
        <f t="shared" si="2"/>
        <v>8.8300000000000045E-2</v>
      </c>
      <c r="H46" s="25">
        <f t="shared" si="23"/>
        <v>0.49433962264150944</v>
      </c>
      <c r="I46" s="26">
        <f t="shared" si="3"/>
        <v>0.15243962264150945</v>
      </c>
      <c r="J46" s="21">
        <v>0.18230000000000002</v>
      </c>
      <c r="K46" s="27">
        <f t="shared" si="4"/>
        <v>0.31203962264150942</v>
      </c>
      <c r="L46" s="19">
        <v>0.23</v>
      </c>
      <c r="M46" s="27">
        <f t="shared" si="5"/>
        <v>0.15959999999999996</v>
      </c>
      <c r="AW46" s="24"/>
    </row>
    <row r="47" spans="1:50" x14ac:dyDescent="0.25">
      <c r="B47" s="21" t="s">
        <v>105</v>
      </c>
      <c r="E47" s="21"/>
      <c r="G47" s="26" t="str">
        <f t="shared" si="2"/>
        <v/>
      </c>
      <c r="I47" s="26" t="str">
        <f t="shared" si="3"/>
        <v/>
      </c>
      <c r="K47" s="27" t="str">
        <f t="shared" si="4"/>
        <v/>
      </c>
      <c r="M47" s="27" t="e">
        <f t="shared" si="5"/>
        <v>#VALUE!</v>
      </c>
    </row>
    <row r="48" spans="1:50" x14ac:dyDescent="0.25">
      <c r="A48" s="21" t="s">
        <v>111</v>
      </c>
      <c r="E48" s="21"/>
      <c r="G48" s="26" t="str">
        <f>IFERROR(IF(OR(E48="",A48=""),"",E48-A48),"")</f>
        <v/>
      </c>
      <c r="I48" s="26" t="str">
        <f>IFERROR(IF(OR(A48="",H48=""),"",H48-A48),"")</f>
        <v/>
      </c>
      <c r="K48" s="27" t="str">
        <f t="shared" si="4"/>
        <v/>
      </c>
      <c r="M48" s="27" t="e">
        <f t="shared" si="5"/>
        <v>#VALUE!</v>
      </c>
    </row>
    <row r="49" spans="1:49" x14ac:dyDescent="0.25">
      <c r="A49" s="19">
        <v>0</v>
      </c>
      <c r="B49" s="21">
        <v>0.31170000000000003</v>
      </c>
      <c r="C49" s="19">
        <v>1.4</v>
      </c>
      <c r="D49" s="19">
        <v>1.4</v>
      </c>
      <c r="E49" s="21">
        <v>0.47170000000000001</v>
      </c>
      <c r="F49" s="19">
        <v>1.27</v>
      </c>
      <c r="G49" s="26">
        <f t="shared" si="2"/>
        <v>0.15999999999999998</v>
      </c>
      <c r="H49" s="25">
        <f t="shared" ref="H49:H53" si="24">1-F49/2.65</f>
        <v>0.52075471698113207</v>
      </c>
      <c r="I49" s="26">
        <f t="shared" si="3"/>
        <v>0.20905471698113204</v>
      </c>
      <c r="J49" s="21">
        <v>0.13200000000000001</v>
      </c>
      <c r="K49" s="27">
        <f t="shared" si="4"/>
        <v>0.38875471698113206</v>
      </c>
      <c r="L49" s="19">
        <v>0.51</v>
      </c>
      <c r="M49" s="27">
        <f t="shared" si="5"/>
        <v>0.17970000000000003</v>
      </c>
      <c r="AW49" s="24"/>
    </row>
    <row r="50" spans="1:49" x14ac:dyDescent="0.25">
      <c r="A50" s="19">
        <v>9</v>
      </c>
      <c r="B50" s="21">
        <v>0.2848</v>
      </c>
      <c r="C50" s="19">
        <v>1.43</v>
      </c>
      <c r="D50" s="19">
        <v>1.43</v>
      </c>
      <c r="E50" s="21">
        <v>0.46039999999999998</v>
      </c>
      <c r="F50" s="19">
        <v>1.27</v>
      </c>
      <c r="G50" s="26">
        <f t="shared" si="2"/>
        <v>0.17559999999999998</v>
      </c>
      <c r="H50" s="25">
        <f t="shared" si="24"/>
        <v>0.52075471698113207</v>
      </c>
      <c r="I50" s="26">
        <f t="shared" si="3"/>
        <v>0.23595471698113207</v>
      </c>
      <c r="J50" s="21">
        <v>0.1736</v>
      </c>
      <c r="K50" s="27">
        <f t="shared" si="4"/>
        <v>0.34715471698113209</v>
      </c>
      <c r="L50" s="19">
        <v>0.5</v>
      </c>
      <c r="M50" s="27">
        <f t="shared" si="5"/>
        <v>0.11120000000000002</v>
      </c>
    </row>
    <row r="51" spans="1:49" x14ac:dyDescent="0.25">
      <c r="A51" s="19">
        <v>18</v>
      </c>
      <c r="B51" s="21">
        <v>0.35220000000000001</v>
      </c>
      <c r="C51" s="19">
        <v>1.77</v>
      </c>
      <c r="D51" s="19">
        <v>1.77</v>
      </c>
      <c r="E51" s="21">
        <v>0.33210000000000001</v>
      </c>
      <c r="F51" s="19">
        <v>1.51</v>
      </c>
      <c r="G51" s="26">
        <f t="shared" si="2"/>
        <v>-2.0100000000000007E-2</v>
      </c>
      <c r="H51" s="25">
        <f t="shared" si="24"/>
        <v>0.43018867924528303</v>
      </c>
      <c r="I51" s="26">
        <f t="shared" si="3"/>
        <v>7.7988679245283021E-2</v>
      </c>
      <c r="J51" s="21">
        <v>0.23760000000000001</v>
      </c>
      <c r="K51" s="27">
        <f t="shared" si="4"/>
        <v>0.19258867924528303</v>
      </c>
      <c r="L51" s="19">
        <v>7.0000000000000007E-2</v>
      </c>
      <c r="M51" s="27">
        <f t="shared" si="5"/>
        <v>0.11460000000000001</v>
      </c>
    </row>
    <row r="52" spans="1:49" x14ac:dyDescent="0.25">
      <c r="A52" s="19">
        <v>33</v>
      </c>
      <c r="B52" s="21">
        <v>0.37390000000000001</v>
      </c>
      <c r="C52" s="19">
        <v>1.79</v>
      </c>
      <c r="D52" s="19">
        <v>1.79</v>
      </c>
      <c r="E52" s="21">
        <v>0.32450000000000001</v>
      </c>
      <c r="F52" s="19">
        <v>1.59</v>
      </c>
      <c r="G52" s="26">
        <f t="shared" si="2"/>
        <v>-4.9399999999999999E-2</v>
      </c>
      <c r="H52" s="25">
        <f t="shared" si="24"/>
        <v>0.39999999999999991</v>
      </c>
      <c r="I52" s="26">
        <f t="shared" si="3"/>
        <v>2.6099999999999901E-2</v>
      </c>
      <c r="J52" s="21">
        <v>0.22949999999999998</v>
      </c>
      <c r="K52" s="27">
        <f t="shared" si="4"/>
        <v>0.17049999999999993</v>
      </c>
      <c r="L52" s="19">
        <v>0.04</v>
      </c>
      <c r="M52" s="27">
        <f t="shared" si="5"/>
        <v>0.14440000000000003</v>
      </c>
      <c r="AW52" s="24"/>
    </row>
    <row r="53" spans="1:49" x14ac:dyDescent="0.25">
      <c r="A53" s="19">
        <v>47</v>
      </c>
      <c r="B53" s="21">
        <v>0.26679999999999998</v>
      </c>
      <c r="C53" s="24"/>
      <c r="D53" s="24">
        <f>F53*0.2651-0.2092+F53</f>
        <v>1.4607320000000001</v>
      </c>
      <c r="E53" s="21"/>
      <c r="F53" s="19">
        <v>1.32</v>
      </c>
      <c r="G53" s="26" t="str">
        <f t="shared" si="2"/>
        <v/>
      </c>
      <c r="H53" s="25">
        <f t="shared" si="24"/>
        <v>0.50188679245283008</v>
      </c>
      <c r="I53" s="26">
        <f t="shared" si="3"/>
        <v>0.2350867924528301</v>
      </c>
      <c r="J53" s="21">
        <v>0.17309999999999998</v>
      </c>
      <c r="K53" s="27">
        <f t="shared" si="4"/>
        <v>0.3287867924528301</v>
      </c>
      <c r="M53" s="27">
        <f t="shared" si="5"/>
        <v>9.3700000000000006E-2</v>
      </c>
      <c r="AW53" s="24"/>
    </row>
    <row r="54" spans="1:49" x14ac:dyDescent="0.25">
      <c r="B54" s="21" t="s">
        <v>105</v>
      </c>
      <c r="E54" s="21"/>
      <c r="G54" s="26" t="str">
        <f t="shared" si="2"/>
        <v/>
      </c>
      <c r="I54" s="26" t="str">
        <f t="shared" si="3"/>
        <v/>
      </c>
      <c r="K54" s="27"/>
      <c r="M54" s="27" t="e">
        <f t="shared" si="5"/>
        <v>#VALUE!</v>
      </c>
    </row>
    <row r="55" spans="1:49" x14ac:dyDescent="0.25">
      <c r="A55" s="21" t="s">
        <v>111</v>
      </c>
      <c r="E55" s="21"/>
      <c r="G55" s="26" t="str">
        <f>IFERROR(IF(OR(E55="",A55=""),"",E55-A55),"")</f>
        <v/>
      </c>
      <c r="I55" s="26" t="str">
        <f>IFERROR(IF(OR(A55="",H55=""),"",H55-A55),"")</f>
        <v/>
      </c>
      <c r="K55" s="27"/>
      <c r="M55" s="27" t="e">
        <f t="shared" si="5"/>
        <v>#VALUE!</v>
      </c>
    </row>
    <row r="56" spans="1:49" x14ac:dyDescent="0.25">
      <c r="A56" s="19">
        <v>0</v>
      </c>
      <c r="B56" s="21">
        <v>0.2427</v>
      </c>
      <c r="C56" s="24"/>
      <c r="D56" s="24">
        <f>F56*0.2651-0.2092+F56</f>
        <v>1.1950610000000002</v>
      </c>
      <c r="E56" s="21"/>
      <c r="F56" s="19">
        <v>1.1100000000000001</v>
      </c>
      <c r="G56" s="26" t="str">
        <f t="shared" si="2"/>
        <v/>
      </c>
      <c r="H56" s="25">
        <f t="shared" ref="H56:H59" si="25">1-F56/2.65</f>
        <v>0.58113207547169798</v>
      </c>
      <c r="I56" s="26">
        <f t="shared" si="3"/>
        <v>0.33843207547169796</v>
      </c>
      <c r="J56" s="21">
        <v>0.1124</v>
      </c>
      <c r="K56" s="27">
        <f t="shared" ref="K56:K59" si="26">H56-J56</f>
        <v>0.46873207547169798</v>
      </c>
      <c r="M56" s="27">
        <f t="shared" si="5"/>
        <v>0.13030000000000003</v>
      </c>
      <c r="AW56" s="24"/>
    </row>
    <row r="57" spans="1:49" x14ac:dyDescent="0.25">
      <c r="A57" s="19">
        <v>6</v>
      </c>
      <c r="B57" s="21">
        <v>0.29160000000000003</v>
      </c>
      <c r="C57" s="19">
        <v>1.43</v>
      </c>
      <c r="D57" s="19">
        <v>1.43</v>
      </c>
      <c r="E57" s="21">
        <v>0.46039999999999998</v>
      </c>
      <c r="F57" s="19">
        <v>1.29</v>
      </c>
      <c r="G57" s="26">
        <f t="shared" si="2"/>
        <v>0.16879999999999995</v>
      </c>
      <c r="H57" s="25">
        <f t="shared" si="25"/>
        <v>0.51320754716981132</v>
      </c>
      <c r="I57" s="26">
        <f t="shared" si="3"/>
        <v>0.22160754716981129</v>
      </c>
      <c r="J57" s="21">
        <v>0.17460000000000001</v>
      </c>
      <c r="K57" s="27">
        <f t="shared" si="26"/>
        <v>0.33860754716981134</v>
      </c>
      <c r="L57" s="19">
        <v>0.86</v>
      </c>
      <c r="M57" s="27">
        <f t="shared" si="5"/>
        <v>0.11700000000000005</v>
      </c>
    </row>
    <row r="58" spans="1:49" x14ac:dyDescent="0.25">
      <c r="A58" s="19">
        <v>18</v>
      </c>
      <c r="B58" s="21">
        <v>0.38380000000000003</v>
      </c>
      <c r="C58" s="19">
        <v>1.8</v>
      </c>
      <c r="D58" s="19">
        <v>1.8</v>
      </c>
      <c r="E58" s="21">
        <v>0.32079999999999997</v>
      </c>
      <c r="F58" s="19">
        <v>1.51</v>
      </c>
      <c r="G58" s="26">
        <f t="shared" si="2"/>
        <v>-6.3000000000000056E-2</v>
      </c>
      <c r="H58" s="25">
        <f t="shared" si="25"/>
        <v>0.43018867924528303</v>
      </c>
      <c r="I58" s="26">
        <f t="shared" si="3"/>
        <v>4.6388679245283004E-2</v>
      </c>
      <c r="J58" s="21">
        <v>0.2515</v>
      </c>
      <c r="K58" s="27">
        <f t="shared" si="26"/>
        <v>0.17868867924528303</v>
      </c>
      <c r="L58" s="19">
        <v>0.17</v>
      </c>
      <c r="M58" s="27">
        <f t="shared" si="5"/>
        <v>0.13230000000000003</v>
      </c>
    </row>
    <row r="59" spans="1:49" x14ac:dyDescent="0.25">
      <c r="A59" s="19">
        <v>48</v>
      </c>
      <c r="B59" s="21">
        <v>0.40429999999999999</v>
      </c>
      <c r="C59" s="19">
        <v>1.69</v>
      </c>
      <c r="D59" s="19">
        <v>1.69</v>
      </c>
      <c r="E59" s="21">
        <v>0.36229999999999996</v>
      </c>
      <c r="F59" s="19">
        <v>1.48</v>
      </c>
      <c r="G59" s="26">
        <f t="shared" si="2"/>
        <v>-4.2000000000000037E-2</v>
      </c>
      <c r="H59" s="25">
        <f t="shared" si="25"/>
        <v>0.44150943396226416</v>
      </c>
      <c r="I59" s="26">
        <f t="shared" si="3"/>
        <v>3.7209433962264171E-2</v>
      </c>
      <c r="J59" s="21">
        <v>0.25819999999999999</v>
      </c>
      <c r="K59" s="27">
        <f t="shared" si="26"/>
        <v>0.18330943396226418</v>
      </c>
      <c r="L59" s="19">
        <v>0.17</v>
      </c>
      <c r="M59" s="27">
        <f t="shared" si="5"/>
        <v>0.14610000000000001</v>
      </c>
      <c r="AW59" s="24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I1:EO126"/>
  <sheetViews>
    <sheetView topLeftCell="A44" workbookViewId="0">
      <selection activeCell="BC73" sqref="BC73"/>
    </sheetView>
  </sheetViews>
  <sheetFormatPr defaultRowHeight="15" x14ac:dyDescent="0.25"/>
  <cols>
    <col min="10" max="10" width="5.5703125" customWidth="1"/>
    <col min="11" max="11" width="10.42578125" customWidth="1"/>
    <col min="12" max="14" width="9.140625" style="31"/>
    <col min="15" max="15" width="9.28515625" style="31" customWidth="1"/>
    <col min="16" max="18" width="9.140625" style="31"/>
    <col min="21" max="23" width="9.140625" style="31"/>
    <col min="24" max="24" width="10.85546875" style="31" customWidth="1"/>
    <col min="25" max="25" width="14" style="31" customWidth="1"/>
    <col min="26" max="26" width="11.85546875" style="31" customWidth="1"/>
    <col min="27" max="27" width="16" style="31" customWidth="1"/>
    <col min="28" max="33" width="11.85546875" style="31" customWidth="1"/>
    <col min="34" max="34" width="10.85546875" customWidth="1"/>
    <col min="35" max="35" width="12" customWidth="1"/>
    <col min="36" max="37" width="10.85546875" style="31" customWidth="1"/>
    <col min="38" max="40" width="10.85546875" customWidth="1"/>
    <col min="41" max="41" width="14" style="31" customWidth="1"/>
    <col min="42" max="42" width="15.85546875" style="31" customWidth="1"/>
    <col min="43" max="43" width="11.42578125" style="31" customWidth="1"/>
    <col min="44" max="44" width="12.5703125" style="31" customWidth="1"/>
    <col min="45" max="45" width="12.7109375" style="31" customWidth="1"/>
    <col min="46" max="46" width="14" style="31" customWidth="1"/>
    <col min="47" max="47" width="16.42578125" style="31" customWidth="1"/>
    <col min="48" max="48" width="14.85546875" style="31" customWidth="1"/>
    <col min="49" max="49" width="16.42578125" style="31" customWidth="1"/>
    <col min="50" max="53" width="10.85546875" customWidth="1"/>
    <col min="54" max="54" width="13.85546875" customWidth="1"/>
    <col min="55" max="63" width="10.85546875" customWidth="1"/>
    <col min="64" max="65" width="12.42578125" customWidth="1"/>
    <col min="70" max="71" width="10.42578125" customWidth="1"/>
    <col min="80" max="80" width="16.42578125" customWidth="1"/>
    <col min="81" max="81" width="12.42578125" customWidth="1"/>
    <col min="82" max="82" width="15.5703125" customWidth="1"/>
    <col min="83" max="97" width="12" customWidth="1"/>
    <col min="98" max="109" width="21.140625" customWidth="1"/>
    <col min="110" max="133" width="21.140625" bestFit="1" customWidth="1"/>
    <col min="134" max="160" width="12.5703125" bestFit="1" customWidth="1"/>
  </cols>
  <sheetData>
    <row r="1" spans="9:145" x14ac:dyDescent="0.25">
      <c r="BT1" t="s">
        <v>165</v>
      </c>
    </row>
    <row r="2" spans="9:145" x14ac:dyDescent="0.25">
      <c r="K2">
        <v>100</v>
      </c>
      <c r="AC2" s="31" t="s">
        <v>194</v>
      </c>
      <c r="AD2" s="31">
        <f>10^-1*25/6*2.54*12*0.892</f>
        <v>11.3284</v>
      </c>
      <c r="AE2" s="31" t="s">
        <v>195</v>
      </c>
      <c r="BT2" t="s">
        <v>159</v>
      </c>
      <c r="BU2" t="s">
        <v>160</v>
      </c>
      <c r="BY2" t="s">
        <v>159</v>
      </c>
      <c r="BZ2" t="s">
        <v>162</v>
      </c>
    </row>
    <row r="3" spans="9:145" x14ac:dyDescent="0.25">
      <c r="BJ3" s="13" t="s">
        <v>44</v>
      </c>
      <c r="BT3" t="s">
        <v>158</v>
      </c>
      <c r="BU3" s="8" t="s">
        <v>157</v>
      </c>
      <c r="BY3" t="s">
        <v>163</v>
      </c>
      <c r="BZ3" t="s">
        <v>161</v>
      </c>
    </row>
    <row r="4" spans="9:145" ht="18.75" x14ac:dyDescent="0.3">
      <c r="L4" s="43" t="s">
        <v>45</v>
      </c>
      <c r="M4" s="43"/>
      <c r="N4" s="43"/>
      <c r="O4" s="43" t="s">
        <v>45</v>
      </c>
      <c r="P4" s="43"/>
      <c r="Q4" s="43" t="s">
        <v>46</v>
      </c>
      <c r="R4" s="43"/>
      <c r="S4" s="34"/>
      <c r="T4" s="34"/>
      <c r="Y4" s="41" t="s">
        <v>144</v>
      </c>
      <c r="Z4" s="41"/>
      <c r="AA4" s="41"/>
      <c r="AB4" s="41"/>
      <c r="AC4" s="41"/>
      <c r="AD4" s="41"/>
      <c r="AE4" s="41"/>
      <c r="AF4" s="41"/>
      <c r="AG4" s="41"/>
      <c r="AH4" s="41"/>
      <c r="AI4" s="41"/>
      <c r="AJ4" s="41"/>
      <c r="AK4" s="41"/>
      <c r="AL4" s="41"/>
      <c r="AM4" s="41"/>
      <c r="AN4" s="41"/>
      <c r="AO4" s="41" t="s">
        <v>143</v>
      </c>
      <c r="AP4" s="41"/>
      <c r="AQ4" s="41"/>
      <c r="AR4" s="41"/>
      <c r="AS4" s="41"/>
      <c r="AT4" s="41"/>
      <c r="AU4" s="41"/>
      <c r="AV4" s="41"/>
      <c r="AW4" s="41"/>
      <c r="AX4" s="41"/>
      <c r="AY4" s="41"/>
      <c r="AZ4" s="41"/>
      <c r="BA4" s="41"/>
      <c r="BB4" s="41"/>
      <c r="BC4" s="41"/>
      <c r="BI4" s="42" t="s">
        <v>40</v>
      </c>
      <c r="BJ4" s="42"/>
      <c r="BK4" s="42"/>
      <c r="BL4" s="12" t="s">
        <v>41</v>
      </c>
      <c r="BM4" s="12"/>
      <c r="CT4" s="32"/>
      <c r="CU4" s="32"/>
      <c r="CV4" s="32"/>
      <c r="CW4" s="32"/>
      <c r="CX4" s="32"/>
      <c r="CY4" s="32"/>
      <c r="CZ4" s="32"/>
      <c r="DA4" s="32"/>
      <c r="DB4" s="32"/>
      <c r="DC4" s="32"/>
      <c r="DD4" s="32"/>
      <c r="DE4" s="32"/>
      <c r="DF4" s="32"/>
      <c r="DG4" s="32"/>
      <c r="DH4" s="32"/>
      <c r="DI4" s="32"/>
      <c r="DJ4" s="32"/>
      <c r="DK4" s="32"/>
      <c r="DL4" s="32"/>
      <c r="DM4" s="32"/>
      <c r="DN4" s="32"/>
      <c r="DO4" s="32"/>
      <c r="DP4" s="32"/>
      <c r="DQ4" s="32"/>
      <c r="DR4" s="32"/>
      <c r="DS4" s="32"/>
      <c r="DT4" s="32"/>
      <c r="DU4" s="32"/>
      <c r="DV4" s="32"/>
      <c r="DW4" s="32"/>
      <c r="DX4" s="32"/>
      <c r="DY4" s="32"/>
      <c r="DZ4" s="32"/>
      <c r="EA4" s="32"/>
      <c r="EB4" s="32"/>
      <c r="EC4" s="32"/>
      <c r="ED4" s="32"/>
      <c r="EE4" s="32"/>
      <c r="EF4" s="32"/>
      <c r="EG4" s="32"/>
      <c r="EH4" s="32"/>
      <c r="EI4" s="32"/>
      <c r="EJ4" s="32"/>
      <c r="EK4" s="32"/>
      <c r="EL4" s="32"/>
      <c r="EM4" s="32"/>
      <c r="EN4" s="32"/>
      <c r="EO4" s="32"/>
    </row>
    <row r="5" spans="9:145" x14ac:dyDescent="0.25">
      <c r="I5" t="s">
        <v>6</v>
      </c>
      <c r="J5" t="s">
        <v>7</v>
      </c>
      <c r="K5" t="s">
        <v>8</v>
      </c>
      <c r="L5" s="31" t="s">
        <v>150</v>
      </c>
      <c r="M5" s="31" t="s">
        <v>151</v>
      </c>
      <c r="N5" s="31" t="s">
        <v>152</v>
      </c>
      <c r="O5" s="31" t="s">
        <v>47</v>
      </c>
      <c r="P5" s="31" t="s">
        <v>48</v>
      </c>
      <c r="Q5" s="31" t="s">
        <v>49</v>
      </c>
      <c r="R5" s="31" t="s">
        <v>50</v>
      </c>
      <c r="S5" s="9" t="s">
        <v>153</v>
      </c>
      <c r="T5" s="9" t="s">
        <v>154</v>
      </c>
      <c r="U5" s="31" t="s">
        <v>10</v>
      </c>
      <c r="V5" s="31" t="s">
        <v>11</v>
      </c>
      <c r="W5" s="31" t="s">
        <v>12</v>
      </c>
      <c r="X5" s="31" t="s">
        <v>179</v>
      </c>
      <c r="Y5" s="31" t="s">
        <v>29</v>
      </c>
      <c r="Z5" s="31" t="s">
        <v>127</v>
      </c>
      <c r="AA5" s="31" t="s">
        <v>190</v>
      </c>
      <c r="AB5" s="31" t="s">
        <v>191</v>
      </c>
      <c r="AC5" s="31" t="s">
        <v>192</v>
      </c>
      <c r="AD5" s="31" t="s">
        <v>193</v>
      </c>
      <c r="AE5" s="31" t="s">
        <v>196</v>
      </c>
      <c r="AF5" s="31" t="s">
        <v>197</v>
      </c>
      <c r="AG5" t="s">
        <v>30</v>
      </c>
      <c r="AH5" t="s">
        <v>32</v>
      </c>
      <c r="AI5" t="s">
        <v>33</v>
      </c>
      <c r="AJ5" t="s">
        <v>31</v>
      </c>
      <c r="AK5" s="9" t="s">
        <v>34</v>
      </c>
      <c r="AL5" s="39" t="s">
        <v>128</v>
      </c>
      <c r="AM5" s="39" t="s">
        <v>129</v>
      </c>
      <c r="AN5" s="39" t="s">
        <v>130</v>
      </c>
      <c r="AO5" s="39" t="s">
        <v>131</v>
      </c>
      <c r="AP5" s="39" t="s">
        <v>132</v>
      </c>
      <c r="AQ5" s="39" t="s">
        <v>137</v>
      </c>
      <c r="AR5" s="39" t="s">
        <v>138</v>
      </c>
      <c r="AS5" s="39" t="s">
        <v>140</v>
      </c>
      <c r="AT5" s="39" t="s">
        <v>139</v>
      </c>
      <c r="AU5" t="s">
        <v>133</v>
      </c>
      <c r="AV5" t="s">
        <v>141</v>
      </c>
      <c r="AW5" t="s">
        <v>134</v>
      </c>
      <c r="AX5" t="s">
        <v>135</v>
      </c>
      <c r="AY5" t="s">
        <v>142</v>
      </c>
      <c r="AZ5" t="s">
        <v>136</v>
      </c>
      <c r="BA5" s="9" t="s">
        <v>38</v>
      </c>
      <c r="BB5" t="s">
        <v>51</v>
      </c>
      <c r="BC5" t="s">
        <v>52</v>
      </c>
      <c r="BD5" t="s">
        <v>53</v>
      </c>
      <c r="BE5" s="9" t="s">
        <v>54</v>
      </c>
      <c r="BF5" s="10" t="s">
        <v>35</v>
      </c>
      <c r="BG5" s="11" t="s">
        <v>36</v>
      </c>
      <c r="BH5" s="11" t="s">
        <v>37</v>
      </c>
      <c r="BI5" t="s">
        <v>42</v>
      </c>
      <c r="BJ5" t="s">
        <v>43</v>
      </c>
      <c r="BK5" t="s">
        <v>55</v>
      </c>
      <c r="BL5" t="s">
        <v>112</v>
      </c>
      <c r="BM5" t="s">
        <v>113</v>
      </c>
      <c r="BN5" t="s">
        <v>114</v>
      </c>
      <c r="BO5" t="s">
        <v>115</v>
      </c>
      <c r="BP5" t="s">
        <v>116</v>
      </c>
      <c r="BQ5" t="s">
        <v>117</v>
      </c>
      <c r="BR5" t="s">
        <v>118</v>
      </c>
      <c r="BS5" t="s">
        <v>119</v>
      </c>
      <c r="BT5" t="s">
        <v>117</v>
      </c>
      <c r="BU5" t="s">
        <v>118</v>
      </c>
      <c r="BV5" t="s">
        <v>145</v>
      </c>
      <c r="BW5" t="s">
        <v>146</v>
      </c>
      <c r="BX5" t="s">
        <v>147</v>
      </c>
      <c r="BY5" t="s">
        <v>148</v>
      </c>
      <c r="BZ5" t="s">
        <v>149</v>
      </c>
      <c r="CD5" s="2" t="s">
        <v>198</v>
      </c>
      <c r="CE5" s="2" t="s">
        <v>7</v>
      </c>
      <c r="EA5" s="33"/>
      <c r="EB5" s="33"/>
      <c r="EC5" s="33"/>
      <c r="ED5" s="33"/>
      <c r="EE5" s="33"/>
      <c r="EF5" s="33"/>
      <c r="EG5" s="33"/>
    </row>
    <row r="6" spans="9:145" x14ac:dyDescent="0.25">
      <c r="I6" t="s">
        <v>9</v>
      </c>
      <c r="J6">
        <v>1</v>
      </c>
      <c r="K6">
        <v>1</v>
      </c>
      <c r="L6" s="40">
        <v>13.596915430126899</v>
      </c>
      <c r="M6" s="40">
        <v>57.41014089906983</v>
      </c>
      <c r="N6" s="40">
        <v>28.992943670803268</v>
      </c>
      <c r="O6" s="31">
        <v>9.9140000000000006E-2</v>
      </c>
      <c r="P6" s="31">
        <v>0.92709000000000008</v>
      </c>
      <c r="Q6" s="40">
        <v>8.523E-2</v>
      </c>
      <c r="R6" s="40">
        <v>0.96099000000000001</v>
      </c>
      <c r="S6">
        <f>IF(OR(Q6="",O6=""),"",Q6-O6)</f>
        <v>-1.3910000000000006E-2</v>
      </c>
      <c r="T6">
        <f>IF(OR(R6="",P6=""),"",R6-P6)</f>
        <v>3.389999999999993E-2</v>
      </c>
      <c r="U6" s="7">
        <v>1.3783240156197976</v>
      </c>
      <c r="V6" s="7">
        <v>1.3140047783525377</v>
      </c>
      <c r="W6" s="31">
        <f t="shared" ref="W6:W37" si="0">IF(OR(U6="",V6=""),"",(U6-V6)/AVERAGE(U6:V6))</f>
        <v>4.7779630341776722E-2</v>
      </c>
      <c r="X6" s="7">
        <f t="shared" ref="X6:X34" si="1">AVERAGE(U6:V6)</f>
        <v>1.3461643969861676</v>
      </c>
      <c r="Y6" s="7">
        <v>0.11541701769165956</v>
      </c>
      <c r="Z6" s="7">
        <v>0.24156118143459906</v>
      </c>
      <c r="AA6" s="3">
        <v>0.158</v>
      </c>
      <c r="AB6" s="3">
        <v>9.2299999999999993E-2</v>
      </c>
      <c r="AC6" s="3">
        <v>1.04E-2</v>
      </c>
      <c r="AD6" s="3">
        <v>9.4100000000000003E-2</v>
      </c>
      <c r="AE6" s="7">
        <f>IF(OR(Y6="",AA6="",AC6=""),"",$AD$2*X6*(1+Y6)*(AA6+AC6))</f>
        <v>2.8644815472588467</v>
      </c>
      <c r="AF6" s="7">
        <f>IF(OR(Z6="",AB6="",AD6=""),"",$AD$2*X6*(1+Z6)*(AB6+AD6))</f>
        <v>3.529236069206811</v>
      </c>
      <c r="AG6" s="7">
        <f>IF(OR(AE6="",AF6=""),"",AF6-AE6)</f>
        <v>0.66475452194796425</v>
      </c>
      <c r="AH6" s="6">
        <f>IF(OR(Y6="",$X6=""),"",Y6*$X6)</f>
        <v>0.15537028002283473</v>
      </c>
      <c r="AI6" s="6">
        <f>IF(OR(Z6="",$X6=""),"",Z6*$X6)</f>
        <v>0.32518106214117326</v>
      </c>
      <c r="AJ6" s="6">
        <f t="shared" ref="AJ6:AJ37" si="2">IF(OR(Y6="",Z6=""),"",Z6-Y6)</f>
        <v>0.12614416374293952</v>
      </c>
      <c r="AK6" s="6">
        <f t="shared" ref="AK6:AK37" si="3">IF(OR(AI6="",AH6=""),"",AI6-AH6)</f>
        <v>0.16981078211833853</v>
      </c>
      <c r="AL6" s="40">
        <v>0.10339734121122617</v>
      </c>
      <c r="AM6" s="40">
        <v>0.11227203647416405</v>
      </c>
      <c r="AN6" s="40">
        <v>0.24240205053094124</v>
      </c>
      <c r="AO6" s="40">
        <v>2.5070107090103404</v>
      </c>
      <c r="AP6" s="40">
        <v>3.2302233725937182</v>
      </c>
      <c r="AQ6" s="40">
        <v>2.1838072378138853</v>
      </c>
      <c r="AR6" s="40">
        <v>1.8908624620060788</v>
      </c>
      <c r="AS6" s="40">
        <v>4.9230181252288547</v>
      </c>
      <c r="AT6" s="40">
        <v>4.3380538264372035</v>
      </c>
      <c r="AU6" s="6">
        <f>AS6-AO6</f>
        <v>2.4160074162185143</v>
      </c>
      <c r="AV6" s="6">
        <f>AT6-AQ6</f>
        <v>2.1542465886233182</v>
      </c>
      <c r="AW6" s="6">
        <f>AN6-AL6</f>
        <v>0.13900470931971509</v>
      </c>
      <c r="AX6" s="6">
        <f>AS6-AP6</f>
        <v>1.6927947526351366</v>
      </c>
      <c r="AY6" s="6">
        <f>AT6-AR6</f>
        <v>2.4471913644311245</v>
      </c>
      <c r="AZ6" s="6">
        <f>AN6-AM6</f>
        <v>0.13013001405677721</v>
      </c>
      <c r="BA6">
        <f t="shared" ref="BA6:BA37" si="4">IF(X6="","",1-X6/2.65)</f>
        <v>0.49201343509955942</v>
      </c>
      <c r="BB6">
        <f t="shared" ref="BB6:BB37" si="5">IFERROR($BH6+(porosity-$BH6)*($BF6/330)^$BG6,"")</f>
        <v>0.33981636722292308</v>
      </c>
      <c r="BC6">
        <f t="shared" ref="BC6:BC37" si="6">IFERROR($BH6+(porosity-$BH6)*($BF6/15000)^$BG6,"")</f>
        <v>0.18052924690049582</v>
      </c>
      <c r="BD6">
        <f>IF(OR(BB6="",BC6=""),"",BB6-BC6)</f>
        <v>0.15928712032242726</v>
      </c>
      <c r="BE6">
        <f>IF(OR(BA6="",BB6=""),"",BA6-BB6)</f>
        <v>0.15219706787663634</v>
      </c>
      <c r="BF6">
        <f t="shared" ref="BF6:BF65" si="7">EXP(5.3396738+0.1845038*Clay-2.48394546*porosity-0.00213853*Clay^2-0.04356349*Sand*porosity-0.61745089*Clay*porosity+0.00143598*Sand^2*porosity^2-0.00855375*Clay^2*porosity^2-0.00001282*Sand^2*Clay+0.00895359*Clay^2*porosity-0.00072472*Sand^2*porosity+0.0000054*Clay^2*Sand+0.5002806*porosity^2*Clay)</f>
        <v>56.539517053520193</v>
      </c>
      <c r="BG6" s="10">
        <f t="shared" ref="BG6:BG65" si="8">EXP(-0.7842831+0.0177544*Sand-1.062498*porosity-0.00005304*Sand^2-0.00273493*Clay^2+1.11134946*porosity^2-0.03088295*Sand*porosity+0.00026587*Sand^2*porosity^2-0.00610522*Clay^2*porosity^2-0.00000235*Sand^2*Clay+0.00798746*Clay^2*porosity-0.00674491*porosity^2*Clay)</f>
        <v>0.27283715129922165</v>
      </c>
      <c r="BH6" s="10">
        <f t="shared" ref="BH6:BH65" si="9">-0.0182482+0.00087269*Sand+0.00513488*Clay+0.02939286*porosity-0.00015395*Clay^2-0.0010827*Sand*porosity-0.00018233*Clay^2*porosity^2+0.00030703*Clay^2*porosity-0.0023584*porosity^2*Clay</f>
        <v>9.3630212364082643E-2</v>
      </c>
      <c r="BI6" s="6">
        <f t="shared" ref="BI6:BI37" si="10">IFERROR(-BF6*((AH6-BH6)/(BA6-BH6))^(-1/BG6),"")</f>
        <v>-52502.603086551382</v>
      </c>
      <c r="BJ6" s="6">
        <f t="shared" ref="BJ6:BJ37" si="11">IFERROR(-BF6*((AI6-BH6)/(BA6-BH6))^(-1/BG6),"")</f>
        <v>-413.11522807183479</v>
      </c>
      <c r="BK6">
        <v>2397.7875000000004</v>
      </c>
      <c r="BL6">
        <f t="shared" ref="BL6:BL65" si="12">100*EXP(-4.396-0.0715*Clay-4.88*10^-4*Sand^2-4.285*10^-5*Sand^2*Clay)</f>
        <v>0.11262120888033701</v>
      </c>
      <c r="BM6">
        <f t="shared" ref="BM6:BM65" si="13">-3.14-0.00222*Clay^2-3.484*10^-5*Sand^2*Clay</f>
        <v>-5.1928575128892813</v>
      </c>
      <c r="BN6">
        <f>ROUND((33/BL6)^(1/BM6),2)</f>
        <v>0.33</v>
      </c>
      <c r="BO6">
        <f>ROUND((1500/BL6)^(1/BM6),2)</f>
        <v>0.16</v>
      </c>
      <c r="BP6">
        <f>BN6-BO6</f>
        <v>0.17</v>
      </c>
      <c r="BQ6">
        <f t="shared" ref="BQ6:BQ37" si="14">IF(X6="","",0.2024*X6+0.0673)</f>
        <v>0.33976367395000029</v>
      </c>
      <c r="BR6">
        <f t="shared" ref="BR6:BR37" si="15">IF(X6="","",0.2037*X6-0.1263)</f>
        <v>0.14791368766608234</v>
      </c>
      <c r="BS6">
        <f>IF(OR(BQ6="",BR6=""),"",BQ6-BR6)</f>
        <v>0.19184998628391794</v>
      </c>
      <c r="BT6">
        <f t="shared" ref="BT6:BT37" si="16">0.3129*X6-0.1399</f>
        <v>0.28131483981697192</v>
      </c>
      <c r="BU6">
        <f t="shared" ref="BU6:BU37" si="17">0.198*X6-0.1175</f>
        <v>0.14904055060326121</v>
      </c>
      <c r="BV6">
        <v>5</v>
      </c>
      <c r="BW6">
        <f t="shared" ref="BW6:BW37" si="18">IF($K6=1,CONVERT(BV6,"ft","cm")*AVERAGE(BD6:BD10),BW5)</f>
        <v>22.493064355543517</v>
      </c>
      <c r="BX6">
        <f t="shared" ref="BX6:BX37" si="19">IF($K6=1,CONVERT(5,"ft","cm")*AVERAGE(BD6:BD10),BX5)</f>
        <v>22.493064355543517</v>
      </c>
      <c r="BY6">
        <f t="shared" ref="BY6:BY37" si="20">IF($K6=1,CONVERT(BV6,"ft","cm")*AVERAGE(BS6:BS10),BY5)</f>
        <v>29.206445481117022</v>
      </c>
      <c r="BZ6">
        <f t="shared" ref="BZ6:BZ37" si="21">IF($K6=1,CONVERT(5,"ft","cm")*AVERAGE(BS6:BS10),BZ5)</f>
        <v>29.206445481117022</v>
      </c>
      <c r="CD6" s="2" t="s">
        <v>8</v>
      </c>
      <c r="CE6">
        <v>1</v>
      </c>
      <c r="CF6">
        <v>2</v>
      </c>
      <c r="CG6">
        <v>3</v>
      </c>
      <c r="CH6">
        <v>4</v>
      </c>
      <c r="CI6">
        <v>5</v>
      </c>
      <c r="CJ6">
        <v>6</v>
      </c>
      <c r="CK6">
        <v>7</v>
      </c>
      <c r="CL6">
        <v>8</v>
      </c>
      <c r="CM6">
        <v>9</v>
      </c>
      <c r="CN6">
        <v>10</v>
      </c>
      <c r="CO6">
        <v>11</v>
      </c>
      <c r="CP6">
        <v>12</v>
      </c>
      <c r="EA6" s="3"/>
      <c r="EB6" s="3"/>
      <c r="EC6" s="3"/>
      <c r="ED6" s="3"/>
      <c r="EE6" s="3"/>
      <c r="EF6" s="3"/>
      <c r="EG6" s="3"/>
    </row>
    <row r="7" spans="9:145" x14ac:dyDescent="0.25">
      <c r="I7" t="s">
        <v>9</v>
      </c>
      <c r="J7">
        <v>1</v>
      </c>
      <c r="K7">
        <v>2</v>
      </c>
      <c r="L7" s="40">
        <v>14.5304209206635</v>
      </c>
      <c r="M7" s="40">
        <v>54.141284529799002</v>
      </c>
      <c r="N7" s="40">
        <v>31.3282945495374</v>
      </c>
      <c r="O7" s="31">
        <v>6.2100000000000002E-2</v>
      </c>
      <c r="P7" s="31">
        <v>0.44379999999999997</v>
      </c>
      <c r="Q7" s="40">
        <v>4.9099999999999998E-2</v>
      </c>
      <c r="R7" s="40">
        <v>0.47850999999999999</v>
      </c>
      <c r="S7">
        <f t="shared" ref="S7:S65" si="22">IF(OR(Q7="",O7=""),"",Q7-O7)</f>
        <v>-1.3000000000000005E-2</v>
      </c>
      <c r="T7">
        <f t="shared" ref="T7:T65" si="23">IF(OR(R7="",P7=""),"",R7-P7)</f>
        <v>3.4710000000000019E-2</v>
      </c>
      <c r="U7" s="7">
        <v>1.517457237761461</v>
      </c>
      <c r="V7" s="7">
        <v>1.4211121561110094</v>
      </c>
      <c r="W7" s="31">
        <f t="shared" si="0"/>
        <v>6.55727796330767E-2</v>
      </c>
      <c r="X7" s="7">
        <f t="shared" si="1"/>
        <v>1.4692846969362352</v>
      </c>
      <c r="Y7" s="7">
        <v>0.12936715717251976</v>
      </c>
      <c r="Z7" s="7">
        <v>0.23465310570286962</v>
      </c>
      <c r="AA7" s="3">
        <v>0.17100000000000001</v>
      </c>
      <c r="AB7" s="3">
        <v>0.245</v>
      </c>
      <c r="AC7" s="3">
        <v>0</v>
      </c>
      <c r="AD7" s="3">
        <v>4.0599999999999997E-2</v>
      </c>
      <c r="AE7" s="7">
        <f t="shared" ref="AE7:AE65" si="24">IF(OR(Y7="",AA7="",AC7=""),"",$AD$2*X7*(1+Y7)*(AA7+AC7))</f>
        <v>3.2144434881910291</v>
      </c>
      <c r="AF7" s="7">
        <f t="shared" ref="AF7:AF65" si="25">IF(OR(Z7="",AB7="",AD7=""),"",$AD$2*X7*(1+Z7)*(AB7+AD7))</f>
        <v>5.869183486362803</v>
      </c>
      <c r="AG7" s="7">
        <f t="shared" ref="AG7:AG65" si="26">IF(OR(AE7="",AF7=""),"",AF7-AE7)</f>
        <v>2.6547399981717739</v>
      </c>
      <c r="AH7" s="6">
        <f t="shared" ref="AH7:AH38" si="27">IF(OR(Y7="",X7=""),"",Y7*X7)</f>
        <v>0.190077184319728</v>
      </c>
      <c r="AI7" s="6">
        <f t="shared" ref="AI7:AI38" si="28">IF(OR(Z7="",$X7=""),"",Z7*$X7)</f>
        <v>0.34477221729778718</v>
      </c>
      <c r="AJ7" s="6">
        <f t="shared" si="2"/>
        <v>0.10528594853034987</v>
      </c>
      <c r="AK7" s="6">
        <f t="shared" si="3"/>
        <v>0.15469503297805917</v>
      </c>
      <c r="AL7" s="40">
        <v>0.12280701754385949</v>
      </c>
      <c r="AM7" s="40">
        <v>0.11004871008479179</v>
      </c>
      <c r="AN7" s="40">
        <v>0.23585243553008603</v>
      </c>
      <c r="AO7" s="40">
        <v>1.8044444444444443</v>
      </c>
      <c r="AP7" s="40">
        <v>6.3087768356485672</v>
      </c>
      <c r="AQ7" s="40">
        <v>1.3801169590643274</v>
      </c>
      <c r="AR7" s="40">
        <v>5.4114874616633601</v>
      </c>
      <c r="AS7" s="40">
        <v>4.6447454035339062</v>
      </c>
      <c r="AT7" s="40">
        <v>4.1401056590257879</v>
      </c>
      <c r="AU7" s="6">
        <f t="shared" ref="AU7:AU65" si="29">AS7-AO7</f>
        <v>2.8403009590894621</v>
      </c>
      <c r="AV7" s="6">
        <f t="shared" ref="AV7:AV65" si="30">AT7-AQ7</f>
        <v>2.7599886999614602</v>
      </c>
      <c r="AW7" s="6">
        <f t="shared" ref="AW7:AW65" si="31">AN7-AL7</f>
        <v>0.11304541798622654</v>
      </c>
      <c r="AX7" s="6">
        <f t="shared" ref="AX7:AX65" si="32">AS7-AP7</f>
        <v>-1.664031432114661</v>
      </c>
      <c r="AY7" s="6">
        <f t="shared" ref="AY7:AY65" si="33">AT7-AR7</f>
        <v>-1.2713818026375723</v>
      </c>
      <c r="AZ7" s="6">
        <f t="shared" ref="AZ7:AZ65" si="34">AN7-AM7</f>
        <v>0.12580372544529422</v>
      </c>
      <c r="BA7">
        <f t="shared" si="4"/>
        <v>0.44555294455236405</v>
      </c>
      <c r="BB7">
        <f t="shared" si="5"/>
        <v>0.34202954330217189</v>
      </c>
      <c r="BC7">
        <f t="shared" si="6"/>
        <v>0.1925784893015195</v>
      </c>
      <c r="BD7">
        <f t="shared" ref="BD7:BD65" si="35">IF(OR(BB7="",BC7=""),"",BB7-BC7)</f>
        <v>0.14945105400065239</v>
      </c>
      <c r="BE7">
        <f t="shared" ref="BE7:BE65" si="36">IF(OR(BA7="",BB7=""),"",BA7-BB7)</f>
        <v>0.10352340125019216</v>
      </c>
      <c r="BF7">
        <f t="shared" si="7"/>
        <v>78.093810761135629</v>
      </c>
      <c r="BG7" s="10">
        <f t="shared" si="8"/>
        <v>0.24232915887688333</v>
      </c>
      <c r="BH7" s="10">
        <f t="shared" si="9"/>
        <v>9.4359986573018986E-2</v>
      </c>
      <c r="BI7" s="6">
        <f t="shared" si="10"/>
        <v>-16684.882168652868</v>
      </c>
      <c r="BJ7" s="6">
        <f t="shared" si="11"/>
        <v>-315.33827976694045</v>
      </c>
      <c r="BK7">
        <v>2397.7875000000004</v>
      </c>
      <c r="BL7">
        <f t="shared" si="12"/>
        <v>8.9165183276637347E-2</v>
      </c>
      <c r="BM7">
        <f t="shared" si="13"/>
        <v>-5.5492928502174443</v>
      </c>
      <c r="BN7">
        <f t="shared" ref="BN7:BN65" si="37">ROUND((33/BL7)^(1/BM7),2)</f>
        <v>0.34</v>
      </c>
      <c r="BO7">
        <f t="shared" ref="BO7:BO65" si="38">ROUND((1500/BL7)^(1/BM7),2)</f>
        <v>0.17</v>
      </c>
      <c r="BP7">
        <f t="shared" ref="BP7:BP65" si="39">BN7-BO7</f>
        <v>0.17</v>
      </c>
      <c r="BQ7">
        <f t="shared" si="14"/>
        <v>0.36468322265989395</v>
      </c>
      <c r="BR7">
        <f t="shared" si="15"/>
        <v>0.17299329276591111</v>
      </c>
      <c r="BS7">
        <f t="shared" ref="BS7:BS65" si="40">IF(OR(BQ7="",BR7=""),"",BQ7-BR7)</f>
        <v>0.19168992989398284</v>
      </c>
      <c r="BT7">
        <f t="shared" si="16"/>
        <v>0.31983918167134806</v>
      </c>
      <c r="BU7">
        <f t="shared" si="17"/>
        <v>0.17341836999337457</v>
      </c>
      <c r="BV7">
        <v>5</v>
      </c>
      <c r="BW7">
        <f t="shared" si="18"/>
        <v>22.493064355543517</v>
      </c>
      <c r="BX7">
        <f t="shared" si="19"/>
        <v>22.493064355543517</v>
      </c>
      <c r="BY7">
        <f t="shared" si="20"/>
        <v>29.206445481117022</v>
      </c>
      <c r="BZ7">
        <f t="shared" si="21"/>
        <v>29.206445481117022</v>
      </c>
      <c r="CD7">
        <v>1</v>
      </c>
      <c r="CE7" s="3">
        <v>0.15928712032242726</v>
      </c>
      <c r="CF7" s="3">
        <v>0.16501392164390194</v>
      </c>
      <c r="CG7" s="3">
        <v>0.15922302372997027</v>
      </c>
      <c r="CH7" s="3">
        <v>0.15259211766571007</v>
      </c>
      <c r="CI7" s="3">
        <v>0.15626349636658721</v>
      </c>
      <c r="CJ7" s="3">
        <v>0.15834627896129516</v>
      </c>
      <c r="CK7" s="3">
        <v>0.15727936880628024</v>
      </c>
      <c r="CL7" s="3">
        <v>0.14812743375787196</v>
      </c>
      <c r="CM7" s="3">
        <v>0.14488865827718381</v>
      </c>
      <c r="CN7" s="3">
        <v>0.15651165227657393</v>
      </c>
      <c r="CO7" s="3">
        <v>0.15675526185649524</v>
      </c>
      <c r="CP7" s="3">
        <v>0.16014168150182995</v>
      </c>
      <c r="EA7" s="3"/>
      <c r="EB7" s="3"/>
      <c r="EC7" s="3"/>
      <c r="ED7" s="3"/>
      <c r="EE7" s="3"/>
      <c r="EF7" s="3"/>
      <c r="EG7" s="3"/>
    </row>
    <row r="8" spans="9:145" x14ac:dyDescent="0.25">
      <c r="I8" t="s">
        <v>9</v>
      </c>
      <c r="J8">
        <v>1</v>
      </c>
      <c r="K8">
        <v>3</v>
      </c>
      <c r="L8" s="40">
        <v>15.0789597123051</v>
      </c>
      <c r="M8" s="40">
        <v>51.319469779887797</v>
      </c>
      <c r="N8" s="40">
        <v>33.601570507807097</v>
      </c>
      <c r="O8" s="31">
        <v>3.5349999999999999E-2</v>
      </c>
      <c r="P8" s="31">
        <v>0.30131999999999998</v>
      </c>
      <c r="Q8" s="40">
        <v>2.529E-2</v>
      </c>
      <c r="R8" s="40">
        <v>0.28254000000000001</v>
      </c>
      <c r="S8">
        <f t="shared" si="22"/>
        <v>-1.0059999999999999E-2</v>
      </c>
      <c r="T8">
        <f t="shared" si="23"/>
        <v>-1.8779999999999963E-2</v>
      </c>
      <c r="U8" s="7">
        <v>1.5192647291407411</v>
      </c>
      <c r="V8" s="7">
        <v>1.5524970840322192</v>
      </c>
      <c r="W8" s="31">
        <f t="shared" si="0"/>
        <v>-2.1637325360947139E-2</v>
      </c>
      <c r="X8" s="7">
        <f t="shared" si="1"/>
        <v>1.5358809065864802</v>
      </c>
      <c r="Y8" s="7">
        <v>0.15617425029434157</v>
      </c>
      <c r="Z8" s="7">
        <v>0.21504739336492906</v>
      </c>
      <c r="AA8" s="3">
        <v>0.18099999999999999</v>
      </c>
      <c r="AB8" s="3">
        <v>0.28299999999999997</v>
      </c>
      <c r="AC8" s="3">
        <v>1.0800000000000001E-2</v>
      </c>
      <c r="AD8" s="3">
        <v>3.6999999999999998E-2</v>
      </c>
      <c r="AE8" s="7">
        <f t="shared" si="24"/>
        <v>3.8583179409675075</v>
      </c>
      <c r="AF8" s="7">
        <f t="shared" si="25"/>
        <v>6.7650235565344943</v>
      </c>
      <c r="AG8" s="7">
        <f t="shared" si="26"/>
        <v>2.9067056155669868</v>
      </c>
      <c r="AH8" s="6">
        <f t="shared" si="27"/>
        <v>0.2398650491275372</v>
      </c>
      <c r="AI8" s="6">
        <f t="shared" si="28"/>
        <v>0.33028718548038666</v>
      </c>
      <c r="AJ8" s="6">
        <f t="shared" si="2"/>
        <v>5.8873143070587497E-2</v>
      </c>
      <c r="AK8" s="6">
        <f t="shared" si="3"/>
        <v>9.0422136352849458E-2</v>
      </c>
      <c r="AL8" s="40">
        <v>0.11766875691626698</v>
      </c>
      <c r="AM8" s="40">
        <v>0.11495817934254027</v>
      </c>
      <c r="AN8" s="40">
        <v>0.22190635451505011</v>
      </c>
      <c r="AO8" s="40">
        <v>2.368992069347104</v>
      </c>
      <c r="AP8" s="40">
        <v>5.7215937236594687</v>
      </c>
      <c r="AQ8" s="40">
        <v>2.2353375138325338</v>
      </c>
      <c r="AR8" s="40">
        <v>5.2960513518770655</v>
      </c>
      <c r="AS8" s="40">
        <v>5.0103251811594198</v>
      </c>
      <c r="AT8" s="40">
        <v>4.7043394648829429</v>
      </c>
      <c r="AU8" s="6">
        <f t="shared" si="29"/>
        <v>2.6413331118123158</v>
      </c>
      <c r="AV8" s="6">
        <f t="shared" si="30"/>
        <v>2.4690019510504091</v>
      </c>
      <c r="AW8" s="6">
        <f t="shared" si="31"/>
        <v>0.10423759759878314</v>
      </c>
      <c r="AX8" s="6">
        <f t="shared" si="32"/>
        <v>-0.71126854250004889</v>
      </c>
      <c r="AY8" s="6">
        <f t="shared" si="33"/>
        <v>-0.59171188699412269</v>
      </c>
      <c r="AZ8" s="6">
        <f t="shared" si="34"/>
        <v>0.10694817517250985</v>
      </c>
      <c r="BA8">
        <f t="shared" si="4"/>
        <v>0.42042229940132814</v>
      </c>
      <c r="BB8">
        <f t="shared" si="5"/>
        <v>0.34516215656625826</v>
      </c>
      <c r="BC8">
        <f t="shared" si="6"/>
        <v>0.20479005642009193</v>
      </c>
      <c r="BD8">
        <f t="shared" si="35"/>
        <v>0.14037210014616633</v>
      </c>
      <c r="BE8">
        <f t="shared" si="36"/>
        <v>7.5260142835069876E-2</v>
      </c>
      <c r="BF8">
        <f t="shared" si="7"/>
        <v>97.360599661008763</v>
      </c>
      <c r="BG8" s="10">
        <f t="shared" si="8"/>
        <v>0.21506871388600368</v>
      </c>
      <c r="BH8" s="10">
        <f t="shared" si="9"/>
        <v>9.4473062652556811E-2</v>
      </c>
      <c r="BI8" s="6">
        <f t="shared" si="10"/>
        <v>-4155.3161709189517</v>
      </c>
      <c r="BJ8" s="6">
        <f t="shared" si="11"/>
        <v>-438.56657498051766</v>
      </c>
      <c r="BK8">
        <v>2397.7875000000004</v>
      </c>
      <c r="BL8">
        <f t="shared" si="12"/>
        <v>7.1957336303024672E-2</v>
      </c>
      <c r="BM8">
        <f t="shared" si="13"/>
        <v>-5.9127086037185563</v>
      </c>
      <c r="BN8">
        <f t="shared" si="37"/>
        <v>0.35</v>
      </c>
      <c r="BO8">
        <f t="shared" si="38"/>
        <v>0.19</v>
      </c>
      <c r="BP8">
        <f t="shared" si="39"/>
        <v>0.15999999999999998</v>
      </c>
      <c r="BQ8">
        <f t="shared" si="14"/>
        <v>0.37816229549310354</v>
      </c>
      <c r="BR8">
        <f t="shared" si="15"/>
        <v>0.18655894067166603</v>
      </c>
      <c r="BS8">
        <f t="shared" si="40"/>
        <v>0.1916033548214375</v>
      </c>
      <c r="BT8">
        <f t="shared" si="16"/>
        <v>0.34067713567090974</v>
      </c>
      <c r="BU8">
        <f t="shared" si="17"/>
        <v>0.1866044195041231</v>
      </c>
      <c r="BV8">
        <v>5</v>
      </c>
      <c r="BW8">
        <f t="shared" si="18"/>
        <v>22.493064355543517</v>
      </c>
      <c r="BX8">
        <f t="shared" si="19"/>
        <v>22.493064355543517</v>
      </c>
      <c r="BY8">
        <f t="shared" si="20"/>
        <v>29.206445481117022</v>
      </c>
      <c r="BZ8">
        <f t="shared" si="21"/>
        <v>29.206445481117022</v>
      </c>
      <c r="CD8">
        <v>2</v>
      </c>
      <c r="CE8" s="3">
        <v>0.14945105400065239</v>
      </c>
      <c r="CF8" s="3">
        <v>0.15494648478527007</v>
      </c>
      <c r="CG8" s="3">
        <v>0.16709487681244994</v>
      </c>
      <c r="CH8" s="3">
        <v>0.15225277053710567</v>
      </c>
      <c r="CI8" s="3">
        <v>0.15916985977411172</v>
      </c>
      <c r="CJ8" s="3">
        <v>0.1687576515951032</v>
      </c>
      <c r="CK8" s="3">
        <v>0.1587777346567617</v>
      </c>
      <c r="CL8" s="3">
        <v>0.15205663471468522</v>
      </c>
      <c r="CM8" s="3">
        <v>0.15942089839482382</v>
      </c>
      <c r="CN8" s="3">
        <v>0.15851588800705937</v>
      </c>
      <c r="CO8" s="3">
        <v>0.15995161624482729</v>
      </c>
      <c r="CP8" s="3">
        <v>0.17039593972316591</v>
      </c>
      <c r="EA8" s="3"/>
      <c r="EB8" s="3"/>
      <c r="EC8" s="3"/>
      <c r="ED8" s="3"/>
      <c r="EE8" s="3"/>
      <c r="EF8" s="3"/>
      <c r="EG8" s="3"/>
    </row>
    <row r="9" spans="9:145" x14ac:dyDescent="0.25">
      <c r="I9" t="s">
        <v>9</v>
      </c>
      <c r="J9">
        <v>1</v>
      </c>
      <c r="K9">
        <v>4</v>
      </c>
      <c r="L9" s="40">
        <v>16.120448228117802</v>
      </c>
      <c r="M9" s="40">
        <v>55.243801638481997</v>
      </c>
      <c r="N9" s="40">
        <v>28.635750133400201</v>
      </c>
      <c r="O9" s="31">
        <v>2.7650000000000001E-2</v>
      </c>
      <c r="P9" s="31">
        <v>0.23241000000000001</v>
      </c>
      <c r="Q9" s="40">
        <v>2.3609999999999999E-2</v>
      </c>
      <c r="R9" s="40">
        <v>0.24087</v>
      </c>
      <c r="S9">
        <f t="shared" si="22"/>
        <v>-4.0400000000000019E-3</v>
      </c>
      <c r="T9">
        <f t="shared" si="23"/>
        <v>8.4599999999999953E-3</v>
      </c>
      <c r="U9" s="7">
        <v>1.5966271999453279</v>
      </c>
      <c r="V9" s="7">
        <v>1.5777393888544995</v>
      </c>
      <c r="W9" s="31">
        <f t="shared" si="0"/>
        <v>1.1900207844595244E-2</v>
      </c>
      <c r="X9" s="7">
        <f t="shared" si="1"/>
        <v>1.5871832943999138</v>
      </c>
      <c r="Y9" s="7">
        <v>0.17601547388781441</v>
      </c>
      <c r="Z9" s="7">
        <v>0.20813232253618194</v>
      </c>
      <c r="AA9" s="3">
        <v>0.376</v>
      </c>
      <c r="AB9" s="3">
        <v>0.45900000000000002</v>
      </c>
      <c r="AC9" s="3">
        <v>1.6999999999999999E-3</v>
      </c>
      <c r="AD9" s="3">
        <v>0</v>
      </c>
      <c r="AE9" s="7">
        <f t="shared" si="24"/>
        <v>7.9864849957762996</v>
      </c>
      <c r="AF9" s="7">
        <f t="shared" si="25"/>
        <v>9.9706356924657111</v>
      </c>
      <c r="AG9" s="7">
        <f t="shared" si="26"/>
        <v>1.9841506966894116</v>
      </c>
      <c r="AH9" s="6">
        <f t="shared" si="27"/>
        <v>0.27936881971062327</v>
      </c>
      <c r="AI9" s="6">
        <f t="shared" si="28"/>
        <v>0.33034414535408269</v>
      </c>
      <c r="AJ9" s="6">
        <f t="shared" si="2"/>
        <v>3.211684864836753E-2</v>
      </c>
      <c r="AK9" s="6">
        <f t="shared" si="3"/>
        <v>5.0975325643459413E-2</v>
      </c>
      <c r="AL9" s="40">
        <v>0.11550000000000001</v>
      </c>
      <c r="AM9" s="40">
        <v>0.13092633114514937</v>
      </c>
      <c r="AN9" s="40">
        <v>0.22412858948889283</v>
      </c>
      <c r="AO9" s="40">
        <v>2.874736458333333</v>
      </c>
      <c r="AP9" s="40">
        <v>3.7791788232433738</v>
      </c>
      <c r="AQ9" s="40">
        <v>2.4726916666666665</v>
      </c>
      <c r="AR9" s="40">
        <v>3.284398553367371</v>
      </c>
      <c r="AS9" s="40">
        <v>6.269578592498946</v>
      </c>
      <c r="AT9" s="40">
        <v>5.9166215158629818</v>
      </c>
      <c r="AU9" s="6">
        <f t="shared" si="29"/>
        <v>3.394842134165613</v>
      </c>
      <c r="AV9" s="6">
        <f t="shared" si="30"/>
        <v>3.4439298491963153</v>
      </c>
      <c r="AW9" s="6">
        <f t="shared" si="31"/>
        <v>0.10862858948889283</v>
      </c>
      <c r="AX9" s="6">
        <f t="shared" si="32"/>
        <v>2.4903997692555722</v>
      </c>
      <c r="AY9" s="6">
        <f t="shared" si="33"/>
        <v>2.6322229624956108</v>
      </c>
      <c r="AZ9" s="6">
        <f t="shared" si="34"/>
        <v>9.320225834374346E-2</v>
      </c>
      <c r="BA9">
        <f t="shared" si="4"/>
        <v>0.40106290777361742</v>
      </c>
      <c r="BB9">
        <f t="shared" si="5"/>
        <v>0.32093400846644138</v>
      </c>
      <c r="BC9">
        <f t="shared" si="6"/>
        <v>0.18005080067119961</v>
      </c>
      <c r="BD9">
        <f t="shared" si="35"/>
        <v>0.14088320779524177</v>
      </c>
      <c r="BE9">
        <f t="shared" si="36"/>
        <v>8.0128899307176038E-2</v>
      </c>
      <c r="BF9">
        <f t="shared" si="7"/>
        <v>97.663363903306603</v>
      </c>
      <c r="BG9" s="10">
        <f t="shared" si="8"/>
        <v>0.24234364398461464</v>
      </c>
      <c r="BH9" s="10">
        <f t="shared" si="9"/>
        <v>8.7471526862644644E-2</v>
      </c>
      <c r="BI9" s="6">
        <f t="shared" si="10"/>
        <v>-741.08373740578486</v>
      </c>
      <c r="BJ9" s="6">
        <f t="shared" si="11"/>
        <v>-280.34924050822497</v>
      </c>
      <c r="BK9">
        <v>2397.7875000000004</v>
      </c>
      <c r="BL9">
        <f t="shared" si="12"/>
        <v>0.10187874830843412</v>
      </c>
      <c r="BM9">
        <f t="shared" si="13"/>
        <v>-5.2196769679814592</v>
      </c>
      <c r="BN9">
        <f t="shared" si="37"/>
        <v>0.33</v>
      </c>
      <c r="BO9">
        <f t="shared" si="38"/>
        <v>0.16</v>
      </c>
      <c r="BP9">
        <f t="shared" si="39"/>
        <v>0.17</v>
      </c>
      <c r="BQ9">
        <f t="shared" si="14"/>
        <v>0.38854589878654255</v>
      </c>
      <c r="BR9">
        <f t="shared" si="15"/>
        <v>0.19700923706926241</v>
      </c>
      <c r="BS9">
        <f t="shared" si="40"/>
        <v>0.19153666171728015</v>
      </c>
      <c r="BT9">
        <f t="shared" si="16"/>
        <v>0.35672965281773306</v>
      </c>
      <c r="BU9">
        <f t="shared" si="17"/>
        <v>0.19676229229118297</v>
      </c>
      <c r="BV9">
        <v>5</v>
      </c>
      <c r="BW9">
        <f t="shared" si="18"/>
        <v>22.493064355543517</v>
      </c>
      <c r="BX9">
        <f t="shared" si="19"/>
        <v>22.493064355543517</v>
      </c>
      <c r="BY9">
        <f t="shared" si="20"/>
        <v>29.206445481117022</v>
      </c>
      <c r="BZ9">
        <f t="shared" si="21"/>
        <v>29.206445481117022</v>
      </c>
      <c r="CD9">
        <v>3</v>
      </c>
      <c r="CE9" s="3">
        <v>0.14037210014616633</v>
      </c>
      <c r="CF9" s="3">
        <v>0.16563726738285733</v>
      </c>
      <c r="CG9" s="3">
        <v>0.17541670831638068</v>
      </c>
      <c r="CH9" s="3">
        <v>0.15049195092658452</v>
      </c>
      <c r="CI9" s="3">
        <v>0.17669651218872101</v>
      </c>
      <c r="CJ9" s="3">
        <v>0.1703516999696702</v>
      </c>
      <c r="CK9" s="3">
        <v>0.1519415580295517</v>
      </c>
      <c r="CL9" s="3" t="s">
        <v>199</v>
      </c>
      <c r="CM9" s="3">
        <v>0.1673593248655677</v>
      </c>
      <c r="CN9" s="3">
        <v>0.15662013916833595</v>
      </c>
      <c r="CO9" s="3">
        <v>0.15816082728019348</v>
      </c>
      <c r="CP9" s="3">
        <v>0.16594984238453608</v>
      </c>
      <c r="EA9" s="3"/>
      <c r="EB9" s="3"/>
      <c r="EC9" s="3"/>
      <c r="ED9" s="3"/>
      <c r="EE9" s="3"/>
      <c r="EF9" s="3"/>
      <c r="EG9" s="3"/>
    </row>
    <row r="10" spans="9:145" x14ac:dyDescent="0.25">
      <c r="I10" t="s">
        <v>9</v>
      </c>
      <c r="J10">
        <v>1</v>
      </c>
      <c r="K10">
        <v>5</v>
      </c>
      <c r="L10" s="40">
        <v>14.83192113492</v>
      </c>
      <c r="M10" s="40">
        <v>63.040003203728197</v>
      </c>
      <c r="N10" s="40">
        <v>22.128075661351801</v>
      </c>
      <c r="O10" s="31">
        <v>3.261E-2</v>
      </c>
      <c r="P10" s="31">
        <v>0.21984999999999999</v>
      </c>
      <c r="Q10" s="40">
        <v>2.3939999999999999E-2</v>
      </c>
      <c r="R10" s="40">
        <v>0.19631999999999999</v>
      </c>
      <c r="S10">
        <f t="shared" si="22"/>
        <v>-8.6700000000000006E-3</v>
      </c>
      <c r="T10">
        <f t="shared" si="23"/>
        <v>-2.3529999999999995E-2</v>
      </c>
      <c r="U10" s="7">
        <v>1.5713311432833754</v>
      </c>
      <c r="V10" s="7">
        <v>1.6028495595989909</v>
      </c>
      <c r="W10" s="31">
        <f t="shared" si="0"/>
        <v>-1.9859245119217481E-2</v>
      </c>
      <c r="X10" s="7">
        <f t="shared" si="1"/>
        <v>1.5870903514411832</v>
      </c>
      <c r="Y10" s="7">
        <v>0.17850746268656711</v>
      </c>
      <c r="Z10" s="7">
        <v>0.2044668134633533</v>
      </c>
      <c r="AA10" s="3">
        <v>0.28499999999999998</v>
      </c>
      <c r="AB10" s="3">
        <v>0.32900000000000001</v>
      </c>
      <c r="AC10" s="3">
        <v>2.87E-2</v>
      </c>
      <c r="AD10" s="3">
        <v>2.0199999999999999E-2</v>
      </c>
      <c r="AE10" s="7">
        <f t="shared" si="24"/>
        <v>6.6468684312520967</v>
      </c>
      <c r="AF10" s="7">
        <f t="shared" si="25"/>
        <v>7.5620457448862917</v>
      </c>
      <c r="AG10" s="7">
        <f t="shared" si="26"/>
        <v>0.91517731363419497</v>
      </c>
      <c r="AH10" s="6">
        <f t="shared" si="27"/>
        <v>0.28330747169009768</v>
      </c>
      <c r="AI10" s="6">
        <f t="shared" si="28"/>
        <v>0.3245073068376122</v>
      </c>
      <c r="AJ10" s="6">
        <f t="shared" si="2"/>
        <v>2.5959350776786183E-2</v>
      </c>
      <c r="AK10" s="6">
        <f t="shared" si="3"/>
        <v>4.1199835147514519E-2</v>
      </c>
      <c r="AL10" s="40">
        <v>0.16297029702970306</v>
      </c>
      <c r="AM10" s="40">
        <v>0.16986761141152337</v>
      </c>
      <c r="AN10" s="40">
        <v>0.21652329167342971</v>
      </c>
      <c r="AO10" s="40">
        <v>3.1157912541254129</v>
      </c>
      <c r="AP10" s="40">
        <v>3.1342703089067068</v>
      </c>
      <c r="AQ10" s="40">
        <v>2.4955404290429049</v>
      </c>
      <c r="AR10" s="40">
        <v>2.6419510224376905</v>
      </c>
      <c r="AS10" s="40">
        <v>3.1654949818752365</v>
      </c>
      <c r="AT10" s="40">
        <v>3.1021343937672454</v>
      </c>
      <c r="AU10" s="6">
        <f t="shared" si="29"/>
        <v>4.9703727749823567E-2</v>
      </c>
      <c r="AV10" s="6">
        <f t="shared" si="30"/>
        <v>0.60659396472434057</v>
      </c>
      <c r="AW10" s="6">
        <f t="shared" si="31"/>
        <v>5.3552994643726648E-2</v>
      </c>
      <c r="AX10" s="6">
        <f t="shared" si="32"/>
        <v>3.122467296852971E-2</v>
      </c>
      <c r="AY10" s="6">
        <f t="shared" si="33"/>
        <v>0.46018337132955489</v>
      </c>
      <c r="AZ10" s="6">
        <f t="shared" si="34"/>
        <v>4.6655680261906335E-2</v>
      </c>
      <c r="BA10">
        <f t="shared" si="4"/>
        <v>0.40109798058823276</v>
      </c>
      <c r="BB10">
        <f t="shared" si="5"/>
        <v>0.29726871019700973</v>
      </c>
      <c r="BC10">
        <f t="shared" si="6"/>
        <v>0.1493007634738493</v>
      </c>
      <c r="BD10">
        <f t="shared" si="35"/>
        <v>0.14796794672316044</v>
      </c>
      <c r="BE10">
        <f t="shared" si="36"/>
        <v>0.10382927039122303</v>
      </c>
      <c r="BF10">
        <f t="shared" si="7"/>
        <v>87.26031256197578</v>
      </c>
      <c r="BG10" s="10">
        <f t="shared" si="8"/>
        <v>0.28905578917026159</v>
      </c>
      <c r="BH10" s="10">
        <f t="shared" si="9"/>
        <v>7.5828311261479486E-2</v>
      </c>
      <c r="BI10" s="6">
        <f t="shared" si="10"/>
        <v>-413.38806612019249</v>
      </c>
      <c r="BJ10" s="6">
        <f t="shared" si="11"/>
        <v>-220.90957703582538</v>
      </c>
      <c r="BK10">
        <v>2397.7875000000004</v>
      </c>
      <c r="BL10">
        <f t="shared" si="12"/>
        <v>0.1847173757597321</v>
      </c>
      <c r="BM10">
        <f t="shared" si="13"/>
        <v>-4.3966232382290027</v>
      </c>
      <c r="BN10">
        <f t="shared" si="37"/>
        <v>0.31</v>
      </c>
      <c r="BO10">
        <f t="shared" si="38"/>
        <v>0.13</v>
      </c>
      <c r="BP10">
        <f t="shared" si="39"/>
        <v>0.18</v>
      </c>
      <c r="BQ10">
        <f t="shared" si="14"/>
        <v>0.38852708713169548</v>
      </c>
      <c r="BR10">
        <f t="shared" si="15"/>
        <v>0.196990304588569</v>
      </c>
      <c r="BS10">
        <f t="shared" si="40"/>
        <v>0.19153678254312648</v>
      </c>
      <c r="BT10">
        <f t="shared" si="16"/>
        <v>0.35670057096594621</v>
      </c>
      <c r="BU10">
        <f t="shared" si="17"/>
        <v>0.19674388958535427</v>
      </c>
      <c r="BV10">
        <v>5</v>
      </c>
      <c r="BW10">
        <f t="shared" si="18"/>
        <v>22.493064355543517</v>
      </c>
      <c r="BX10">
        <f t="shared" si="19"/>
        <v>22.493064355543517</v>
      </c>
      <c r="BY10">
        <f t="shared" si="20"/>
        <v>29.206445481117022</v>
      </c>
      <c r="BZ10">
        <f t="shared" si="21"/>
        <v>29.206445481117022</v>
      </c>
      <c r="CD10">
        <v>4</v>
      </c>
      <c r="CE10" s="3">
        <v>0.14088320779524177</v>
      </c>
      <c r="CF10" s="3">
        <v>0.16314514537308755</v>
      </c>
      <c r="CG10" s="3">
        <v>0.17369382951705736</v>
      </c>
      <c r="CH10" s="3">
        <v>0.15015438449080387</v>
      </c>
      <c r="CI10" s="3">
        <v>0.16998775027644397</v>
      </c>
      <c r="CJ10" s="3">
        <v>0.15839304003414029</v>
      </c>
      <c r="CK10" s="3">
        <v>0.14671909920938969</v>
      </c>
      <c r="CL10" s="3" t="s">
        <v>199</v>
      </c>
      <c r="CM10" s="3">
        <v>0.15500934933234783</v>
      </c>
      <c r="CN10" s="3">
        <v>0.15547882576822769</v>
      </c>
      <c r="CO10" s="3">
        <v>0.15385742799893409</v>
      </c>
      <c r="CP10" s="3">
        <v>0.15974231619699103</v>
      </c>
      <c r="EA10" s="3"/>
      <c r="EB10" s="3"/>
      <c r="EC10" s="3"/>
      <c r="ED10" s="3"/>
      <c r="EE10" s="3"/>
      <c r="EF10" s="3"/>
      <c r="EG10" s="3"/>
    </row>
    <row r="11" spans="9:145" x14ac:dyDescent="0.25">
      <c r="I11" t="s">
        <v>9</v>
      </c>
      <c r="J11">
        <v>2</v>
      </c>
      <c r="K11">
        <v>1</v>
      </c>
      <c r="L11" s="40">
        <v>13.037486059510032</v>
      </c>
      <c r="M11" s="40">
        <v>61.8702846045774</v>
      </c>
      <c r="N11" s="40">
        <v>25.092229335912567</v>
      </c>
      <c r="O11" s="31">
        <v>0.11996000000000001</v>
      </c>
      <c r="P11" s="31">
        <v>1.2666000000000002</v>
      </c>
      <c r="Q11" s="40">
        <v>0.10238999999999999</v>
      </c>
      <c r="R11" s="40">
        <v>1.4276</v>
      </c>
      <c r="S11">
        <f t="shared" si="22"/>
        <v>-1.7570000000000016E-2</v>
      </c>
      <c r="T11">
        <f t="shared" si="23"/>
        <v>0.16099999999999981</v>
      </c>
      <c r="U11" s="7">
        <v>1.3273827901217061</v>
      </c>
      <c r="V11" s="7">
        <v>1.1807385912896722</v>
      </c>
      <c r="W11" s="31">
        <f t="shared" si="0"/>
        <v>0.1169354879862424</v>
      </c>
      <c r="X11" s="7">
        <f t="shared" si="1"/>
        <v>1.254060690705689</v>
      </c>
      <c r="Y11" s="7">
        <v>0.10379967972048326</v>
      </c>
      <c r="Z11" s="7">
        <v>0.23314917127071819</v>
      </c>
      <c r="AA11" s="3">
        <v>0.17799999999999999</v>
      </c>
      <c r="AB11" s="3">
        <v>0.81899999999999995</v>
      </c>
      <c r="AC11" s="3">
        <v>5.6099999999999997E-2</v>
      </c>
      <c r="AD11" s="3">
        <v>8.3500000000000005E-2</v>
      </c>
      <c r="AE11" s="7">
        <f t="shared" si="24"/>
        <v>3.670952859730253</v>
      </c>
      <c r="AF11" s="7">
        <f t="shared" si="25"/>
        <v>15.810658421773361</v>
      </c>
      <c r="AG11" s="7">
        <f t="shared" si="26"/>
        <v>12.139705562043108</v>
      </c>
      <c r="AH11" s="6">
        <f t="shared" si="27"/>
        <v>0.13017109804529856</v>
      </c>
      <c r="AI11" s="6">
        <f t="shared" si="28"/>
        <v>0.29238321076121582</v>
      </c>
      <c r="AJ11" s="6">
        <f t="shared" si="2"/>
        <v>0.12934949155023492</v>
      </c>
      <c r="AK11" s="6">
        <f t="shared" si="3"/>
        <v>0.16221211271591726</v>
      </c>
      <c r="AL11" s="40">
        <v>8.4372564302416173E-2</v>
      </c>
      <c r="AM11" s="40">
        <v>8.007577062166335E-2</v>
      </c>
      <c r="AN11" s="40">
        <v>0.25338208409506402</v>
      </c>
      <c r="AO11" s="40">
        <v>4.2426076578332035</v>
      </c>
      <c r="AP11" s="40">
        <v>5.1888640146949072</v>
      </c>
      <c r="AQ11" s="40">
        <v>3.2440812548713951</v>
      </c>
      <c r="AR11" s="40">
        <v>3.550749095918718</v>
      </c>
      <c r="AS11" s="40">
        <v>8.7110054844606939</v>
      </c>
      <c r="AT11" s="40">
        <v>8.4081048141377206</v>
      </c>
      <c r="AU11" s="6">
        <f t="shared" si="29"/>
        <v>4.4683978266274904</v>
      </c>
      <c r="AV11" s="6">
        <f t="shared" si="30"/>
        <v>5.1640235592663259</v>
      </c>
      <c r="AW11" s="6">
        <f t="shared" si="31"/>
        <v>0.16900951979264783</v>
      </c>
      <c r="AX11" s="6">
        <f t="shared" si="32"/>
        <v>3.5221414697657867</v>
      </c>
      <c r="AY11" s="6">
        <f t="shared" si="33"/>
        <v>4.8573557182190026</v>
      </c>
      <c r="AZ11" s="6">
        <f t="shared" si="34"/>
        <v>0.17330631347340067</v>
      </c>
      <c r="BA11">
        <f t="shared" si="4"/>
        <v>0.52676955067709841</v>
      </c>
      <c r="BB11">
        <f t="shared" si="5"/>
        <v>0.3293509429712847</v>
      </c>
      <c r="BC11">
        <f t="shared" si="6"/>
        <v>0.16433702132738276</v>
      </c>
      <c r="BD11">
        <f t="shared" si="35"/>
        <v>0.16501392164390194</v>
      </c>
      <c r="BE11">
        <f t="shared" si="36"/>
        <v>0.19741860770581371</v>
      </c>
      <c r="BF11">
        <f t="shared" si="7"/>
        <v>44.915777475403971</v>
      </c>
      <c r="BG11" s="10">
        <f t="shared" si="8"/>
        <v>0.29845610103739428</v>
      </c>
      <c r="BH11" s="10">
        <f t="shared" si="9"/>
        <v>8.6647650555925174E-2</v>
      </c>
      <c r="BI11" s="6">
        <f t="shared" si="10"/>
        <v>-104526.08559956733</v>
      </c>
      <c r="BJ11" s="6">
        <f t="shared" si="11"/>
        <v>-574.08002128129897</v>
      </c>
      <c r="BK11">
        <v>2892.0663000000004</v>
      </c>
      <c r="BL11">
        <f t="shared" si="12"/>
        <v>0.15713796428430354</v>
      </c>
      <c r="BM11">
        <f t="shared" si="13"/>
        <v>-4.6863516523287458</v>
      </c>
      <c r="BN11">
        <f t="shared" si="37"/>
        <v>0.32</v>
      </c>
      <c r="BO11">
        <f t="shared" si="38"/>
        <v>0.14000000000000001</v>
      </c>
      <c r="BP11">
        <f t="shared" si="39"/>
        <v>0.18</v>
      </c>
      <c r="BQ11">
        <f t="shared" si="14"/>
        <v>0.32112188379883144</v>
      </c>
      <c r="BR11">
        <f t="shared" si="15"/>
        <v>0.12915216269674887</v>
      </c>
      <c r="BS11">
        <f t="shared" si="40"/>
        <v>0.19196972110208257</v>
      </c>
      <c r="BT11">
        <f t="shared" si="16"/>
        <v>0.25249559012181011</v>
      </c>
      <c r="BU11">
        <f t="shared" si="17"/>
        <v>0.13080401675972644</v>
      </c>
      <c r="BV11">
        <v>5</v>
      </c>
      <c r="BW11">
        <f t="shared" si="18"/>
        <v>24.486368760888883</v>
      </c>
      <c r="BX11">
        <f t="shared" si="19"/>
        <v>24.486368760888883</v>
      </c>
      <c r="BY11">
        <f t="shared" si="20"/>
        <v>29.250618089324188</v>
      </c>
      <c r="BZ11">
        <f t="shared" si="21"/>
        <v>29.250618089324188</v>
      </c>
      <c r="CD11">
        <v>5</v>
      </c>
      <c r="CE11" s="3">
        <v>0.14796794672316044</v>
      </c>
      <c r="CF11" s="3">
        <v>0.15461573596215622</v>
      </c>
      <c r="CG11" s="3">
        <v>0.17164984936289579</v>
      </c>
      <c r="CH11" s="3">
        <v>0.15434837082732683</v>
      </c>
      <c r="CI11" s="3">
        <v>0.16503555675888526</v>
      </c>
      <c r="CJ11" s="3">
        <v>0.17849742074141334</v>
      </c>
      <c r="CK11" s="3">
        <v>0.13679738202137273</v>
      </c>
      <c r="CL11" s="3" t="s">
        <v>199</v>
      </c>
      <c r="CM11" s="3">
        <v>0.15989202528287183</v>
      </c>
      <c r="CN11" s="3">
        <v>0.15971194123169458</v>
      </c>
      <c r="CO11" s="3">
        <v>0.14978862400918111</v>
      </c>
      <c r="CP11" s="3">
        <v>0.15489902388269697</v>
      </c>
      <c r="EA11" s="3"/>
      <c r="EB11" s="3"/>
      <c r="EC11" s="3"/>
      <c r="ED11" s="3"/>
      <c r="EE11" s="3"/>
      <c r="EF11" s="3"/>
      <c r="EG11" s="3"/>
    </row>
    <row r="12" spans="9:145" x14ac:dyDescent="0.25">
      <c r="I12" t="s">
        <v>9</v>
      </c>
      <c r="J12">
        <v>2</v>
      </c>
      <c r="K12">
        <v>2</v>
      </c>
      <c r="L12" s="40">
        <v>19.3836758273507</v>
      </c>
      <c r="M12" s="40">
        <v>55.657340925970701</v>
      </c>
      <c r="N12" s="40">
        <v>24.958983246678599</v>
      </c>
      <c r="O12" s="31">
        <v>9.3939999999999996E-2</v>
      </c>
      <c r="P12" s="31">
        <v>0.88368999999999998</v>
      </c>
      <c r="Q12" s="40">
        <v>8.5739999999999997E-2</v>
      </c>
      <c r="R12" s="40">
        <v>1.026</v>
      </c>
      <c r="S12">
        <f t="shared" si="22"/>
        <v>-8.199999999999999E-3</v>
      </c>
      <c r="T12">
        <f t="shared" si="23"/>
        <v>0.14231000000000005</v>
      </c>
      <c r="U12" s="7">
        <v>1.3327076568985099</v>
      </c>
      <c r="V12" s="7">
        <v>1.2001751710391642</v>
      </c>
      <c r="W12" s="31">
        <f t="shared" si="0"/>
        <v>0.1046495198257998</v>
      </c>
      <c r="X12" s="7">
        <f t="shared" si="1"/>
        <v>1.2664414139688369</v>
      </c>
      <c r="Y12" s="7">
        <v>0.11003960737041502</v>
      </c>
      <c r="Z12" s="7">
        <v>0.24838411819021242</v>
      </c>
      <c r="AA12" s="3">
        <v>0.1115</v>
      </c>
      <c r="AB12" s="3">
        <v>0.63600000000000001</v>
      </c>
      <c r="AC12" s="3">
        <v>3.2100000000000004E-2</v>
      </c>
      <c r="AD12" s="3">
        <v>3.3599999999999998E-2</v>
      </c>
      <c r="AE12" s="7">
        <f t="shared" si="24"/>
        <v>2.2868969451397816</v>
      </c>
      <c r="AF12" s="7">
        <f t="shared" si="25"/>
        <v>11.99271075368828</v>
      </c>
      <c r="AG12" s="7">
        <f t="shared" si="26"/>
        <v>9.7058138085484984</v>
      </c>
      <c r="AH12" s="6">
        <f t="shared" si="27"/>
        <v>0.13935871595076404</v>
      </c>
      <c r="AI12" s="6">
        <f t="shared" si="28"/>
        <v>0.31456393384821529</v>
      </c>
      <c r="AJ12" s="6">
        <f t="shared" si="2"/>
        <v>0.1383445108197974</v>
      </c>
      <c r="AK12" s="6">
        <f t="shared" si="3"/>
        <v>0.17520521789745125</v>
      </c>
      <c r="AL12" s="40">
        <v>0.10851572558396158</v>
      </c>
      <c r="AM12" s="40">
        <v>9.6351730589335938E-2</v>
      </c>
      <c r="AN12" s="40">
        <v>0.25619653432770356</v>
      </c>
      <c r="AO12" s="40">
        <v>1.4364516277358834</v>
      </c>
      <c r="AP12" s="40">
        <v>1.5760056127221704</v>
      </c>
      <c r="AQ12" s="40">
        <v>1.4364516277358834</v>
      </c>
      <c r="AR12" s="40">
        <v>1.3064858122856253</v>
      </c>
      <c r="AS12" s="40">
        <v>8.1919716494845378</v>
      </c>
      <c r="AT12" s="40">
        <v>7.7465452950208391</v>
      </c>
      <c r="AU12" s="6">
        <f t="shared" si="29"/>
        <v>6.7555200217486542</v>
      </c>
      <c r="AV12" s="6">
        <f t="shared" si="30"/>
        <v>6.3100936672849555</v>
      </c>
      <c r="AW12" s="6">
        <f t="shared" si="31"/>
        <v>0.14768080874374198</v>
      </c>
      <c r="AX12" s="6">
        <f t="shared" si="32"/>
        <v>6.6159660367623676</v>
      </c>
      <c r="AY12" s="6">
        <f t="shared" si="33"/>
        <v>6.4400594827352133</v>
      </c>
      <c r="AZ12" s="6">
        <f t="shared" si="34"/>
        <v>0.15984480373836762</v>
      </c>
      <c r="BA12">
        <f t="shared" si="4"/>
        <v>0.52209757963440118</v>
      </c>
      <c r="BB12">
        <f t="shared" si="5"/>
        <v>0.31588610662274258</v>
      </c>
      <c r="BC12">
        <f t="shared" si="6"/>
        <v>0.16093962183747251</v>
      </c>
      <c r="BD12">
        <f t="shared" si="35"/>
        <v>0.15494648478527007</v>
      </c>
      <c r="BE12">
        <f t="shared" si="36"/>
        <v>0.2062114730116586</v>
      </c>
      <c r="BF12">
        <f t="shared" si="7"/>
        <v>38.162963729378525</v>
      </c>
      <c r="BG12" s="10">
        <f t="shared" si="8"/>
        <v>0.29888923968804448</v>
      </c>
      <c r="BH12" s="10">
        <f t="shared" si="9"/>
        <v>8.8167141649276262E-2</v>
      </c>
      <c r="BI12" s="6">
        <f t="shared" si="10"/>
        <v>-48664.545673989458</v>
      </c>
      <c r="BJ12" s="6">
        <f t="shared" si="11"/>
        <v>-336.4922306415591</v>
      </c>
      <c r="BK12">
        <v>2892.0663000000004</v>
      </c>
      <c r="BL12">
        <f t="shared" si="12"/>
        <v>0.11525722587698892</v>
      </c>
      <c r="BM12">
        <f t="shared" si="13"/>
        <v>-4.8496720725816038</v>
      </c>
      <c r="BN12">
        <f t="shared" si="37"/>
        <v>0.31</v>
      </c>
      <c r="BO12">
        <f t="shared" si="38"/>
        <v>0.14000000000000001</v>
      </c>
      <c r="BP12">
        <f t="shared" si="39"/>
        <v>0.16999999999999998</v>
      </c>
      <c r="BQ12">
        <f t="shared" si="14"/>
        <v>0.32362774218729262</v>
      </c>
      <c r="BR12">
        <f t="shared" si="15"/>
        <v>0.13167411602545206</v>
      </c>
      <c r="BS12">
        <f t="shared" si="40"/>
        <v>0.19195362616184056</v>
      </c>
      <c r="BT12">
        <f t="shared" si="16"/>
        <v>0.2563695184308491</v>
      </c>
      <c r="BU12">
        <f t="shared" si="17"/>
        <v>0.13325539996582975</v>
      </c>
      <c r="BV12">
        <v>5</v>
      </c>
      <c r="BW12">
        <f t="shared" si="18"/>
        <v>24.486368760888883</v>
      </c>
      <c r="BX12">
        <f t="shared" si="19"/>
        <v>24.486368760888883</v>
      </c>
      <c r="BY12">
        <f t="shared" si="20"/>
        <v>29.250618089324188</v>
      </c>
      <c r="BZ12">
        <f t="shared" si="21"/>
        <v>29.250618089324188</v>
      </c>
      <c r="EA12" s="3"/>
      <c r="EB12" s="3"/>
      <c r="EC12" s="3"/>
      <c r="ED12" s="3"/>
      <c r="EE12" s="3"/>
      <c r="EF12" s="3"/>
      <c r="EG12" s="3"/>
    </row>
    <row r="13" spans="9:145" x14ac:dyDescent="0.25">
      <c r="I13" t="s">
        <v>9</v>
      </c>
      <c r="J13">
        <v>2</v>
      </c>
      <c r="K13">
        <v>3</v>
      </c>
      <c r="L13" s="40">
        <v>11.222921361860299</v>
      </c>
      <c r="M13" s="40">
        <v>62.922567401487498</v>
      </c>
      <c r="N13" s="40">
        <v>25.8545112366523</v>
      </c>
      <c r="O13" s="31">
        <v>7.2800000000000004E-2</v>
      </c>
      <c r="P13" s="31">
        <v>0.63949</v>
      </c>
      <c r="Q13" s="40">
        <v>6.5189999999999998E-2</v>
      </c>
      <c r="R13" s="40">
        <v>0.76831000000000005</v>
      </c>
      <c r="S13">
        <f t="shared" si="22"/>
        <v>-7.6100000000000056E-3</v>
      </c>
      <c r="T13">
        <f t="shared" si="23"/>
        <v>0.12882000000000005</v>
      </c>
      <c r="U13" s="7">
        <v>1.2167675576115635</v>
      </c>
      <c r="V13" s="7">
        <v>1.3779020355117229</v>
      </c>
      <c r="W13" s="31">
        <f t="shared" si="0"/>
        <v>-0.12420423650642674</v>
      </c>
      <c r="X13" s="7">
        <f t="shared" si="1"/>
        <v>1.2973347965616431</v>
      </c>
      <c r="Y13" s="7">
        <v>0.12878029240937325</v>
      </c>
      <c r="Z13" s="7">
        <v>0.2677419354838711</v>
      </c>
      <c r="AA13" s="3">
        <v>0.159</v>
      </c>
      <c r="AB13" s="3">
        <v>0.222</v>
      </c>
      <c r="AC13" s="3">
        <v>1.4999999999999999E-2</v>
      </c>
      <c r="AD13" s="3">
        <v>5.3199999999999997E-2</v>
      </c>
      <c r="AE13" s="7">
        <f t="shared" si="24"/>
        <v>2.8865514893346207</v>
      </c>
      <c r="AF13" s="7">
        <f t="shared" si="25"/>
        <v>5.1274322205073624</v>
      </c>
      <c r="AG13" s="7">
        <f t="shared" si="26"/>
        <v>2.2408807311727417</v>
      </c>
      <c r="AH13" s="6">
        <f t="shared" si="27"/>
        <v>0.16707115445406315</v>
      </c>
      <c r="AI13" s="6">
        <f t="shared" si="28"/>
        <v>0.34735092940198847</v>
      </c>
      <c r="AJ13" s="6">
        <f t="shared" si="2"/>
        <v>0.13896164307449785</v>
      </c>
      <c r="AK13" s="6">
        <f t="shared" si="3"/>
        <v>0.18027977494792533</v>
      </c>
      <c r="AL13" s="40">
        <v>0.11095819714433172</v>
      </c>
      <c r="AM13" s="40">
        <v>9.8464127919208763E-2</v>
      </c>
      <c r="AN13" s="40">
        <v>0.25441895449417079</v>
      </c>
      <c r="AO13" s="40">
        <v>2.1501670107230919</v>
      </c>
      <c r="AP13" s="40">
        <v>2.2912130934848158</v>
      </c>
      <c r="AQ13" s="40">
        <v>1.5923734159068754</v>
      </c>
      <c r="AR13" s="40">
        <v>2.1786205203730971</v>
      </c>
      <c r="AS13" s="40">
        <v>6.319135483264386</v>
      </c>
      <c r="AT13" s="40">
        <v>6.1675598595963406</v>
      </c>
      <c r="AU13" s="6">
        <f t="shared" si="29"/>
        <v>4.1689684725412945</v>
      </c>
      <c r="AV13" s="6">
        <f t="shared" si="30"/>
        <v>4.5751864436894651</v>
      </c>
      <c r="AW13" s="6">
        <f t="shared" si="31"/>
        <v>0.14346075734983907</v>
      </c>
      <c r="AX13" s="6">
        <f t="shared" si="32"/>
        <v>4.0279223897795706</v>
      </c>
      <c r="AY13" s="6">
        <f t="shared" si="33"/>
        <v>3.9889393392232435</v>
      </c>
      <c r="AZ13" s="6">
        <f t="shared" si="34"/>
        <v>0.15595482657496201</v>
      </c>
      <c r="BA13">
        <f t="shared" si="4"/>
        <v>0.51043969941070078</v>
      </c>
      <c r="BB13">
        <f t="shared" si="5"/>
        <v>0.33395110811673856</v>
      </c>
      <c r="BC13">
        <f t="shared" si="6"/>
        <v>0.16831384073388123</v>
      </c>
      <c r="BD13">
        <f t="shared" si="35"/>
        <v>0.16563726738285733</v>
      </c>
      <c r="BE13">
        <f t="shared" si="36"/>
        <v>0.17648859129396222</v>
      </c>
      <c r="BF13">
        <f t="shared" si="7"/>
        <v>51.881852719144511</v>
      </c>
      <c r="BG13" s="10">
        <f t="shared" si="8"/>
        <v>0.29173966128652923</v>
      </c>
      <c r="BH13" s="10">
        <f t="shared" si="9"/>
        <v>8.7315885955508502E-2</v>
      </c>
      <c r="BI13" s="6">
        <f t="shared" si="10"/>
        <v>-15816.385068074547</v>
      </c>
      <c r="BJ13" s="6">
        <f t="shared" si="11"/>
        <v>-275.26824661456499</v>
      </c>
      <c r="BK13">
        <v>2892.0663000000004</v>
      </c>
      <c r="BL13">
        <f t="shared" si="12"/>
        <v>0.15874867438042525</v>
      </c>
      <c r="BM13">
        <f t="shared" si="13"/>
        <v>-4.7374274674657437</v>
      </c>
      <c r="BN13">
        <f t="shared" si="37"/>
        <v>0.32</v>
      </c>
      <c r="BO13">
        <f t="shared" si="38"/>
        <v>0.14000000000000001</v>
      </c>
      <c r="BP13">
        <f t="shared" si="39"/>
        <v>0.18</v>
      </c>
      <c r="BQ13">
        <f t="shared" si="14"/>
        <v>0.32988056282407652</v>
      </c>
      <c r="BR13">
        <f t="shared" si="15"/>
        <v>0.13796709805960669</v>
      </c>
      <c r="BS13">
        <f t="shared" si="40"/>
        <v>0.19191346476446983</v>
      </c>
      <c r="BT13">
        <f t="shared" si="16"/>
        <v>0.26603605784413809</v>
      </c>
      <c r="BU13">
        <f t="shared" si="17"/>
        <v>0.13937228971920534</v>
      </c>
      <c r="BV13">
        <v>5</v>
      </c>
      <c r="BW13">
        <f t="shared" si="18"/>
        <v>24.486368760888883</v>
      </c>
      <c r="BX13">
        <f t="shared" si="19"/>
        <v>24.486368760888883</v>
      </c>
      <c r="BY13">
        <f t="shared" si="20"/>
        <v>29.250618089324188</v>
      </c>
      <c r="BZ13">
        <f t="shared" si="21"/>
        <v>29.250618089324188</v>
      </c>
      <c r="CM13" s="3"/>
      <c r="CN13" s="3"/>
      <c r="CO13" s="3"/>
      <c r="CP13" s="3"/>
      <c r="CQ13" s="3"/>
      <c r="CR13" s="3"/>
      <c r="CS13" s="3"/>
      <c r="CT13" s="3"/>
      <c r="CU13" s="3"/>
      <c r="CV13" s="3"/>
      <c r="CW13" s="3"/>
      <c r="CX13" s="3"/>
      <c r="CY13" s="3"/>
      <c r="CZ13" s="3"/>
      <c r="DA13" s="3"/>
      <c r="DB13" s="3"/>
      <c r="DC13" s="3"/>
      <c r="DD13" s="3"/>
      <c r="DE13" s="3"/>
      <c r="DF13" s="3"/>
      <c r="DG13" s="3"/>
      <c r="DH13" s="3"/>
      <c r="DI13" s="3"/>
      <c r="DJ13" s="3"/>
      <c r="DK13" s="3"/>
      <c r="DL13" s="3"/>
      <c r="DM13" s="3"/>
      <c r="DN13" s="3"/>
      <c r="DO13" s="3"/>
      <c r="DP13" s="3"/>
      <c r="DQ13" s="3"/>
      <c r="DR13" s="3"/>
      <c r="DS13" s="3"/>
      <c r="DT13" s="3"/>
      <c r="DU13" s="3"/>
      <c r="DV13" s="3"/>
      <c r="DW13" s="3"/>
      <c r="DX13" s="3"/>
      <c r="DY13" s="3"/>
      <c r="DZ13" s="3"/>
      <c r="EA13" s="3"/>
      <c r="EB13" s="3"/>
      <c r="EC13" s="3"/>
      <c r="ED13" s="3"/>
      <c r="EE13" s="3"/>
      <c r="EF13" s="3"/>
      <c r="EG13" s="3"/>
    </row>
    <row r="14" spans="9:145" x14ac:dyDescent="0.25">
      <c r="I14" t="s">
        <v>9</v>
      </c>
      <c r="J14">
        <v>2</v>
      </c>
      <c r="K14">
        <v>4</v>
      </c>
      <c r="L14" s="40">
        <v>13.9765805450235</v>
      </c>
      <c r="M14" s="40">
        <v>61.146701799202503</v>
      </c>
      <c r="N14" s="40">
        <v>24.876717655774002</v>
      </c>
      <c r="O14" s="31">
        <v>4.2320000000000003E-2</v>
      </c>
      <c r="P14" s="31">
        <v>0.42451</v>
      </c>
      <c r="Q14" s="40">
        <v>6.3899999999999998E-2</v>
      </c>
      <c r="R14" s="40">
        <v>0.61972000000000005</v>
      </c>
      <c r="S14">
        <f t="shared" si="22"/>
        <v>2.1579999999999995E-2</v>
      </c>
      <c r="T14">
        <f t="shared" si="23"/>
        <v>0.19521000000000005</v>
      </c>
      <c r="U14" s="7">
        <v>1.2176534919680524</v>
      </c>
      <c r="V14" s="7">
        <v>1.318328433799099</v>
      </c>
      <c r="W14" s="31">
        <f t="shared" si="0"/>
        <v>-7.9397207691527055E-2</v>
      </c>
      <c r="X14" s="7">
        <f t="shared" si="1"/>
        <v>1.2679909628835757</v>
      </c>
      <c r="Y14" s="7">
        <v>0.14961240310077542</v>
      </c>
      <c r="Z14" s="7">
        <v>0.2991589907889467</v>
      </c>
      <c r="AA14" s="3">
        <v>0.32900000000000001</v>
      </c>
      <c r="AB14" s="3">
        <v>0.58099999999999996</v>
      </c>
      <c r="AC14" s="3">
        <v>9.0100000000000006E-3</v>
      </c>
      <c r="AD14" s="3">
        <v>7.8299999999999995E-2</v>
      </c>
      <c r="AE14" s="7">
        <f t="shared" si="24"/>
        <v>5.5816901379304031</v>
      </c>
      <c r="AF14" s="7">
        <f t="shared" si="25"/>
        <v>12.303540765682959</v>
      </c>
      <c r="AG14" s="7">
        <f t="shared" si="26"/>
        <v>6.7218506277525556</v>
      </c>
      <c r="AH14" s="6">
        <f t="shared" si="27"/>
        <v>0.1897071750670779</v>
      </c>
      <c r="AI14" s="6">
        <f t="shared" si="28"/>
        <v>0.37933089678575527</v>
      </c>
      <c r="AJ14" s="6">
        <f t="shared" si="2"/>
        <v>0.14954658768817128</v>
      </c>
      <c r="AK14" s="6">
        <f t="shared" si="3"/>
        <v>0.18962372171867736</v>
      </c>
      <c r="AL14" s="40">
        <v>0.12445844820795575</v>
      </c>
      <c r="AM14" s="40">
        <v>0.11143761301989166</v>
      </c>
      <c r="AN14" s="40">
        <v>0.25753871230643849</v>
      </c>
      <c r="AO14" s="40">
        <v>2.2817136011553103</v>
      </c>
      <c r="AP14" s="40">
        <v>3.0453390596745038</v>
      </c>
      <c r="AQ14" s="40">
        <v>2.0146547197059208</v>
      </c>
      <c r="AR14" s="40">
        <v>2.8017489828209774</v>
      </c>
      <c r="AS14" s="40">
        <v>5.9837883727248045</v>
      </c>
      <c r="AT14" s="40">
        <v>5.396936973648466</v>
      </c>
      <c r="AU14" s="6">
        <f t="shared" si="29"/>
        <v>3.7020747715694942</v>
      </c>
      <c r="AV14" s="6">
        <f t="shared" si="30"/>
        <v>3.3822822539425452</v>
      </c>
      <c r="AW14" s="6">
        <f t="shared" si="31"/>
        <v>0.13308026409848273</v>
      </c>
      <c r="AX14" s="6">
        <f t="shared" si="32"/>
        <v>2.9384493130503007</v>
      </c>
      <c r="AY14" s="6">
        <f t="shared" si="33"/>
        <v>2.5951879908274886</v>
      </c>
      <c r="AZ14" s="6">
        <f t="shared" si="34"/>
        <v>0.14610109928654683</v>
      </c>
      <c r="BA14">
        <f t="shared" si="4"/>
        <v>0.52151284419487709</v>
      </c>
      <c r="BB14">
        <f t="shared" si="5"/>
        <v>0.32618641748832949</v>
      </c>
      <c r="BC14">
        <f t="shared" si="6"/>
        <v>0.16304127211524194</v>
      </c>
      <c r="BD14">
        <f t="shared" si="35"/>
        <v>0.16314514537308755</v>
      </c>
      <c r="BE14">
        <f t="shared" si="36"/>
        <v>0.1953264267065476</v>
      </c>
      <c r="BF14">
        <f t="shared" si="7"/>
        <v>44.893781064088024</v>
      </c>
      <c r="BG14" s="10">
        <f t="shared" si="8"/>
        <v>0.29861064019628941</v>
      </c>
      <c r="BH14" s="10">
        <f t="shared" si="9"/>
        <v>8.629832669098042E-2</v>
      </c>
      <c r="BI14" s="6">
        <f t="shared" si="10"/>
        <v>-5525.2474328545013</v>
      </c>
      <c r="BJ14" s="6">
        <f t="shared" si="11"/>
        <v>-168.84002012285873</v>
      </c>
      <c r="BK14">
        <v>2892.0663000000004</v>
      </c>
      <c r="BL14">
        <f t="shared" si="12"/>
        <v>0.15365052497872189</v>
      </c>
      <c r="BM14">
        <f t="shared" si="13"/>
        <v>-4.6831556880155603</v>
      </c>
      <c r="BN14">
        <f t="shared" si="37"/>
        <v>0.32</v>
      </c>
      <c r="BO14">
        <f t="shared" si="38"/>
        <v>0.14000000000000001</v>
      </c>
      <c r="BP14">
        <f t="shared" si="39"/>
        <v>0.18</v>
      </c>
      <c r="BQ14">
        <f t="shared" si="14"/>
        <v>0.32394137088763575</v>
      </c>
      <c r="BR14">
        <f t="shared" si="15"/>
        <v>0.13198975913938435</v>
      </c>
      <c r="BS14">
        <f t="shared" si="40"/>
        <v>0.1919516117482514</v>
      </c>
      <c r="BT14">
        <f t="shared" si="16"/>
        <v>0.25685437228627084</v>
      </c>
      <c r="BU14">
        <f t="shared" si="17"/>
        <v>0.13356221065094803</v>
      </c>
      <c r="BV14">
        <v>5</v>
      </c>
      <c r="BW14">
        <f t="shared" si="18"/>
        <v>24.486368760888883</v>
      </c>
      <c r="BX14">
        <f t="shared" si="19"/>
        <v>24.486368760888883</v>
      </c>
      <c r="BY14">
        <f t="shared" si="20"/>
        <v>29.250618089324188</v>
      </c>
      <c r="BZ14">
        <f t="shared" si="21"/>
        <v>29.250618089324188</v>
      </c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  <c r="DM14" s="3"/>
      <c r="DN14" s="3"/>
      <c r="DO14" s="3"/>
      <c r="DP14" s="3"/>
      <c r="DQ14" s="3"/>
      <c r="DR14" s="3"/>
      <c r="DS14" s="3"/>
      <c r="DT14" s="3"/>
      <c r="DU14" s="3"/>
      <c r="DV14" s="3"/>
      <c r="DW14" s="3"/>
      <c r="DX14" s="3"/>
      <c r="DY14" s="3"/>
      <c r="DZ14" s="3"/>
      <c r="EA14" s="3"/>
      <c r="EB14" s="3"/>
      <c r="EC14" s="3"/>
      <c r="ED14" s="3"/>
      <c r="EE14" s="3"/>
      <c r="EF14" s="3"/>
      <c r="EG14" s="3"/>
    </row>
    <row r="15" spans="9:145" x14ac:dyDescent="0.25">
      <c r="I15" t="s">
        <v>9</v>
      </c>
      <c r="J15">
        <v>2</v>
      </c>
      <c r="K15">
        <v>5</v>
      </c>
      <c r="L15" s="40">
        <v>18.794301447943599</v>
      </c>
      <c r="M15" s="40">
        <v>60.228328289334797</v>
      </c>
      <c r="N15" s="40">
        <v>20.9773702627216</v>
      </c>
      <c r="O15" s="31">
        <v>4.7620000000000003E-2</v>
      </c>
      <c r="P15" s="31">
        <v>0.31030999999999997</v>
      </c>
      <c r="Q15" s="40">
        <v>4.7449999999999999E-2</v>
      </c>
      <c r="R15" s="40">
        <v>0.40875</v>
      </c>
      <c r="S15">
        <f t="shared" si="22"/>
        <v>-1.7000000000000348E-4</v>
      </c>
      <c r="T15">
        <f t="shared" si="23"/>
        <v>9.8440000000000027E-2</v>
      </c>
      <c r="U15" s="7">
        <v>1.2221735652154428</v>
      </c>
      <c r="V15" s="7">
        <v>1.4277894565862361</v>
      </c>
      <c r="W15" s="31">
        <f t="shared" si="0"/>
        <v>-0.15518397025102443</v>
      </c>
      <c r="X15" s="7">
        <f t="shared" si="1"/>
        <v>1.3249815109008396</v>
      </c>
      <c r="Y15" s="7">
        <v>0.18973977695167274</v>
      </c>
      <c r="Z15" s="7">
        <v>0.28895053166897827</v>
      </c>
      <c r="AA15" s="3">
        <v>0.38</v>
      </c>
      <c r="AB15" s="3">
        <v>0.38500000000000001</v>
      </c>
      <c r="AC15" s="3">
        <v>5.5500000000000002E-3</v>
      </c>
      <c r="AD15" s="3">
        <v>0.11600000000000001</v>
      </c>
      <c r="AE15" s="7">
        <f t="shared" si="24"/>
        <v>6.8851131618428614</v>
      </c>
      <c r="AF15" s="7">
        <f t="shared" si="25"/>
        <v>9.6928695804550333</v>
      </c>
      <c r="AG15" s="7">
        <f t="shared" si="26"/>
        <v>2.807756418612172</v>
      </c>
      <c r="AH15" s="6">
        <f t="shared" si="27"/>
        <v>0.25140169634341564</v>
      </c>
      <c r="AI15" s="6">
        <f t="shared" si="28"/>
        <v>0.38285411202636371</v>
      </c>
      <c r="AJ15" s="6">
        <f t="shared" si="2"/>
        <v>9.9210754717305533E-2</v>
      </c>
      <c r="AK15" s="6">
        <f t="shared" si="3"/>
        <v>0.13145241568294808</v>
      </c>
      <c r="AL15" s="40">
        <v>0.13686486486486482</v>
      </c>
      <c r="AM15" s="40">
        <v>0.17633274751025194</v>
      </c>
      <c r="AN15" s="40">
        <v>0.24358232001544111</v>
      </c>
      <c r="AO15" s="40">
        <v>2.8265302702702702</v>
      </c>
      <c r="AP15" s="40">
        <v>2.509509861355204</v>
      </c>
      <c r="AQ15" s="40">
        <v>2.5105765765765766</v>
      </c>
      <c r="AR15" s="40">
        <v>2.1909197422378441</v>
      </c>
      <c r="AS15" s="40">
        <v>6.3733593900791359</v>
      </c>
      <c r="AT15" s="40">
        <v>6.3733593900791359</v>
      </c>
      <c r="AU15" s="6">
        <f t="shared" si="29"/>
        <v>3.5468291198088657</v>
      </c>
      <c r="AV15" s="6">
        <f t="shared" si="30"/>
        <v>3.8627828135025593</v>
      </c>
      <c r="AW15" s="6">
        <f t="shared" si="31"/>
        <v>0.10671745515057629</v>
      </c>
      <c r="AX15" s="6">
        <f t="shared" si="32"/>
        <v>3.8638495287239318</v>
      </c>
      <c r="AY15" s="6">
        <f t="shared" si="33"/>
        <v>4.1824396478412922</v>
      </c>
      <c r="AZ15" s="6">
        <f t="shared" si="34"/>
        <v>6.7249572505189176E-2</v>
      </c>
      <c r="BA15">
        <f t="shared" si="4"/>
        <v>0.50000697701855112</v>
      </c>
      <c r="BB15">
        <f t="shared" si="5"/>
        <v>0.29936474448724704</v>
      </c>
      <c r="BC15">
        <f t="shared" si="6"/>
        <v>0.14474900852509082</v>
      </c>
      <c r="BD15">
        <f t="shared" si="35"/>
        <v>0.15461573596215622</v>
      </c>
      <c r="BE15">
        <f t="shared" si="36"/>
        <v>0.20064223253130409</v>
      </c>
      <c r="BF15">
        <f t="shared" si="7"/>
        <v>42.203512651607383</v>
      </c>
      <c r="BG15" s="10">
        <f t="shared" si="8"/>
        <v>0.31349202241234558</v>
      </c>
      <c r="BH15" s="10">
        <f t="shared" si="9"/>
        <v>7.7773652349077918E-2</v>
      </c>
      <c r="BI15" s="6">
        <f t="shared" si="10"/>
        <v>-718.49708661751549</v>
      </c>
      <c r="BJ15" s="6">
        <f t="shared" si="11"/>
        <v>-119.00395061836986</v>
      </c>
      <c r="BK15">
        <v>2892.0663000000004</v>
      </c>
      <c r="BL15">
        <f t="shared" si="12"/>
        <v>0.16853806478207636</v>
      </c>
      <c r="BM15">
        <f t="shared" si="13"/>
        <v>-4.3750667500001565</v>
      </c>
      <c r="BN15">
        <f t="shared" si="37"/>
        <v>0.3</v>
      </c>
      <c r="BO15">
        <f t="shared" si="38"/>
        <v>0.13</v>
      </c>
      <c r="BP15">
        <f t="shared" si="39"/>
        <v>0.16999999999999998</v>
      </c>
      <c r="BQ15">
        <f t="shared" si="14"/>
        <v>0.33547625780632995</v>
      </c>
      <c r="BR15">
        <f t="shared" si="15"/>
        <v>0.143598733770501</v>
      </c>
      <c r="BS15">
        <f t="shared" si="40"/>
        <v>0.19187752403582894</v>
      </c>
      <c r="BT15">
        <f t="shared" si="16"/>
        <v>0.2746867147608727</v>
      </c>
      <c r="BU15">
        <f t="shared" si="17"/>
        <v>0.14484633915836626</v>
      </c>
      <c r="BV15">
        <v>5</v>
      </c>
      <c r="BW15">
        <f t="shared" si="18"/>
        <v>24.486368760888883</v>
      </c>
      <c r="BX15">
        <f t="shared" si="19"/>
        <v>24.486368760888883</v>
      </c>
      <c r="BY15">
        <f t="shared" si="20"/>
        <v>29.250618089324188</v>
      </c>
      <c r="BZ15">
        <f t="shared" si="21"/>
        <v>29.250618089324188</v>
      </c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</row>
    <row r="16" spans="9:145" x14ac:dyDescent="0.25">
      <c r="I16" t="s">
        <v>9</v>
      </c>
      <c r="J16">
        <v>3</v>
      </c>
      <c r="K16">
        <v>1</v>
      </c>
      <c r="L16" s="40">
        <v>16.468527476474602</v>
      </c>
      <c r="M16" s="40">
        <v>61.936756290863862</v>
      </c>
      <c r="N16" s="40">
        <v>21.594716232661565</v>
      </c>
      <c r="O16" s="31">
        <v>0.12171666666666665</v>
      </c>
      <c r="P16" s="31">
        <v>1.2605133333333332</v>
      </c>
      <c r="Q16" s="40">
        <v>0.12608</v>
      </c>
      <c r="R16" s="40">
        <v>1.4361999999999999</v>
      </c>
      <c r="S16">
        <f t="shared" si="22"/>
        <v>4.3633333333333441E-3</v>
      </c>
      <c r="T16">
        <f t="shared" si="23"/>
        <v>0.17568666666666677</v>
      </c>
      <c r="U16" s="7">
        <v>1.3469442207129729</v>
      </c>
      <c r="V16" s="7">
        <v>1.242248497610523</v>
      </c>
      <c r="W16" s="31">
        <f t="shared" si="0"/>
        <v>8.0871325152065507E-2</v>
      </c>
      <c r="X16" s="7">
        <f t="shared" si="1"/>
        <v>1.294596359161748</v>
      </c>
      <c r="Y16" s="7">
        <v>0.16237837837837837</v>
      </c>
      <c r="Z16" s="7">
        <v>0.25802183261660616</v>
      </c>
      <c r="AA16" s="3">
        <v>1.56</v>
      </c>
      <c r="AB16" s="3">
        <v>2.5299999999999998</v>
      </c>
      <c r="AC16" s="3">
        <v>2.8199999999999999E-2</v>
      </c>
      <c r="AD16" s="3">
        <v>0.155</v>
      </c>
      <c r="AE16" s="7">
        <f t="shared" si="24"/>
        <v>27.074202401453597</v>
      </c>
      <c r="AF16" s="7">
        <f t="shared" si="25"/>
        <v>49.537652796377166</v>
      </c>
      <c r="AG16" s="7">
        <f t="shared" si="26"/>
        <v>22.463450394923569</v>
      </c>
      <c r="AH16" s="6">
        <f t="shared" si="27"/>
        <v>0.21021445745523734</v>
      </c>
      <c r="AI16" s="6">
        <f t="shared" si="28"/>
        <v>0.33403412508970026</v>
      </c>
      <c r="AJ16" s="6">
        <f t="shared" si="2"/>
        <v>9.5643454238227787E-2</v>
      </c>
      <c r="AK16" s="6">
        <f t="shared" si="3"/>
        <v>0.12381966763446292</v>
      </c>
      <c r="AL16" s="40">
        <v>7.3251942286348654E-2</v>
      </c>
      <c r="AM16" s="40">
        <v>8.7337093950593164E-2</v>
      </c>
      <c r="AN16" s="40">
        <v>0.25282824820020572</v>
      </c>
      <c r="AO16" s="40">
        <v>18.361551979282282</v>
      </c>
      <c r="AP16" s="40">
        <v>12.921189133112883</v>
      </c>
      <c r="AQ16" s="40">
        <v>14.578338882722903</v>
      </c>
      <c r="AR16" s="40">
        <v>12.051319457952408</v>
      </c>
      <c r="AS16" s="40">
        <v>14.960857330590791</v>
      </c>
      <c r="AT16" s="40">
        <v>14.355323677294026</v>
      </c>
      <c r="AU16" s="6">
        <f t="shared" si="29"/>
        <v>-3.4006946486914913</v>
      </c>
      <c r="AV16" s="6">
        <f t="shared" si="30"/>
        <v>-0.22301520542887765</v>
      </c>
      <c r="AW16" s="6">
        <f t="shared" si="31"/>
        <v>0.17957630591385706</v>
      </c>
      <c r="AX16" s="6">
        <f t="shared" si="32"/>
        <v>2.0396681974779085</v>
      </c>
      <c r="AY16" s="6">
        <f t="shared" si="33"/>
        <v>2.3040042193416177</v>
      </c>
      <c r="AZ16" s="6">
        <f t="shared" si="34"/>
        <v>0.16549115424961255</v>
      </c>
      <c r="BA16">
        <f t="shared" si="4"/>
        <v>0.5114730720144347</v>
      </c>
      <c r="BB16">
        <f t="shared" si="5"/>
        <v>0.30784548488267555</v>
      </c>
      <c r="BC16">
        <f t="shared" si="6"/>
        <v>0.14862246115270528</v>
      </c>
      <c r="BD16">
        <f t="shared" si="35"/>
        <v>0.15922302372997027</v>
      </c>
      <c r="BE16">
        <f t="shared" si="36"/>
        <v>0.20362758713175916</v>
      </c>
      <c r="BF16">
        <f t="shared" si="7"/>
        <v>42.75614411262795</v>
      </c>
      <c r="BG16" s="10">
        <f t="shared" si="8"/>
        <v>0.31124596122083853</v>
      </c>
      <c r="BH16" s="10">
        <f t="shared" si="9"/>
        <v>7.8797146934045534E-2</v>
      </c>
      <c r="BI16" s="6">
        <f t="shared" si="10"/>
        <v>-1966.5425114950281</v>
      </c>
      <c r="BJ16" s="6">
        <f t="shared" si="11"/>
        <v>-233.05322332171238</v>
      </c>
      <c r="BK16">
        <v>2105.5920000000001</v>
      </c>
      <c r="BL16">
        <f t="shared" si="12"/>
        <v>0.17939492547496991</v>
      </c>
      <c r="BM16">
        <f t="shared" si="13"/>
        <v>-4.3793058632982005</v>
      </c>
      <c r="BN16">
        <f t="shared" si="37"/>
        <v>0.3</v>
      </c>
      <c r="BO16">
        <f t="shared" si="38"/>
        <v>0.13</v>
      </c>
      <c r="BP16">
        <f t="shared" si="39"/>
        <v>0.16999999999999998</v>
      </c>
      <c r="BQ16">
        <f t="shared" si="14"/>
        <v>0.32932630309433775</v>
      </c>
      <c r="BR16">
        <f t="shared" si="15"/>
        <v>0.13740927836124808</v>
      </c>
      <c r="BS16">
        <f t="shared" si="40"/>
        <v>0.19191702473308966</v>
      </c>
      <c r="BT16">
        <f t="shared" si="16"/>
        <v>0.26517920078171098</v>
      </c>
      <c r="BU16">
        <f t="shared" si="17"/>
        <v>0.13883007911402612</v>
      </c>
      <c r="BV16">
        <v>5</v>
      </c>
      <c r="BW16">
        <f t="shared" si="18"/>
        <v>25.818946210277222</v>
      </c>
      <c r="BX16">
        <f t="shared" si="19"/>
        <v>25.818946210277222</v>
      </c>
      <c r="BY16">
        <f t="shared" si="20"/>
        <v>29.284481515004998</v>
      </c>
      <c r="BZ16">
        <f t="shared" si="21"/>
        <v>29.284481515004998</v>
      </c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  <c r="DM16" s="3"/>
      <c r="DN16" s="3"/>
      <c r="DO16" s="3"/>
      <c r="DP16" s="3"/>
      <c r="DQ16" s="3"/>
      <c r="DR16" s="3"/>
      <c r="DS16" s="3"/>
      <c r="DT16" s="3"/>
      <c r="DU16" s="3"/>
      <c r="DV16" s="3"/>
      <c r="DW16" s="3"/>
      <c r="DX16" s="3"/>
      <c r="DY16" s="3"/>
      <c r="DZ16" s="3"/>
      <c r="EA16" s="3"/>
      <c r="EB16" s="3"/>
      <c r="EC16" s="3"/>
      <c r="ED16" s="3"/>
      <c r="EE16" s="3"/>
      <c r="EF16" s="3"/>
      <c r="EG16" s="3"/>
    </row>
    <row r="17" spans="9:137" x14ac:dyDescent="0.25">
      <c r="I17" t="s">
        <v>9</v>
      </c>
      <c r="J17">
        <v>3</v>
      </c>
      <c r="K17">
        <v>2</v>
      </c>
      <c r="L17" s="40">
        <v>14.9466843622718</v>
      </c>
      <c r="M17" s="40">
        <v>60.620355343707999</v>
      </c>
      <c r="N17" s="40">
        <v>24.432960294020202</v>
      </c>
      <c r="O17" s="31">
        <v>0.12897</v>
      </c>
      <c r="P17" s="31">
        <v>1.4334</v>
      </c>
      <c r="Q17" s="40">
        <v>0.13649</v>
      </c>
      <c r="R17" s="40">
        <v>1.5383</v>
      </c>
      <c r="S17">
        <f t="shared" si="22"/>
        <v>7.5199999999999989E-3</v>
      </c>
      <c r="T17">
        <f t="shared" si="23"/>
        <v>0.10489999999999999</v>
      </c>
      <c r="U17" s="7">
        <v>1.3009313214779759</v>
      </c>
      <c r="V17" s="7">
        <v>0.95555463938859031</v>
      </c>
      <c r="W17" s="31">
        <f t="shared" si="0"/>
        <v>0.30611906130073974</v>
      </c>
      <c r="X17" s="7">
        <f t="shared" si="1"/>
        <v>1.1282429804332832</v>
      </c>
      <c r="Y17" s="7">
        <v>0.25622234513274333</v>
      </c>
      <c r="Z17" s="7">
        <v>0.27781013395457188</v>
      </c>
      <c r="AA17" s="3">
        <v>1.6</v>
      </c>
      <c r="AB17" s="3">
        <v>1.05</v>
      </c>
      <c r="AC17" s="3">
        <v>1.46E-2</v>
      </c>
      <c r="AD17" s="3">
        <v>0</v>
      </c>
      <c r="AE17" s="7">
        <f t="shared" si="24"/>
        <v>25.92403969740948</v>
      </c>
      <c r="AF17" s="7">
        <f t="shared" si="25"/>
        <v>17.148527832106716</v>
      </c>
      <c r="AG17" s="7">
        <f t="shared" si="26"/>
        <v>-8.7755118653027644</v>
      </c>
      <c r="AH17" s="6">
        <f t="shared" si="27"/>
        <v>0.28908106232617164</v>
      </c>
      <c r="AI17" s="6">
        <f t="shared" si="28"/>
        <v>0.31343733352747583</v>
      </c>
      <c r="AJ17" s="6">
        <f t="shared" si="2"/>
        <v>2.1587788821828546E-2</v>
      </c>
      <c r="AK17" s="6">
        <f t="shared" si="3"/>
        <v>2.435627120130418E-2</v>
      </c>
      <c r="AL17" s="40">
        <v>0.1075</v>
      </c>
      <c r="AM17" s="40">
        <v>8.7688076363048081E-2</v>
      </c>
      <c r="AN17" s="40">
        <v>0.28552330022918265</v>
      </c>
      <c r="AO17" s="40">
        <v>8.0196843749999989</v>
      </c>
      <c r="AP17" s="40">
        <v>28.370530658469505</v>
      </c>
      <c r="AQ17" s="40">
        <v>7.6140624999999993</v>
      </c>
      <c r="AR17" s="40">
        <v>20.212870085746644</v>
      </c>
      <c r="AS17" s="40">
        <v>23.177985103132166</v>
      </c>
      <c r="AT17" s="40">
        <v>22.657348166539347</v>
      </c>
      <c r="AU17" s="6">
        <f t="shared" si="29"/>
        <v>15.158300728132167</v>
      </c>
      <c r="AV17" s="6">
        <f t="shared" si="30"/>
        <v>15.043285666539347</v>
      </c>
      <c r="AW17" s="6">
        <f t="shared" si="31"/>
        <v>0.17802330022918267</v>
      </c>
      <c r="AX17" s="6">
        <f t="shared" si="32"/>
        <v>-5.1925455553373396</v>
      </c>
      <c r="AY17" s="6">
        <f t="shared" si="33"/>
        <v>2.4444780807927025</v>
      </c>
      <c r="AZ17" s="6">
        <f t="shared" si="34"/>
        <v>0.19783522386613456</v>
      </c>
      <c r="BA17">
        <f t="shared" si="4"/>
        <v>0.57424793191196866</v>
      </c>
      <c r="BB17">
        <f t="shared" si="5"/>
        <v>0.32872528162225212</v>
      </c>
      <c r="BC17">
        <f t="shared" si="6"/>
        <v>0.16163040480980218</v>
      </c>
      <c r="BD17">
        <f t="shared" si="35"/>
        <v>0.16709487681244994</v>
      </c>
      <c r="BE17">
        <f t="shared" si="36"/>
        <v>0.24552265028971654</v>
      </c>
      <c r="BF17">
        <f t="shared" si="7"/>
        <v>33.609365326556997</v>
      </c>
      <c r="BG17" s="10">
        <f t="shared" si="8"/>
        <v>0.30622552351813853</v>
      </c>
      <c r="BH17" s="10">
        <f t="shared" si="9"/>
        <v>8.6296193580464531E-2</v>
      </c>
      <c r="BI17" s="6">
        <f t="shared" si="10"/>
        <v>-591.22936707763915</v>
      </c>
      <c r="BJ17" s="6">
        <f t="shared" si="11"/>
        <v>-408.21910746907378</v>
      </c>
      <c r="BK17">
        <v>2105.5920000000001</v>
      </c>
      <c r="BL17">
        <f t="shared" si="12"/>
        <v>0.15248332887566243</v>
      </c>
      <c r="BM17">
        <f t="shared" si="13"/>
        <v>-4.6554432545941973</v>
      </c>
      <c r="BN17">
        <f t="shared" si="37"/>
        <v>0.32</v>
      </c>
      <c r="BO17">
        <f t="shared" si="38"/>
        <v>0.14000000000000001</v>
      </c>
      <c r="BP17">
        <f t="shared" si="39"/>
        <v>0.18</v>
      </c>
      <c r="BQ17">
        <f t="shared" si="14"/>
        <v>0.29565637923969651</v>
      </c>
      <c r="BR17">
        <f t="shared" si="15"/>
        <v>0.10352309511425978</v>
      </c>
      <c r="BS17">
        <f t="shared" si="40"/>
        <v>0.19213328412543673</v>
      </c>
      <c r="BT17">
        <f t="shared" si="16"/>
        <v>0.21312722857757435</v>
      </c>
      <c r="BU17">
        <f t="shared" si="17"/>
        <v>0.10589211012579008</v>
      </c>
      <c r="BV17">
        <v>5</v>
      </c>
      <c r="BW17">
        <f t="shared" si="18"/>
        <v>25.818946210277222</v>
      </c>
      <c r="BX17">
        <f t="shared" si="19"/>
        <v>25.818946210277222</v>
      </c>
      <c r="BY17">
        <f t="shared" si="20"/>
        <v>29.284481515004998</v>
      </c>
      <c r="BZ17">
        <f t="shared" si="21"/>
        <v>29.284481515004998</v>
      </c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  <c r="DM17" s="3"/>
      <c r="DN17" s="3"/>
      <c r="DO17" s="3"/>
      <c r="DP17" s="3"/>
      <c r="DQ17" s="3"/>
      <c r="DR17" s="3"/>
      <c r="DS17" s="3"/>
      <c r="DT17" s="3"/>
      <c r="DU17" s="3"/>
      <c r="DV17" s="3"/>
      <c r="DW17" s="3"/>
      <c r="DX17" s="3"/>
      <c r="DY17" s="3"/>
      <c r="DZ17" s="3"/>
      <c r="EA17" s="3"/>
      <c r="EB17" s="3"/>
      <c r="EC17" s="3"/>
      <c r="ED17" s="3"/>
      <c r="EE17" s="3"/>
      <c r="EF17" s="3"/>
      <c r="EG17" s="3"/>
    </row>
    <row r="18" spans="9:137" x14ac:dyDescent="0.25">
      <c r="I18" t="s">
        <v>9</v>
      </c>
      <c r="J18">
        <v>3</v>
      </c>
      <c r="K18">
        <v>3</v>
      </c>
      <c r="L18" s="40">
        <v>12.991153209552801</v>
      </c>
      <c r="M18" s="40">
        <v>63.079689087826203</v>
      </c>
      <c r="N18" s="40">
        <v>23.929157702621001</v>
      </c>
      <c r="O18" s="31">
        <v>0.14551</v>
      </c>
      <c r="P18" s="31">
        <v>1.6425000000000001</v>
      </c>
      <c r="Q18" s="40">
        <v>0.11296</v>
      </c>
      <c r="R18" s="40">
        <v>1.3575999999999999</v>
      </c>
      <c r="S18">
        <f t="shared" si="22"/>
        <v>-3.2549999999999996E-2</v>
      </c>
      <c r="T18">
        <f t="shared" si="23"/>
        <v>-0.28490000000000015</v>
      </c>
      <c r="U18" s="7">
        <v>1.0377924870136597</v>
      </c>
      <c r="V18" s="7">
        <v>0.98434051544249868</v>
      </c>
      <c r="W18" s="31">
        <f t="shared" si="0"/>
        <v>5.2866919738945202E-2</v>
      </c>
      <c r="X18" s="7">
        <f t="shared" si="1"/>
        <v>1.0110665012280791</v>
      </c>
      <c r="Y18" s="7">
        <v>0.26528208971202227</v>
      </c>
      <c r="Z18" s="7">
        <v>0.32350659425911543</v>
      </c>
      <c r="AA18" s="3">
        <v>1.91</v>
      </c>
      <c r="AB18" s="3">
        <v>1.1000000000000001</v>
      </c>
      <c r="AC18" s="3">
        <v>3.8399999999999997E-2</v>
      </c>
      <c r="AD18" s="3">
        <v>3.6700000000000003E-2</v>
      </c>
      <c r="AE18" s="7">
        <f t="shared" si="24"/>
        <v>28.236689508034395</v>
      </c>
      <c r="AF18" s="7">
        <f t="shared" si="25"/>
        <v>17.231388189047536</v>
      </c>
      <c r="AG18" s="7">
        <f t="shared" si="26"/>
        <v>-11.005301318986859</v>
      </c>
      <c r="AH18" s="6">
        <f t="shared" si="27"/>
        <v>0.26821783428360774</v>
      </c>
      <c r="AI18" s="6">
        <f t="shared" si="28"/>
        <v>0.32708668038177563</v>
      </c>
      <c r="AJ18" s="6">
        <f t="shared" si="2"/>
        <v>5.8224504547093159E-2</v>
      </c>
      <c r="AK18" s="6">
        <f t="shared" si="3"/>
        <v>5.8868846098167893E-2</v>
      </c>
      <c r="AL18" s="40">
        <v>0.25407608695652178</v>
      </c>
      <c r="AM18" s="40">
        <v>0.17841409691629972</v>
      </c>
      <c r="AN18" s="40">
        <v>0.34115840280824933</v>
      </c>
      <c r="AO18" s="40">
        <v>12.242917798913043</v>
      </c>
      <c r="AP18" s="40">
        <v>22.463518722466969</v>
      </c>
      <c r="AQ18" s="40">
        <v>12.070482336956522</v>
      </c>
      <c r="AR18" s="40">
        <v>21.80066079295155</v>
      </c>
      <c r="AS18" s="40">
        <v>16.680657634927599</v>
      </c>
      <c r="AT18" s="40">
        <v>15.87037443323095</v>
      </c>
      <c r="AU18" s="6">
        <f t="shared" si="29"/>
        <v>4.4377398360145559</v>
      </c>
      <c r="AV18" s="6">
        <f t="shared" si="30"/>
        <v>3.7998920962744283</v>
      </c>
      <c r="AW18" s="6">
        <f t="shared" si="31"/>
        <v>8.7082315851727543E-2</v>
      </c>
      <c r="AX18" s="6">
        <f t="shared" si="32"/>
        <v>-5.78286108753937</v>
      </c>
      <c r="AY18" s="6">
        <f t="shared" si="33"/>
        <v>-5.9302863597206006</v>
      </c>
      <c r="AZ18" s="6">
        <f t="shared" si="34"/>
        <v>0.1627443058919496</v>
      </c>
      <c r="BA18">
        <f t="shared" si="4"/>
        <v>0.61846547123468709</v>
      </c>
      <c r="BB18">
        <f t="shared" si="5"/>
        <v>0.33739545677942628</v>
      </c>
      <c r="BC18">
        <f t="shared" si="6"/>
        <v>0.16197874846304561</v>
      </c>
      <c r="BD18">
        <f t="shared" si="35"/>
        <v>0.17541670831638068</v>
      </c>
      <c r="BE18">
        <f t="shared" si="36"/>
        <v>0.28107001445526081</v>
      </c>
      <c r="BF18">
        <f t="shared" si="7"/>
        <v>29.601930048945562</v>
      </c>
      <c r="BG18" s="10">
        <f t="shared" si="8"/>
        <v>0.30994422013952527</v>
      </c>
      <c r="BH18" s="10">
        <f t="shared" si="9"/>
        <v>8.4499505903619224E-2</v>
      </c>
      <c r="BI18" s="6">
        <f t="shared" si="10"/>
        <v>-925.34189341799458</v>
      </c>
      <c r="BJ18" s="6">
        <f t="shared" si="11"/>
        <v>-377.42249978829977</v>
      </c>
      <c r="BK18">
        <v>2105.5920000000001</v>
      </c>
      <c r="BL18">
        <f t="shared" si="12"/>
        <v>0.17253154421592437</v>
      </c>
      <c r="BM18">
        <f t="shared" si="13"/>
        <v>-4.5518844118630737</v>
      </c>
      <c r="BN18">
        <f t="shared" si="37"/>
        <v>0.32</v>
      </c>
      <c r="BO18">
        <f t="shared" si="38"/>
        <v>0.14000000000000001</v>
      </c>
      <c r="BP18">
        <f t="shared" si="39"/>
        <v>0.18</v>
      </c>
      <c r="BQ18">
        <f t="shared" si="14"/>
        <v>0.27193985984856317</v>
      </c>
      <c r="BR18">
        <f t="shared" si="15"/>
        <v>7.9654246300159715E-2</v>
      </c>
      <c r="BS18">
        <f t="shared" si="40"/>
        <v>0.19228561354840346</v>
      </c>
      <c r="BT18">
        <f t="shared" si="16"/>
        <v>0.17646270823426594</v>
      </c>
      <c r="BU18">
        <f t="shared" si="17"/>
        <v>8.2691167243159669E-2</v>
      </c>
      <c r="BV18">
        <v>5</v>
      </c>
      <c r="BW18">
        <f t="shared" si="18"/>
        <v>25.818946210277222</v>
      </c>
      <c r="BX18">
        <f t="shared" si="19"/>
        <v>25.818946210277222</v>
      </c>
      <c r="BY18">
        <f t="shared" si="20"/>
        <v>29.284481515004998</v>
      </c>
      <c r="BZ18">
        <f t="shared" si="21"/>
        <v>29.284481515004998</v>
      </c>
    </row>
    <row r="19" spans="9:137" x14ac:dyDescent="0.25">
      <c r="I19" t="s">
        <v>9</v>
      </c>
      <c r="J19">
        <v>3</v>
      </c>
      <c r="K19">
        <v>4</v>
      </c>
      <c r="L19" s="40">
        <v>13.088341841207701</v>
      </c>
      <c r="M19" s="40">
        <v>64.942154173931598</v>
      </c>
      <c r="N19" s="40">
        <v>21.969503984860701</v>
      </c>
      <c r="O19" s="31">
        <v>0.11783</v>
      </c>
      <c r="P19" s="31">
        <v>1.1279999999999999</v>
      </c>
      <c r="Q19" s="40">
        <v>9.2829999999999996E-2</v>
      </c>
      <c r="R19" s="40">
        <v>0.98751999999999995</v>
      </c>
      <c r="S19">
        <f t="shared" si="22"/>
        <v>-2.5000000000000008E-2</v>
      </c>
      <c r="T19">
        <f t="shared" si="23"/>
        <v>-0.14047999999999994</v>
      </c>
      <c r="U19" s="7">
        <v>1.0812347885149263</v>
      </c>
      <c r="V19" s="7">
        <v>1.0466884318206302</v>
      </c>
      <c r="W19" s="31">
        <f t="shared" si="0"/>
        <v>3.2469551874948176E-2</v>
      </c>
      <c r="X19" s="7">
        <f t="shared" si="1"/>
        <v>1.0639616101677782</v>
      </c>
      <c r="Y19" s="7">
        <v>0.29631136425277999</v>
      </c>
      <c r="Z19" s="7">
        <v>0.34432765494744472</v>
      </c>
      <c r="AA19" s="3">
        <v>1.41</v>
      </c>
      <c r="AB19" s="3">
        <v>1</v>
      </c>
      <c r="AC19" s="3">
        <v>0</v>
      </c>
      <c r="AD19" s="3">
        <v>2.6700000000000002E-2</v>
      </c>
      <c r="AE19" s="7">
        <f t="shared" si="24"/>
        <v>22.030430018937487</v>
      </c>
      <c r="AF19" s="7">
        <f t="shared" si="25"/>
        <v>16.635782292347464</v>
      </c>
      <c r="AG19" s="7">
        <f t="shared" si="26"/>
        <v>-5.3946477265900228</v>
      </c>
      <c r="AH19" s="6">
        <f t="shared" si="27"/>
        <v>0.31526391622139882</v>
      </c>
      <c r="AI19" s="6">
        <f t="shared" si="28"/>
        <v>0.36635140618317841</v>
      </c>
      <c r="AJ19" s="6">
        <f t="shared" si="2"/>
        <v>4.8016290694664732E-2</v>
      </c>
      <c r="AK19" s="6">
        <f t="shared" si="3"/>
        <v>5.1087489961779586E-2</v>
      </c>
      <c r="AL19" s="40">
        <v>0.28057913130304546</v>
      </c>
      <c r="AM19" s="40">
        <v>0.25046137621935166</v>
      </c>
      <c r="AN19" s="40">
        <v>0.35069008782936001</v>
      </c>
      <c r="AO19" s="40">
        <v>9.0371536445332001</v>
      </c>
      <c r="AP19" s="40">
        <v>9.1778654758766169</v>
      </c>
      <c r="AQ19" s="40">
        <v>8.8039815277084372</v>
      </c>
      <c r="AR19" s="40">
        <v>8.9616398629053542</v>
      </c>
      <c r="AS19" s="40">
        <v>9.5111093684650765</v>
      </c>
      <c r="AT19" s="40">
        <v>9.5111093684650765</v>
      </c>
      <c r="AU19" s="6">
        <f t="shared" si="29"/>
        <v>0.47395572393187635</v>
      </c>
      <c r="AV19" s="6">
        <f t="shared" si="30"/>
        <v>0.70712784075663926</v>
      </c>
      <c r="AW19" s="6">
        <f t="shared" si="31"/>
        <v>7.011095652631455E-2</v>
      </c>
      <c r="AX19" s="6">
        <f t="shared" si="32"/>
        <v>0.33324389258845954</v>
      </c>
      <c r="AY19" s="6">
        <f t="shared" si="33"/>
        <v>0.54946950555972229</v>
      </c>
      <c r="AZ19" s="6">
        <f t="shared" si="34"/>
        <v>0.10022871161000835</v>
      </c>
      <c r="BA19">
        <f t="shared" si="4"/>
        <v>0.59850505276687604</v>
      </c>
      <c r="BB19">
        <f t="shared" si="5"/>
        <v>0.32763503073309042</v>
      </c>
      <c r="BC19">
        <f t="shared" si="6"/>
        <v>0.15394120121603305</v>
      </c>
      <c r="BD19">
        <f t="shared" si="35"/>
        <v>0.17369382951705736</v>
      </c>
      <c r="BE19">
        <f t="shared" si="36"/>
        <v>0.27087002203378563</v>
      </c>
      <c r="BF19">
        <f t="shared" si="7"/>
        <v>31.771312362090072</v>
      </c>
      <c r="BG19" s="10">
        <f t="shared" si="8"/>
        <v>0.31519760180391404</v>
      </c>
      <c r="BH19" s="10">
        <f t="shared" si="9"/>
        <v>7.9399439266100796E-2</v>
      </c>
      <c r="BI19" s="6">
        <f t="shared" si="10"/>
        <v>-388.10634716184188</v>
      </c>
      <c r="BJ19" s="6">
        <f t="shared" si="11"/>
        <v>-208.35950688642035</v>
      </c>
      <c r="BK19">
        <v>2105.5920000000001</v>
      </c>
      <c r="BL19">
        <f t="shared" si="12"/>
        <v>0.20058621616371292</v>
      </c>
      <c r="BM19">
        <f t="shared" si="13"/>
        <v>-4.3426228262881921</v>
      </c>
      <c r="BN19">
        <f t="shared" si="37"/>
        <v>0.31</v>
      </c>
      <c r="BO19">
        <f t="shared" si="38"/>
        <v>0.13</v>
      </c>
      <c r="BP19">
        <f t="shared" si="39"/>
        <v>0.18</v>
      </c>
      <c r="BQ19">
        <f t="shared" si="14"/>
        <v>0.28264582989795828</v>
      </c>
      <c r="BR19">
        <f t="shared" si="15"/>
        <v>9.0428979991176411E-2</v>
      </c>
      <c r="BS19">
        <f t="shared" si="40"/>
        <v>0.19221684990678187</v>
      </c>
      <c r="BT19">
        <f t="shared" si="16"/>
        <v>0.19301358782149783</v>
      </c>
      <c r="BU19">
        <f t="shared" si="17"/>
        <v>9.3164398813220112E-2</v>
      </c>
      <c r="BV19">
        <v>5</v>
      </c>
      <c r="BW19">
        <f t="shared" si="18"/>
        <v>25.818946210277222</v>
      </c>
      <c r="BX19">
        <f t="shared" si="19"/>
        <v>25.818946210277222</v>
      </c>
      <c r="BY19">
        <f t="shared" si="20"/>
        <v>29.284481515004998</v>
      </c>
      <c r="BZ19">
        <f t="shared" si="21"/>
        <v>29.284481515004998</v>
      </c>
    </row>
    <row r="20" spans="9:137" x14ac:dyDescent="0.25">
      <c r="I20" t="s">
        <v>9</v>
      </c>
      <c r="J20">
        <v>3</v>
      </c>
      <c r="K20">
        <v>5</v>
      </c>
      <c r="L20" s="40">
        <v>15.4234231823065</v>
      </c>
      <c r="M20" s="40">
        <v>65.571796098478004</v>
      </c>
      <c r="N20" s="40">
        <v>19.0047807192155</v>
      </c>
      <c r="O20" s="31">
        <v>8.5669999999999996E-2</v>
      </c>
      <c r="P20" s="31">
        <v>0.80510000000000004</v>
      </c>
      <c r="Q20" s="40">
        <v>7.7979999999999994E-2</v>
      </c>
      <c r="R20" s="40">
        <v>0.65286</v>
      </c>
      <c r="S20">
        <f t="shared" si="22"/>
        <v>-7.6900000000000024E-3</v>
      </c>
      <c r="T20">
        <f t="shared" si="23"/>
        <v>-0.15224000000000004</v>
      </c>
      <c r="U20" s="7">
        <v>1.0533917701212552</v>
      </c>
      <c r="V20" s="7">
        <v>1.0632539555469669</v>
      </c>
      <c r="W20" s="31">
        <f t="shared" si="0"/>
        <v>-9.3186925956616883E-3</v>
      </c>
      <c r="X20" s="7">
        <f t="shared" si="1"/>
        <v>1.058322862834111</v>
      </c>
      <c r="Y20" s="7">
        <v>0.30966651298601516</v>
      </c>
      <c r="Z20" s="7">
        <v>0.39620535714285737</v>
      </c>
      <c r="AA20" s="3">
        <v>1.42</v>
      </c>
      <c r="AB20" s="3">
        <v>0.84299999999999997</v>
      </c>
      <c r="AC20" s="3">
        <v>0.127</v>
      </c>
      <c r="AD20" s="3">
        <v>0</v>
      </c>
      <c r="AE20" s="7">
        <f t="shared" si="24"/>
        <v>24.290574719048223</v>
      </c>
      <c r="AF20" s="7">
        <f t="shared" si="25"/>
        <v>14.111189635348577</v>
      </c>
      <c r="AG20" s="7">
        <f t="shared" si="26"/>
        <v>-10.179385083699646</v>
      </c>
      <c r="AH20" s="6">
        <f t="shared" si="27"/>
        <v>0.32772715054721596</v>
      </c>
      <c r="AI20" s="6">
        <f t="shared" si="28"/>
        <v>0.41931318784164023</v>
      </c>
      <c r="AJ20" s="6">
        <f t="shared" si="2"/>
        <v>8.653884415684221E-2</v>
      </c>
      <c r="AK20" s="6">
        <f t="shared" si="3"/>
        <v>9.1586037294424272E-2</v>
      </c>
      <c r="AL20" s="40">
        <v>0.29549999999999998</v>
      </c>
      <c r="AM20" s="40">
        <v>0.27706185567010327</v>
      </c>
      <c r="AN20" s="40">
        <v>0.40224809313528687</v>
      </c>
      <c r="AO20" s="40">
        <v>11.296220208333333</v>
      </c>
      <c r="AP20" s="40">
        <v>8.6361307989690737</v>
      </c>
      <c r="AQ20" s="40">
        <v>10.849812499999999</v>
      </c>
      <c r="AR20" s="40">
        <v>7.7155820446735408</v>
      </c>
      <c r="AS20" s="40">
        <v>11.163647631473301</v>
      </c>
      <c r="AT20" s="40">
        <v>10.808995717917835</v>
      </c>
      <c r="AU20" s="6">
        <f t="shared" si="29"/>
        <v>-0.13257257686003143</v>
      </c>
      <c r="AV20" s="6">
        <f t="shared" si="30"/>
        <v>-4.0816782082163883E-2</v>
      </c>
      <c r="AW20" s="6">
        <f t="shared" si="31"/>
        <v>0.10674809313528688</v>
      </c>
      <c r="AX20" s="6">
        <f t="shared" si="32"/>
        <v>2.5275168325042277</v>
      </c>
      <c r="AY20" s="6">
        <f t="shared" si="33"/>
        <v>3.0934136732442941</v>
      </c>
      <c r="AZ20" s="6">
        <f t="shared" si="34"/>
        <v>0.12518623746518359</v>
      </c>
      <c r="BA20">
        <f t="shared" si="4"/>
        <v>0.60063288194939202</v>
      </c>
      <c r="BB20">
        <f t="shared" si="5"/>
        <v>0.31387144905218545</v>
      </c>
      <c r="BC20">
        <f t="shared" si="6"/>
        <v>0.14222159968928966</v>
      </c>
      <c r="BD20">
        <f t="shared" si="35"/>
        <v>0.17164984936289579</v>
      </c>
      <c r="BE20">
        <f t="shared" si="36"/>
        <v>0.28676143289720657</v>
      </c>
      <c r="BF20">
        <f t="shared" si="7"/>
        <v>29.362574513232452</v>
      </c>
      <c r="BG20" s="10">
        <f t="shared" si="8"/>
        <v>0.32271394823320648</v>
      </c>
      <c r="BH20" s="10">
        <f t="shared" si="9"/>
        <v>7.1498605993639358E-2</v>
      </c>
      <c r="BI20" s="6">
        <f t="shared" si="10"/>
        <v>-277.77927707395901</v>
      </c>
      <c r="BJ20" s="6">
        <f t="shared" si="11"/>
        <v>-107.75487771506273</v>
      </c>
      <c r="BK20">
        <v>2105.5920000000001</v>
      </c>
      <c r="BL20">
        <f t="shared" si="12"/>
        <v>0.23235744304751627</v>
      </c>
      <c r="BM20">
        <f t="shared" si="13"/>
        <v>-4.0993313311379627</v>
      </c>
      <c r="BN20">
        <f t="shared" si="37"/>
        <v>0.3</v>
      </c>
      <c r="BO20">
        <f t="shared" si="38"/>
        <v>0.12</v>
      </c>
      <c r="BP20">
        <f t="shared" si="39"/>
        <v>0.18</v>
      </c>
      <c r="BQ20">
        <f t="shared" si="14"/>
        <v>0.2815045474376241</v>
      </c>
      <c r="BR20">
        <f t="shared" si="15"/>
        <v>8.9280367159308427E-2</v>
      </c>
      <c r="BS20">
        <f t="shared" si="40"/>
        <v>0.19222418027831567</v>
      </c>
      <c r="BT20">
        <f t="shared" si="16"/>
        <v>0.19124922378079337</v>
      </c>
      <c r="BU20">
        <f t="shared" si="17"/>
        <v>9.204792684115401E-2</v>
      </c>
      <c r="BV20">
        <v>5</v>
      </c>
      <c r="BW20">
        <f t="shared" si="18"/>
        <v>25.818946210277222</v>
      </c>
      <c r="BX20">
        <f t="shared" si="19"/>
        <v>25.818946210277222</v>
      </c>
      <c r="BY20">
        <f t="shared" si="20"/>
        <v>29.284481515004998</v>
      </c>
      <c r="BZ20">
        <f t="shared" si="21"/>
        <v>29.284481515004998</v>
      </c>
      <c r="CL20" s="3"/>
      <c r="CM20" s="3"/>
      <c r="CN20" s="3"/>
      <c r="CO20" s="3"/>
    </row>
    <row r="21" spans="9:137" x14ac:dyDescent="0.25">
      <c r="I21" t="s">
        <v>9</v>
      </c>
      <c r="J21">
        <v>4</v>
      </c>
      <c r="K21">
        <v>1</v>
      </c>
      <c r="L21" s="40">
        <v>14.672770180137</v>
      </c>
      <c r="M21" s="40">
        <v>56.376947937518871</v>
      </c>
      <c r="N21" s="40">
        <v>28.950281882344132</v>
      </c>
      <c r="O21" s="31">
        <v>6.4316666666666675E-2</v>
      </c>
      <c r="P21" s="31">
        <v>0.6325966666666667</v>
      </c>
      <c r="Q21" s="40">
        <v>5.8810000000000001E-2</v>
      </c>
      <c r="R21" s="40">
        <v>0.65266000000000002</v>
      </c>
      <c r="S21">
        <f t="shared" si="22"/>
        <v>-5.5066666666666736E-3</v>
      </c>
      <c r="T21">
        <f t="shared" si="23"/>
        <v>2.0063333333333322E-2</v>
      </c>
      <c r="U21" s="7">
        <v>1.520770915461908</v>
      </c>
      <c r="V21" s="7">
        <v>1.3697484976871377</v>
      </c>
      <c r="W21" s="31">
        <f t="shared" si="0"/>
        <v>0.10449500327710343</v>
      </c>
      <c r="X21" s="7">
        <f t="shared" si="1"/>
        <v>1.445259706574523</v>
      </c>
      <c r="Y21" s="7">
        <v>0.14041192513871886</v>
      </c>
      <c r="Z21" s="7">
        <v>0.22671823861945864</v>
      </c>
      <c r="AA21" s="3">
        <v>0.40400000000000003</v>
      </c>
      <c r="AB21" s="3">
        <v>0.48399999999999999</v>
      </c>
      <c r="AC21" s="3">
        <v>0</v>
      </c>
      <c r="AD21" s="3">
        <v>7.7899999999999997E-2</v>
      </c>
      <c r="AE21" s="7">
        <f t="shared" si="24"/>
        <v>7.5432340878070638</v>
      </c>
      <c r="AF21" s="7">
        <f t="shared" si="25"/>
        <v>11.285435542363413</v>
      </c>
      <c r="AG21" s="7">
        <f t="shared" si="26"/>
        <v>3.7422014545563487</v>
      </c>
      <c r="AH21" s="6">
        <f t="shared" si="27"/>
        <v>0.2029316977255487</v>
      </c>
      <c r="AI21" s="6">
        <f t="shared" si="28"/>
        <v>0.32766673502225147</v>
      </c>
      <c r="AJ21" s="6">
        <f t="shared" si="2"/>
        <v>8.6306313480739777E-2</v>
      </c>
      <c r="AK21" s="6">
        <f t="shared" si="3"/>
        <v>0.12473503729670277</v>
      </c>
      <c r="AL21" s="40">
        <v>9.6780162842339076E-2</v>
      </c>
      <c r="AM21" s="40">
        <v>0.10541835606339842</v>
      </c>
      <c r="AN21" s="40">
        <v>0.23120425815036602</v>
      </c>
      <c r="AO21" s="40">
        <v>3.5508257772020722</v>
      </c>
      <c r="AP21" s="40">
        <v>6.3791850964491941</v>
      </c>
      <c r="AQ21" s="40">
        <v>2.6688317295830246</v>
      </c>
      <c r="AR21" s="40">
        <v>4.9743826022852922</v>
      </c>
      <c r="AS21" s="40">
        <v>4.3656450986915063</v>
      </c>
      <c r="AT21" s="40">
        <v>3.8423832889776008</v>
      </c>
      <c r="AU21" s="6">
        <f t="shared" si="29"/>
        <v>0.81481932148943415</v>
      </c>
      <c r="AV21" s="6">
        <f t="shared" si="30"/>
        <v>1.1735515593945762</v>
      </c>
      <c r="AW21" s="6">
        <f t="shared" si="31"/>
        <v>0.13442409530802696</v>
      </c>
      <c r="AX21" s="6">
        <f t="shared" si="32"/>
        <v>-2.0135399977576878</v>
      </c>
      <c r="AY21" s="6">
        <f t="shared" si="33"/>
        <v>-1.1319993133076913</v>
      </c>
      <c r="AZ21" s="6">
        <f t="shared" si="34"/>
        <v>0.1257859020869676</v>
      </c>
      <c r="BA21">
        <f t="shared" si="4"/>
        <v>0.45461897865112344</v>
      </c>
      <c r="BB21">
        <f t="shared" si="5"/>
        <v>0.33366909093992159</v>
      </c>
      <c r="BC21">
        <f t="shared" si="6"/>
        <v>0.18107697327421152</v>
      </c>
      <c r="BD21">
        <f t="shared" si="35"/>
        <v>0.15259211766571007</v>
      </c>
      <c r="BE21">
        <f t="shared" si="36"/>
        <v>0.12094988771120185</v>
      </c>
      <c r="BF21">
        <f t="shared" si="7"/>
        <v>69.765311087463729</v>
      </c>
      <c r="BG21" s="10">
        <f t="shared" si="8"/>
        <v>0.26078875485452291</v>
      </c>
      <c r="BH21" s="10">
        <f t="shared" si="9"/>
        <v>9.1616166980270072E-2</v>
      </c>
      <c r="BI21" s="6">
        <f t="shared" si="10"/>
        <v>-6487.945390666936</v>
      </c>
      <c r="BJ21" s="6">
        <f t="shared" si="11"/>
        <v>-363.35444689997928</v>
      </c>
      <c r="BK21">
        <v>972.49799999999993</v>
      </c>
      <c r="BL21">
        <f t="shared" si="12"/>
        <v>0.10721616293656631</v>
      </c>
      <c r="BM21">
        <f t="shared" si="13"/>
        <v>-5.2177714526582459</v>
      </c>
      <c r="BN21">
        <f t="shared" si="37"/>
        <v>0.33</v>
      </c>
      <c r="BO21">
        <f t="shared" si="38"/>
        <v>0.16</v>
      </c>
      <c r="BP21">
        <f t="shared" si="39"/>
        <v>0.17</v>
      </c>
      <c r="BQ21">
        <f t="shared" si="14"/>
        <v>0.35982056461068346</v>
      </c>
      <c r="BR21">
        <f t="shared" si="15"/>
        <v>0.16809940222923034</v>
      </c>
      <c r="BS21">
        <f t="shared" si="40"/>
        <v>0.19172116238145312</v>
      </c>
      <c r="BT21">
        <f t="shared" si="16"/>
        <v>0.31232176218716823</v>
      </c>
      <c r="BU21">
        <f t="shared" si="17"/>
        <v>0.16866142190175559</v>
      </c>
      <c r="BV21">
        <v>5</v>
      </c>
      <c r="BW21">
        <f t="shared" si="18"/>
        <v>23.159910838760741</v>
      </c>
      <c r="BX21">
        <f t="shared" si="19"/>
        <v>23.159910838760741</v>
      </c>
      <c r="BY21">
        <f t="shared" si="20"/>
        <v>29.209172435860737</v>
      </c>
      <c r="BZ21">
        <f t="shared" si="21"/>
        <v>29.209172435860737</v>
      </c>
      <c r="CL21" s="3"/>
      <c r="CM21" s="3"/>
    </row>
    <row r="22" spans="9:137" x14ac:dyDescent="0.25">
      <c r="I22" t="s">
        <v>9</v>
      </c>
      <c r="J22">
        <v>4</v>
      </c>
      <c r="K22">
        <v>2</v>
      </c>
      <c r="L22" s="40">
        <v>16.048290225872499</v>
      </c>
      <c r="M22" s="40">
        <v>60.6319586276053</v>
      </c>
      <c r="N22" s="40">
        <v>23.319751146522201</v>
      </c>
      <c r="O22" s="31">
        <v>3.168E-2</v>
      </c>
      <c r="P22" s="31">
        <v>0.27883000000000002</v>
      </c>
      <c r="Q22" s="40">
        <v>2.7400000000000001E-2</v>
      </c>
      <c r="R22" s="40">
        <v>0.26100000000000001</v>
      </c>
      <c r="S22">
        <f t="shared" si="22"/>
        <v>-4.2799999999999991E-3</v>
      </c>
      <c r="T22">
        <f t="shared" si="23"/>
        <v>-1.7830000000000013E-2</v>
      </c>
      <c r="U22" s="7">
        <v>1.4359066768971134</v>
      </c>
      <c r="V22" s="7">
        <v>1.4997179683577844</v>
      </c>
      <c r="W22" s="31">
        <f t="shared" si="0"/>
        <v>-4.3473740121247904E-2</v>
      </c>
      <c r="X22" s="7">
        <f t="shared" si="1"/>
        <v>1.4678123226274489</v>
      </c>
      <c r="Y22" s="7">
        <v>0.16143764892772053</v>
      </c>
      <c r="Z22" s="7">
        <v>0.20728476821192074</v>
      </c>
      <c r="AA22" s="3">
        <v>0.307</v>
      </c>
      <c r="AB22" s="3">
        <v>0.153</v>
      </c>
      <c r="AC22" s="3">
        <v>0</v>
      </c>
      <c r="AD22" s="3">
        <v>4.1700000000000001E-2</v>
      </c>
      <c r="AE22" s="7">
        <f t="shared" si="24"/>
        <v>5.9288898260854106</v>
      </c>
      <c r="AF22" s="7">
        <f t="shared" si="25"/>
        <v>3.9085419503417769</v>
      </c>
      <c r="AG22" s="7">
        <f t="shared" si="26"/>
        <v>-2.0203478757436337</v>
      </c>
      <c r="AH22" s="6">
        <f t="shared" si="27"/>
        <v>0.23696017043211215</v>
      </c>
      <c r="AI22" s="6">
        <f t="shared" si="28"/>
        <v>0.30425513707443175</v>
      </c>
      <c r="AJ22" s="6">
        <f t="shared" si="2"/>
        <v>4.5847119284200211E-2</v>
      </c>
      <c r="AK22" s="6">
        <f t="shared" si="3"/>
        <v>6.7294966642319598E-2</v>
      </c>
      <c r="AL22" s="40">
        <v>0.12656946132037261</v>
      </c>
      <c r="AM22" s="40">
        <v>0.12427147960142881</v>
      </c>
      <c r="AN22" s="40">
        <v>0.21866147308781886</v>
      </c>
      <c r="AO22" s="40">
        <v>4.7034275010125555</v>
      </c>
      <c r="AP22" s="40">
        <v>10.834697938208937</v>
      </c>
      <c r="AQ22" s="40">
        <v>4.3701507020386119</v>
      </c>
      <c r="AR22" s="40">
        <v>10.399511186313218</v>
      </c>
      <c r="AS22" s="40">
        <v>5.5623771836638349</v>
      </c>
      <c r="AT22" s="40">
        <v>5.5347541902738442</v>
      </c>
      <c r="AU22" s="6">
        <f t="shared" si="29"/>
        <v>0.85894968265127947</v>
      </c>
      <c r="AV22" s="6">
        <f t="shared" si="30"/>
        <v>1.1646034882352323</v>
      </c>
      <c r="AW22" s="6">
        <f t="shared" si="31"/>
        <v>9.2092011767446247E-2</v>
      </c>
      <c r="AX22" s="6">
        <f t="shared" si="32"/>
        <v>-5.2723207545451016</v>
      </c>
      <c r="AY22" s="6">
        <f t="shared" si="33"/>
        <v>-4.8647569960393735</v>
      </c>
      <c r="AZ22" s="6">
        <f t="shared" si="34"/>
        <v>9.4389993486390045E-2</v>
      </c>
      <c r="BA22">
        <f t="shared" si="4"/>
        <v>0.44610855749907585</v>
      </c>
      <c r="BB22">
        <f t="shared" si="5"/>
        <v>0.30729849213744803</v>
      </c>
      <c r="BC22">
        <f t="shared" si="6"/>
        <v>0.15504572160034236</v>
      </c>
      <c r="BD22">
        <f t="shared" si="35"/>
        <v>0.15225277053710567</v>
      </c>
      <c r="BE22">
        <f t="shared" si="36"/>
        <v>0.13881006536162782</v>
      </c>
      <c r="BF22">
        <f t="shared" si="7"/>
        <v>64.361124951461832</v>
      </c>
      <c r="BG22" s="10">
        <f t="shared" si="8"/>
        <v>0.29258552117219466</v>
      </c>
      <c r="BH22" s="10">
        <f t="shared" si="9"/>
        <v>8.0949657578842774E-2</v>
      </c>
      <c r="BI22" s="6">
        <f t="shared" si="10"/>
        <v>-1177.3740896140139</v>
      </c>
      <c r="BJ22" s="6">
        <f t="shared" si="11"/>
        <v>-345.62632178507386</v>
      </c>
      <c r="BK22">
        <v>972.49799999999993</v>
      </c>
      <c r="BL22">
        <f t="shared" si="12"/>
        <v>0.15862219095022495</v>
      </c>
      <c r="BM22">
        <f t="shared" si="13"/>
        <v>-4.5565071337902623</v>
      </c>
      <c r="BN22">
        <f t="shared" si="37"/>
        <v>0.31</v>
      </c>
      <c r="BO22">
        <f t="shared" si="38"/>
        <v>0.13</v>
      </c>
      <c r="BP22">
        <f t="shared" si="39"/>
        <v>0.18</v>
      </c>
      <c r="BQ22">
        <f t="shared" si="14"/>
        <v>0.36438521409979563</v>
      </c>
      <c r="BR22">
        <f t="shared" si="15"/>
        <v>0.17269337011921135</v>
      </c>
      <c r="BS22">
        <f t="shared" si="40"/>
        <v>0.19169184398058428</v>
      </c>
      <c r="BT22">
        <f t="shared" si="16"/>
        <v>0.31937847575012879</v>
      </c>
      <c r="BU22">
        <f t="shared" si="17"/>
        <v>0.17312683988023492</v>
      </c>
      <c r="BV22">
        <v>5</v>
      </c>
      <c r="BW22">
        <f t="shared" si="18"/>
        <v>23.159910838760741</v>
      </c>
      <c r="BX22">
        <f t="shared" si="19"/>
        <v>23.159910838760741</v>
      </c>
      <c r="BY22">
        <f t="shared" si="20"/>
        <v>29.209172435860737</v>
      </c>
      <c r="BZ22">
        <f t="shared" si="21"/>
        <v>29.209172435860737</v>
      </c>
      <c r="CL22" s="3"/>
      <c r="CM22" s="3"/>
    </row>
    <row r="23" spans="9:137" x14ac:dyDescent="0.25">
      <c r="I23" t="s">
        <v>9</v>
      </c>
      <c r="J23">
        <v>4</v>
      </c>
      <c r="K23">
        <v>3</v>
      </c>
      <c r="L23" s="40">
        <v>15.4741957687039</v>
      </c>
      <c r="M23" s="40">
        <v>62.329229036451899</v>
      </c>
      <c r="N23" s="40">
        <v>22.1965751948442</v>
      </c>
      <c r="O23" s="31">
        <v>3.6940000000000001E-2</v>
      </c>
      <c r="P23" s="31">
        <v>0.24746000000000001</v>
      </c>
      <c r="Q23" s="40">
        <v>2.971E-2</v>
      </c>
      <c r="R23" s="40">
        <v>0.19009000000000001</v>
      </c>
      <c r="S23">
        <f t="shared" si="22"/>
        <v>-7.2300000000000003E-3</v>
      </c>
      <c r="T23">
        <f t="shared" si="23"/>
        <v>-5.7370000000000004E-2</v>
      </c>
      <c r="U23" s="7">
        <v>1.4187552619624939</v>
      </c>
      <c r="V23" s="7">
        <v>1.6365684171012966</v>
      </c>
      <c r="W23" s="31">
        <f t="shared" si="0"/>
        <v>-0.14257943054042957</v>
      </c>
      <c r="X23" s="7">
        <f t="shared" si="1"/>
        <v>1.5276618395318953</v>
      </c>
      <c r="Y23" s="7">
        <v>0.17781352945682991</v>
      </c>
      <c r="Z23" s="7">
        <v>0.20792079207920799</v>
      </c>
      <c r="AA23" s="3">
        <v>0.372</v>
      </c>
      <c r="AB23" s="3">
        <v>0.19600000000000001</v>
      </c>
      <c r="AC23" s="3">
        <v>0</v>
      </c>
      <c r="AD23" s="3">
        <v>0</v>
      </c>
      <c r="AE23" s="7">
        <f t="shared" si="24"/>
        <v>7.5825500244809563</v>
      </c>
      <c r="AF23" s="7">
        <f t="shared" si="25"/>
        <v>4.0972299042096543</v>
      </c>
      <c r="AG23" s="7">
        <f t="shared" si="26"/>
        <v>-3.485320120271302</v>
      </c>
      <c r="AH23" s="6">
        <f t="shared" si="27"/>
        <v>0.27163894350367962</v>
      </c>
      <c r="AI23" s="6">
        <f t="shared" si="28"/>
        <v>0.3176326597046516</v>
      </c>
      <c r="AJ23" s="6">
        <f t="shared" si="2"/>
        <v>3.0107262622378089E-2</v>
      </c>
      <c r="AK23" s="6">
        <f t="shared" si="3"/>
        <v>4.5993716200971979E-2</v>
      </c>
      <c r="AL23" s="40">
        <v>0.11908783783783783</v>
      </c>
      <c r="AM23" s="40">
        <v>0.14453218473318991</v>
      </c>
      <c r="AN23" s="40">
        <v>0.21990095945527688</v>
      </c>
      <c r="AO23" s="40">
        <v>7.9655739724099091</v>
      </c>
      <c r="AP23" s="40">
        <v>7.3450352955252463</v>
      </c>
      <c r="AQ23" s="40">
        <v>7.6471002252252243</v>
      </c>
      <c r="AR23" s="40">
        <v>7.1056373135518873</v>
      </c>
      <c r="AS23" s="40">
        <v>14.20422179665738</v>
      </c>
      <c r="AT23" s="40">
        <v>13.927202620447744</v>
      </c>
      <c r="AU23" s="6">
        <f t="shared" si="29"/>
        <v>6.2386478242474714</v>
      </c>
      <c r="AV23" s="6">
        <f t="shared" si="30"/>
        <v>6.2801023952225199</v>
      </c>
      <c r="AW23" s="6">
        <f t="shared" si="31"/>
        <v>0.10081312161743905</v>
      </c>
      <c r="AX23" s="6">
        <f t="shared" si="32"/>
        <v>6.8591865011321342</v>
      </c>
      <c r="AY23" s="6">
        <f t="shared" si="33"/>
        <v>6.8215653068958568</v>
      </c>
      <c r="AZ23" s="6">
        <f t="shared" si="34"/>
        <v>7.5368774722086973E-2</v>
      </c>
      <c r="BA23">
        <f t="shared" si="4"/>
        <v>0.42352383413890737</v>
      </c>
      <c r="BB23">
        <f t="shared" si="5"/>
        <v>0.30036775905295243</v>
      </c>
      <c r="BC23">
        <f t="shared" si="6"/>
        <v>0.14987580812636792</v>
      </c>
      <c r="BD23">
        <f t="shared" si="35"/>
        <v>0.15049195092658452</v>
      </c>
      <c r="BE23">
        <f t="shared" si="36"/>
        <v>0.12315607508595494</v>
      </c>
      <c r="BF23">
        <f t="shared" si="7"/>
        <v>74.053685669144912</v>
      </c>
      <c r="BG23" s="10">
        <f t="shared" si="8"/>
        <v>0.29419025253431152</v>
      </c>
      <c r="BH23" s="10">
        <f t="shared" si="9"/>
        <v>7.7299545743344328E-2</v>
      </c>
      <c r="BI23" s="6">
        <f t="shared" si="10"/>
        <v>-527.28442052806531</v>
      </c>
      <c r="BJ23" s="6">
        <f t="shared" si="11"/>
        <v>-256.13148208173772</v>
      </c>
      <c r="BK23">
        <v>972.49799999999993</v>
      </c>
      <c r="BL23">
        <f t="shared" si="12"/>
        <v>0.17862188899837239</v>
      </c>
      <c r="BM23">
        <f t="shared" si="13"/>
        <v>-4.4189413703751894</v>
      </c>
      <c r="BN23">
        <f t="shared" si="37"/>
        <v>0.31</v>
      </c>
      <c r="BO23">
        <f t="shared" si="38"/>
        <v>0.13</v>
      </c>
      <c r="BP23">
        <f t="shared" si="39"/>
        <v>0.18</v>
      </c>
      <c r="BQ23">
        <f t="shared" si="14"/>
        <v>0.37649875632125562</v>
      </c>
      <c r="BR23">
        <f t="shared" si="15"/>
        <v>0.18488471671264708</v>
      </c>
      <c r="BS23">
        <f t="shared" si="40"/>
        <v>0.19161403960860854</v>
      </c>
      <c r="BT23">
        <f t="shared" si="16"/>
        <v>0.33810538958953007</v>
      </c>
      <c r="BU23">
        <f t="shared" si="17"/>
        <v>0.18497704422731526</v>
      </c>
      <c r="BV23">
        <v>5</v>
      </c>
      <c r="BW23">
        <f t="shared" si="18"/>
        <v>23.159910838760741</v>
      </c>
      <c r="BX23">
        <f t="shared" si="19"/>
        <v>23.159910838760741</v>
      </c>
      <c r="BY23">
        <f t="shared" si="20"/>
        <v>29.209172435860737</v>
      </c>
      <c r="BZ23">
        <f t="shared" si="21"/>
        <v>29.209172435860737</v>
      </c>
      <c r="CL23" s="3"/>
      <c r="CM23" s="3"/>
    </row>
    <row r="24" spans="9:137" x14ac:dyDescent="0.25">
      <c r="I24" t="s">
        <v>9</v>
      </c>
      <c r="J24">
        <v>4</v>
      </c>
      <c r="K24">
        <v>4</v>
      </c>
      <c r="L24" s="40">
        <v>16.430220585393101</v>
      </c>
      <c r="M24" s="40">
        <v>63.958167141667602</v>
      </c>
      <c r="N24" s="40">
        <v>19.611612272939301</v>
      </c>
      <c r="O24" s="31">
        <v>2.903E-2</v>
      </c>
      <c r="P24" s="31">
        <v>0.20544000000000001</v>
      </c>
      <c r="Q24" s="40">
        <v>2.784E-2</v>
      </c>
      <c r="R24" s="40">
        <v>0.18468999999999999</v>
      </c>
      <c r="S24">
        <f t="shared" si="22"/>
        <v>-1.1900000000000001E-3</v>
      </c>
      <c r="T24">
        <f t="shared" si="23"/>
        <v>-2.0750000000000018E-2</v>
      </c>
      <c r="U24" s="7">
        <v>1.4709189970254031</v>
      </c>
      <c r="V24" s="7">
        <v>1.5881148928272164</v>
      </c>
      <c r="W24" s="31">
        <f t="shared" si="0"/>
        <v>-7.6622816236573105E-2</v>
      </c>
      <c r="X24" s="7">
        <f t="shared" si="1"/>
        <v>1.5295169449263097</v>
      </c>
      <c r="Y24" s="7">
        <v>0.19256882787435625</v>
      </c>
      <c r="Z24" s="7">
        <v>0.20752941176470571</v>
      </c>
      <c r="AA24" s="3">
        <v>0.50600000000000001</v>
      </c>
      <c r="AB24" s="3">
        <v>0.82799999999999996</v>
      </c>
      <c r="AC24" s="3">
        <v>1.0800000000000001E-2</v>
      </c>
      <c r="AD24" s="3">
        <v>2.3300000000000001E-2</v>
      </c>
      <c r="AE24" s="7">
        <f t="shared" si="24"/>
        <v>10.678956718659135</v>
      </c>
      <c r="AF24" s="7">
        <f t="shared" si="25"/>
        <v>17.811611713516953</v>
      </c>
      <c r="AG24" s="7">
        <f t="shared" si="26"/>
        <v>7.132654994857818</v>
      </c>
      <c r="AH24" s="6">
        <f t="shared" si="27"/>
        <v>0.29453728529842577</v>
      </c>
      <c r="AI24" s="6">
        <f t="shared" si="28"/>
        <v>0.31741975186470683</v>
      </c>
      <c r="AJ24" s="6">
        <f t="shared" si="2"/>
        <v>1.496058389034946E-2</v>
      </c>
      <c r="AK24" s="6">
        <f t="shared" si="3"/>
        <v>2.2882466566281068E-2</v>
      </c>
      <c r="AL24" s="40">
        <v>0.1260990778468799</v>
      </c>
      <c r="AM24" s="40">
        <v>0.16748453168337943</v>
      </c>
      <c r="AN24" s="40">
        <v>0.2114741035856573</v>
      </c>
      <c r="AO24" s="40">
        <v>12.158585585102585</v>
      </c>
      <c r="AP24" s="40">
        <v>2.6248943887347984</v>
      </c>
      <c r="AQ24" s="40">
        <v>11.917881907212815</v>
      </c>
      <c r="AR24" s="40">
        <v>2.2717303179005763</v>
      </c>
      <c r="AS24" s="40">
        <v>4.6939573705179285</v>
      </c>
      <c r="AT24" s="40">
        <v>4.5026454183266935</v>
      </c>
      <c r="AU24" s="6">
        <f t="shared" si="29"/>
        <v>-7.464628214584657</v>
      </c>
      <c r="AV24" s="6">
        <f t="shared" si="30"/>
        <v>-7.4152364888861211</v>
      </c>
      <c r="AW24" s="6">
        <f t="shared" si="31"/>
        <v>8.5375025738777394E-2</v>
      </c>
      <c r="AX24" s="6">
        <f t="shared" si="32"/>
        <v>2.0690629817831301</v>
      </c>
      <c r="AY24" s="6">
        <f t="shared" si="33"/>
        <v>2.2309151004261172</v>
      </c>
      <c r="AZ24" s="6">
        <f t="shared" si="34"/>
        <v>4.3989571902277869E-2</v>
      </c>
      <c r="BA24">
        <f t="shared" si="4"/>
        <v>0.42282379436743023</v>
      </c>
      <c r="BB24">
        <f t="shared" si="5"/>
        <v>0.2877092242157086</v>
      </c>
      <c r="BC24">
        <f t="shared" si="6"/>
        <v>0.13755483972490473</v>
      </c>
      <c r="BD24">
        <f t="shared" si="35"/>
        <v>0.15015438449080387</v>
      </c>
      <c r="BE24">
        <f t="shared" si="36"/>
        <v>0.13511457015172162</v>
      </c>
      <c r="BF24">
        <f t="shared" si="7"/>
        <v>69.228487221958858</v>
      </c>
      <c r="BG24" s="10">
        <f t="shared" si="8"/>
        <v>0.31098713720381754</v>
      </c>
      <c r="BH24" s="10">
        <f t="shared" si="9"/>
        <v>7.161280464058814E-2</v>
      </c>
      <c r="BI24" s="6">
        <f t="shared" si="10"/>
        <v>-298.58707910824518</v>
      </c>
      <c r="BJ24" s="6">
        <f t="shared" si="11"/>
        <v>-218.07905323332588</v>
      </c>
      <c r="BK24">
        <v>972.49799999999993</v>
      </c>
      <c r="BL24">
        <f t="shared" si="12"/>
        <v>0.21189740167957263</v>
      </c>
      <c r="BM24">
        <f t="shared" si="13"/>
        <v>-4.1782958646884705</v>
      </c>
      <c r="BN24">
        <f t="shared" si="37"/>
        <v>0.3</v>
      </c>
      <c r="BO24">
        <f t="shared" si="38"/>
        <v>0.12</v>
      </c>
      <c r="BP24">
        <f t="shared" si="39"/>
        <v>0.18</v>
      </c>
      <c r="BQ24">
        <f t="shared" si="14"/>
        <v>0.37687422965308504</v>
      </c>
      <c r="BR24">
        <f t="shared" si="15"/>
        <v>0.18526260168148931</v>
      </c>
      <c r="BS24">
        <f t="shared" si="40"/>
        <v>0.19161162797159573</v>
      </c>
      <c r="BT24">
        <f t="shared" si="16"/>
        <v>0.33868585206744228</v>
      </c>
      <c r="BU24">
        <f t="shared" si="17"/>
        <v>0.18534435509540936</v>
      </c>
      <c r="BV24">
        <v>5</v>
      </c>
      <c r="BW24">
        <f t="shared" si="18"/>
        <v>23.159910838760741</v>
      </c>
      <c r="BX24">
        <f t="shared" si="19"/>
        <v>23.159910838760741</v>
      </c>
      <c r="BY24">
        <f t="shared" si="20"/>
        <v>29.209172435860737</v>
      </c>
      <c r="BZ24">
        <f t="shared" si="21"/>
        <v>29.209172435860737</v>
      </c>
      <c r="CL24" s="3"/>
      <c r="CM24" s="3"/>
    </row>
    <row r="25" spans="9:137" x14ac:dyDescent="0.25">
      <c r="I25" t="s">
        <v>9</v>
      </c>
      <c r="J25">
        <v>4</v>
      </c>
      <c r="K25">
        <v>5</v>
      </c>
      <c r="L25" s="40">
        <v>14.4481347708711</v>
      </c>
      <c r="M25" s="40">
        <v>64.398636343671498</v>
      </c>
      <c r="N25" s="40">
        <v>21.153228885457398</v>
      </c>
      <c r="O25" s="31">
        <v>2.5919999999999999E-2</v>
      </c>
      <c r="P25" s="31">
        <v>0.20232</v>
      </c>
      <c r="Q25" s="40">
        <v>1.8610000000000002E-2</v>
      </c>
      <c r="R25" s="40">
        <v>0.15951000000000001</v>
      </c>
      <c r="S25">
        <f t="shared" si="22"/>
        <v>-7.3099999999999971E-3</v>
      </c>
      <c r="T25">
        <f t="shared" si="23"/>
        <v>-4.2809999999999987E-2</v>
      </c>
      <c r="U25" s="7">
        <v>1.4247371321847255</v>
      </c>
      <c r="V25" s="7">
        <v>1.548326965270975</v>
      </c>
      <c r="W25" s="31">
        <f t="shared" si="0"/>
        <v>-8.3139703037022075E-2</v>
      </c>
      <c r="X25" s="7">
        <f t="shared" si="1"/>
        <v>1.4865320487278502</v>
      </c>
      <c r="Y25" s="7">
        <v>0.19748619310607515</v>
      </c>
      <c r="Z25" s="7"/>
      <c r="AA25" s="3">
        <v>0.77600000000000002</v>
      </c>
      <c r="AB25" s="3">
        <v>1.46</v>
      </c>
      <c r="AC25" s="3">
        <v>0</v>
      </c>
      <c r="AD25" s="3">
        <v>6.6299999999999998E-2</v>
      </c>
      <c r="AE25" s="7">
        <f t="shared" si="24"/>
        <v>15.648585536004484</v>
      </c>
      <c r="AF25" s="7" t="str">
        <f t="shared" si="25"/>
        <v/>
      </c>
      <c r="AG25" s="7" t="str">
        <f t="shared" si="26"/>
        <v/>
      </c>
      <c r="AH25" s="6">
        <f t="shared" si="27"/>
        <v>0.29356955523343775</v>
      </c>
      <c r="AI25" s="6" t="str">
        <f t="shared" si="28"/>
        <v/>
      </c>
      <c r="AJ25" s="6" t="str">
        <f t="shared" si="2"/>
        <v/>
      </c>
      <c r="AK25" s="6" t="str">
        <f t="shared" si="3"/>
        <v/>
      </c>
      <c r="AL25" s="40">
        <v>0.12128781570913121</v>
      </c>
      <c r="AM25" s="40">
        <v>0.17416307249948665</v>
      </c>
      <c r="AN25" s="7" t="e">
        <f>NA()</f>
        <v>#N/A</v>
      </c>
      <c r="AO25" s="40">
        <v>7.0370154500878908</v>
      </c>
      <c r="AP25" s="40">
        <v>2.2700486068323409</v>
      </c>
      <c r="AQ25" s="40">
        <v>6.7744472199093355</v>
      </c>
      <c r="AR25" s="40">
        <v>1.7025364551242557</v>
      </c>
      <c r="AS25" s="40" t="e">
        <f>NA()</f>
        <v>#N/A</v>
      </c>
      <c r="AT25" s="7" t="e">
        <f>NA()</f>
        <v>#N/A</v>
      </c>
      <c r="AU25" s="6" t="e">
        <f t="shared" si="29"/>
        <v>#N/A</v>
      </c>
      <c r="AV25" s="6" t="e">
        <f t="shared" si="30"/>
        <v>#N/A</v>
      </c>
      <c r="AW25" s="6" t="e">
        <f t="shared" si="31"/>
        <v>#N/A</v>
      </c>
      <c r="AX25" s="6" t="e">
        <f t="shared" si="32"/>
        <v>#N/A</v>
      </c>
      <c r="AY25" s="6" t="e">
        <f t="shared" si="33"/>
        <v>#N/A</v>
      </c>
      <c r="AZ25" s="6" t="e">
        <f t="shared" si="34"/>
        <v>#N/A</v>
      </c>
      <c r="BA25">
        <f t="shared" si="4"/>
        <v>0.43904450991401878</v>
      </c>
      <c r="BB25">
        <f t="shared" si="5"/>
        <v>0.30045926201703582</v>
      </c>
      <c r="BC25">
        <f t="shared" si="6"/>
        <v>0.14611089118970899</v>
      </c>
      <c r="BD25">
        <f t="shared" si="35"/>
        <v>0.15434837082732683</v>
      </c>
      <c r="BE25">
        <f t="shared" si="36"/>
        <v>0.13858524789698295</v>
      </c>
      <c r="BF25">
        <f t="shared" si="7"/>
        <v>67.698949401913865</v>
      </c>
      <c r="BG25" s="10">
        <f t="shared" si="8"/>
        <v>0.30259300354181262</v>
      </c>
      <c r="BH25" s="10">
        <f t="shared" si="9"/>
        <v>7.5104977589229141E-2</v>
      </c>
      <c r="BI25" s="6">
        <f t="shared" si="10"/>
        <v>-365.66050617857144</v>
      </c>
      <c r="BJ25" s="6" t="str">
        <f t="shared" si="11"/>
        <v/>
      </c>
      <c r="BK25">
        <v>972.49799999999993</v>
      </c>
      <c r="BL25">
        <f t="shared" si="12"/>
        <v>0.20303680008704109</v>
      </c>
      <c r="BM25">
        <f t="shared" si="13"/>
        <v>-4.2872024125818582</v>
      </c>
      <c r="BN25">
        <f t="shared" si="37"/>
        <v>0.3</v>
      </c>
      <c r="BO25">
        <f t="shared" si="38"/>
        <v>0.13</v>
      </c>
      <c r="BP25">
        <f t="shared" si="39"/>
        <v>0.16999999999999998</v>
      </c>
      <c r="BQ25">
        <f t="shared" si="14"/>
        <v>0.36817408666251683</v>
      </c>
      <c r="BR25">
        <f t="shared" si="15"/>
        <v>0.17650657832586306</v>
      </c>
      <c r="BS25">
        <f t="shared" si="40"/>
        <v>0.19166750833665377</v>
      </c>
      <c r="BT25">
        <f t="shared" si="16"/>
        <v>0.32523587804694432</v>
      </c>
      <c r="BU25">
        <f t="shared" si="17"/>
        <v>0.17683334564811437</v>
      </c>
      <c r="BV25">
        <v>5</v>
      </c>
      <c r="BW25">
        <f t="shared" si="18"/>
        <v>23.159910838760741</v>
      </c>
      <c r="BX25">
        <f t="shared" si="19"/>
        <v>23.159910838760741</v>
      </c>
      <c r="BY25">
        <f t="shared" si="20"/>
        <v>29.209172435860737</v>
      </c>
      <c r="BZ25">
        <f t="shared" si="21"/>
        <v>29.209172435860737</v>
      </c>
      <c r="CL25" s="3"/>
      <c r="CM25" s="3"/>
    </row>
    <row r="26" spans="9:137" x14ac:dyDescent="0.25">
      <c r="I26" t="s">
        <v>9</v>
      </c>
      <c r="J26">
        <v>5</v>
      </c>
      <c r="K26">
        <v>1</v>
      </c>
      <c r="L26" s="40">
        <v>16.239896948098203</v>
      </c>
      <c r="M26" s="40">
        <v>62.309404110917605</v>
      </c>
      <c r="N26" s="40">
        <v>21.450698940984267</v>
      </c>
      <c r="O26" s="31">
        <v>0.125</v>
      </c>
      <c r="P26" s="31">
        <v>1.3446666666666667</v>
      </c>
      <c r="Q26" s="40">
        <v>0.12256</v>
      </c>
      <c r="R26" s="40">
        <v>1.3432999999999999</v>
      </c>
      <c r="S26">
        <f t="shared" si="22"/>
        <v>-2.4399999999999977E-3</v>
      </c>
      <c r="T26">
        <f t="shared" si="23"/>
        <v>-1.3666666666667382E-3</v>
      </c>
      <c r="U26" s="7">
        <v>1.3931753964792966</v>
      </c>
      <c r="V26" s="7">
        <v>1.3700788832478099</v>
      </c>
      <c r="W26" s="31">
        <f t="shared" si="0"/>
        <v>1.6716893121951567E-2</v>
      </c>
      <c r="X26" s="7">
        <f t="shared" si="1"/>
        <v>1.3816271398635531</v>
      </c>
      <c r="Y26" s="7">
        <v>9.1032955803457369E-2</v>
      </c>
      <c r="Z26" s="7">
        <v>0.25170068027210896</v>
      </c>
      <c r="AA26" s="3">
        <v>0.41599999999999998</v>
      </c>
      <c r="AB26" s="3">
        <v>1.46</v>
      </c>
      <c r="AC26" s="3">
        <v>4.6100000000000002E-2</v>
      </c>
      <c r="AD26" s="3">
        <v>6.6500000000000004E-2</v>
      </c>
      <c r="AE26" s="7">
        <f t="shared" si="24"/>
        <v>7.8910222623679607</v>
      </c>
      <c r="AF26" s="7">
        <f t="shared" si="25"/>
        <v>29.905889747953708</v>
      </c>
      <c r="AG26" s="7">
        <f t="shared" si="26"/>
        <v>22.014867485585746</v>
      </c>
      <c r="AH26" s="6">
        <f t="shared" si="27"/>
        <v>0.12577360236005605</v>
      </c>
      <c r="AI26" s="6">
        <f t="shared" si="28"/>
        <v>0.34775649098606454</v>
      </c>
      <c r="AJ26" s="6">
        <f t="shared" si="2"/>
        <v>0.16066772446865157</v>
      </c>
      <c r="AK26" s="6">
        <f t="shared" si="3"/>
        <v>0.22198288862600848</v>
      </c>
      <c r="AL26" s="40">
        <v>6.8878048780487838E-2</v>
      </c>
      <c r="AM26" s="40">
        <v>6.9028340080971598E-2</v>
      </c>
      <c r="AN26" s="40">
        <v>0.24559147685525329</v>
      </c>
      <c r="AO26" s="40">
        <v>9.1834439024390235</v>
      </c>
      <c r="AP26" s="40">
        <v>11.389606106612685</v>
      </c>
      <c r="AQ26" s="40">
        <v>6.9477073170731707</v>
      </c>
      <c r="AR26" s="40">
        <v>8.1067982456140353</v>
      </c>
      <c r="AS26" s="40">
        <v>7.7486169789370551</v>
      </c>
      <c r="AT26" s="40">
        <v>7.0583517021797686</v>
      </c>
      <c r="AU26" s="6">
        <f t="shared" si="29"/>
        <v>-1.4348269235019684</v>
      </c>
      <c r="AV26" s="6">
        <f t="shared" si="30"/>
        <v>0.11064438510659791</v>
      </c>
      <c r="AW26" s="6">
        <f t="shared" si="31"/>
        <v>0.17671342807476545</v>
      </c>
      <c r="AX26" s="6">
        <f t="shared" si="32"/>
        <v>-3.6409891276756303</v>
      </c>
      <c r="AY26" s="6">
        <f t="shared" si="33"/>
        <v>-1.0484465434342667</v>
      </c>
      <c r="AZ26" s="6">
        <f t="shared" si="34"/>
        <v>0.1765631367742817</v>
      </c>
      <c r="BA26">
        <f t="shared" si="4"/>
        <v>0.47863126797601763</v>
      </c>
      <c r="BB26">
        <f t="shared" si="5"/>
        <v>0.30366752739644209</v>
      </c>
      <c r="BC26">
        <f t="shared" si="6"/>
        <v>0.14740403102985489</v>
      </c>
      <c r="BD26">
        <f t="shared" si="35"/>
        <v>0.15626349636658721</v>
      </c>
      <c r="BE26">
        <f t="shared" si="36"/>
        <v>0.17496374057957553</v>
      </c>
      <c r="BF26">
        <f t="shared" si="7"/>
        <v>51.330953714276532</v>
      </c>
      <c r="BG26" s="10">
        <f t="shared" si="8"/>
        <v>0.3081419823590224</v>
      </c>
      <c r="BH26" s="10">
        <f t="shared" si="9"/>
        <v>7.7695595144014654E-2</v>
      </c>
      <c r="BI26" s="6">
        <f t="shared" si="10"/>
        <v>-50081.511463629038</v>
      </c>
      <c r="BJ26" s="6">
        <f t="shared" si="11"/>
        <v>-185.05790787253989</v>
      </c>
      <c r="BK26">
        <v>3997.0560000000005</v>
      </c>
      <c r="BL26">
        <f t="shared" si="12"/>
        <v>0.1834759421319159</v>
      </c>
      <c r="BM26">
        <f t="shared" si="13"/>
        <v>-4.3585938934435617</v>
      </c>
      <c r="BN26">
        <f t="shared" si="37"/>
        <v>0.3</v>
      </c>
      <c r="BO26">
        <f t="shared" si="38"/>
        <v>0.13</v>
      </c>
      <c r="BP26">
        <f t="shared" si="39"/>
        <v>0.16999999999999998</v>
      </c>
      <c r="BQ26">
        <f t="shared" si="14"/>
        <v>0.34694133310838315</v>
      </c>
      <c r="BR26">
        <f t="shared" si="15"/>
        <v>0.15513744839020574</v>
      </c>
      <c r="BS26">
        <f t="shared" si="40"/>
        <v>0.19180388471817741</v>
      </c>
      <c r="BT26">
        <f t="shared" si="16"/>
        <v>0.29241113206330582</v>
      </c>
      <c r="BU26">
        <f t="shared" si="17"/>
        <v>0.15606217369298353</v>
      </c>
      <c r="BV26">
        <v>5</v>
      </c>
      <c r="BW26">
        <f t="shared" si="18"/>
        <v>25.211628785117554</v>
      </c>
      <c r="BX26">
        <f t="shared" si="19"/>
        <v>25.211628785117554</v>
      </c>
      <c r="BY26">
        <f t="shared" si="20"/>
        <v>29.283701541510421</v>
      </c>
      <c r="BZ26">
        <f t="shared" si="21"/>
        <v>29.283701541510421</v>
      </c>
      <c r="CL26" s="3"/>
      <c r="CM26" s="3"/>
    </row>
    <row r="27" spans="9:137" x14ac:dyDescent="0.25">
      <c r="I27" t="s">
        <v>9</v>
      </c>
      <c r="J27">
        <v>5</v>
      </c>
      <c r="K27">
        <v>2</v>
      </c>
      <c r="L27" s="40">
        <v>17.816277854596599</v>
      </c>
      <c r="M27" s="40">
        <v>56.375676703622197</v>
      </c>
      <c r="N27" s="40">
        <v>25.8080454417812</v>
      </c>
      <c r="O27" s="31">
        <v>0.11602999999999999</v>
      </c>
      <c r="P27" s="31">
        <v>1.3024</v>
      </c>
      <c r="Q27" s="40">
        <v>0.12377000000000001</v>
      </c>
      <c r="R27" s="40">
        <v>1.4328000000000001</v>
      </c>
      <c r="S27">
        <f t="shared" si="22"/>
        <v>7.7400000000000108E-3</v>
      </c>
      <c r="T27">
        <f t="shared" si="23"/>
        <v>0.13040000000000007</v>
      </c>
      <c r="U27" s="7">
        <v>1.4189704986827349</v>
      </c>
      <c r="V27" s="7">
        <v>1.0043554023969181</v>
      </c>
      <c r="W27" s="31">
        <f t="shared" si="0"/>
        <v>0.34218682357259117</v>
      </c>
      <c r="X27" s="7">
        <f t="shared" si="1"/>
        <v>1.2116629505398264</v>
      </c>
      <c r="Y27" s="7">
        <v>0.11468311245243418</v>
      </c>
      <c r="Z27" s="7">
        <v>0.27844551282051294</v>
      </c>
      <c r="AA27" s="3">
        <v>0.502</v>
      </c>
      <c r="AB27" s="3">
        <v>1.47</v>
      </c>
      <c r="AC27" s="3">
        <v>6.0999999999999999E-2</v>
      </c>
      <c r="AD27" s="3">
        <v>5.67E-2</v>
      </c>
      <c r="AE27" s="7">
        <f t="shared" si="24"/>
        <v>8.6141061715283236</v>
      </c>
      <c r="AF27" s="7">
        <f t="shared" si="25"/>
        <v>26.790840119001128</v>
      </c>
      <c r="AG27" s="7">
        <f t="shared" si="26"/>
        <v>18.176733947472805</v>
      </c>
      <c r="AH27" s="6">
        <f t="shared" si="27"/>
        <v>0.13895727841120711</v>
      </c>
      <c r="AI27" s="6">
        <f t="shared" si="28"/>
        <v>0.33738211162867776</v>
      </c>
      <c r="AJ27" s="6">
        <f t="shared" si="2"/>
        <v>0.16376240036807876</v>
      </c>
      <c r="AK27" s="6">
        <f t="shared" si="3"/>
        <v>0.19842483321747065</v>
      </c>
      <c r="AL27" s="40">
        <v>0.11310757889887114</v>
      </c>
      <c r="AM27" s="40">
        <v>8.2796132151490717E-2</v>
      </c>
      <c r="AN27" s="40">
        <v>0.24976578602211008</v>
      </c>
      <c r="AO27" s="40">
        <v>8.2662151577977419</v>
      </c>
      <c r="AP27" s="40">
        <v>9.4104007185065797</v>
      </c>
      <c r="AQ27" s="40">
        <v>8.0700299470168151</v>
      </c>
      <c r="AR27" s="40">
        <v>9.1586506177813582</v>
      </c>
      <c r="AS27" s="40">
        <v>12.851237430516525</v>
      </c>
      <c r="AT27" s="40">
        <v>12.445584285803514</v>
      </c>
      <c r="AU27" s="6">
        <f t="shared" si="29"/>
        <v>4.585022272718783</v>
      </c>
      <c r="AV27" s="6">
        <f t="shared" si="30"/>
        <v>4.3755543387866993</v>
      </c>
      <c r="AW27" s="6">
        <f t="shared" si="31"/>
        <v>0.13665820712323895</v>
      </c>
      <c r="AX27" s="6">
        <f t="shared" si="32"/>
        <v>3.4408367120099452</v>
      </c>
      <c r="AY27" s="6">
        <f t="shared" si="33"/>
        <v>3.2869336680221561</v>
      </c>
      <c r="AZ27" s="6">
        <f t="shared" si="34"/>
        <v>0.16696965387061935</v>
      </c>
      <c r="BA27">
        <f t="shared" si="4"/>
        <v>0.54276869790949944</v>
      </c>
      <c r="BB27">
        <f t="shared" si="5"/>
        <v>0.32432050716885896</v>
      </c>
      <c r="BC27">
        <f t="shared" si="6"/>
        <v>0.16515064739474725</v>
      </c>
      <c r="BD27">
        <f t="shared" si="35"/>
        <v>0.15916985977411172</v>
      </c>
      <c r="BE27">
        <f t="shared" si="36"/>
        <v>0.21844819074064048</v>
      </c>
      <c r="BF27">
        <f t="shared" si="7"/>
        <v>36.19539742679293</v>
      </c>
      <c r="BG27" s="10">
        <f t="shared" si="8"/>
        <v>0.29807892471925868</v>
      </c>
      <c r="BH27" s="10">
        <f t="shared" si="9"/>
        <v>9.0053799294170372E-2</v>
      </c>
      <c r="BI27" s="6">
        <f t="shared" si="10"/>
        <v>-63245.986018908581</v>
      </c>
      <c r="BJ27" s="6">
        <f t="shared" si="11"/>
        <v>-275.08286279509048</v>
      </c>
      <c r="BK27">
        <v>3997.0560000000005</v>
      </c>
      <c r="BL27">
        <f t="shared" si="12"/>
        <v>0.11741596445648673</v>
      </c>
      <c r="BM27">
        <f t="shared" si="13"/>
        <v>-4.9040512703639987</v>
      </c>
      <c r="BN27">
        <f t="shared" si="37"/>
        <v>0.32</v>
      </c>
      <c r="BO27">
        <f t="shared" si="38"/>
        <v>0.15</v>
      </c>
      <c r="BP27">
        <f t="shared" si="39"/>
        <v>0.17</v>
      </c>
      <c r="BQ27">
        <f t="shared" si="14"/>
        <v>0.31254058118926087</v>
      </c>
      <c r="BR27">
        <f t="shared" si="15"/>
        <v>0.12051574302496262</v>
      </c>
      <c r="BS27">
        <f t="shared" si="40"/>
        <v>0.19202483816429824</v>
      </c>
      <c r="BT27">
        <f t="shared" si="16"/>
        <v>0.23922933722391168</v>
      </c>
      <c r="BU27">
        <f t="shared" si="17"/>
        <v>0.12240926420688564</v>
      </c>
      <c r="BV27">
        <v>5</v>
      </c>
      <c r="BW27">
        <f t="shared" si="18"/>
        <v>25.211628785117554</v>
      </c>
      <c r="BX27">
        <f t="shared" si="19"/>
        <v>25.211628785117554</v>
      </c>
      <c r="BY27">
        <f t="shared" si="20"/>
        <v>29.283701541510421</v>
      </c>
      <c r="BZ27">
        <f t="shared" si="21"/>
        <v>29.283701541510421</v>
      </c>
      <c r="CL27" s="3"/>
      <c r="CM27" s="3"/>
    </row>
    <row r="28" spans="9:137" x14ac:dyDescent="0.25">
      <c r="I28" t="s">
        <v>9</v>
      </c>
      <c r="J28">
        <v>5</v>
      </c>
      <c r="K28">
        <v>3</v>
      </c>
      <c r="L28" s="40">
        <v>14.891126042865301</v>
      </c>
      <c r="M28" s="40">
        <v>67.159347460725698</v>
      </c>
      <c r="N28" s="40">
        <v>17.949526496409</v>
      </c>
      <c r="O28" s="31">
        <v>0.12191</v>
      </c>
      <c r="P28" s="31">
        <v>1.3217000000000001</v>
      </c>
      <c r="Q28" s="40">
        <v>0.12625</v>
      </c>
      <c r="R28" s="40">
        <v>1.4184000000000001</v>
      </c>
      <c r="S28">
        <f t="shared" si="22"/>
        <v>4.3399999999999966E-3</v>
      </c>
      <c r="T28">
        <f t="shared" si="23"/>
        <v>9.6700000000000008E-2</v>
      </c>
      <c r="U28" s="7">
        <v>0.95296478271073137</v>
      </c>
      <c r="V28" s="7">
        <v>1.0207164924056922</v>
      </c>
      <c r="W28" s="31">
        <f t="shared" si="0"/>
        <v>-6.8655167933296901E-2</v>
      </c>
      <c r="X28" s="7">
        <f t="shared" si="1"/>
        <v>0.98684063755821172</v>
      </c>
      <c r="Y28" s="7">
        <v>0.17581423401688778</v>
      </c>
      <c r="Z28" s="7">
        <v>0.31226199543031236</v>
      </c>
      <c r="AA28" s="3">
        <v>0.81</v>
      </c>
      <c r="AB28" s="3">
        <v>1.06</v>
      </c>
      <c r="AC28" s="3">
        <v>1.26E-2</v>
      </c>
      <c r="AD28" s="3">
        <v>4.5999999999999999E-2</v>
      </c>
      <c r="AE28" s="7">
        <f t="shared" si="24"/>
        <v>10.81292072602615</v>
      </c>
      <c r="AF28" s="7">
        <f t="shared" si="25"/>
        <v>16.225245579760333</v>
      </c>
      <c r="AG28" s="7">
        <f t="shared" si="26"/>
        <v>5.4123248537341837</v>
      </c>
      <c r="AH28" s="6">
        <f t="shared" si="27"/>
        <v>0.17350063078903416</v>
      </c>
      <c r="AI28" s="6">
        <f t="shared" si="28"/>
        <v>0.30815282665564886</v>
      </c>
      <c r="AJ28" s="6">
        <f t="shared" si="2"/>
        <v>0.13644776141342457</v>
      </c>
      <c r="AK28" s="6">
        <f t="shared" si="3"/>
        <v>0.1346521958666147</v>
      </c>
      <c r="AL28" s="40">
        <v>0.20187935738102469</v>
      </c>
      <c r="AM28" s="40">
        <v>9.0809146877748673E-2</v>
      </c>
      <c r="AN28" s="40">
        <v>0.28895391367959034</v>
      </c>
      <c r="AO28" s="40">
        <v>12.665304511468126</v>
      </c>
      <c r="AP28" s="40">
        <v>7.4011400615655258</v>
      </c>
      <c r="AQ28" s="40">
        <v>12.169028493482877</v>
      </c>
      <c r="AR28" s="40">
        <v>6.9993586924655551</v>
      </c>
      <c r="AS28" s="40">
        <v>9.8062539624481833</v>
      </c>
      <c r="AT28" s="40">
        <v>9.5597415264569623</v>
      </c>
      <c r="AU28" s="6">
        <f t="shared" si="29"/>
        <v>-2.8590505490199423</v>
      </c>
      <c r="AV28" s="6">
        <f t="shared" si="30"/>
        <v>-2.6092869670259144</v>
      </c>
      <c r="AW28" s="6">
        <f t="shared" si="31"/>
        <v>8.7074556298565642E-2</v>
      </c>
      <c r="AX28" s="6">
        <f t="shared" si="32"/>
        <v>2.4051139008826574</v>
      </c>
      <c r="AY28" s="6">
        <f t="shared" si="33"/>
        <v>2.5603828339914072</v>
      </c>
      <c r="AZ28" s="6">
        <f t="shared" si="34"/>
        <v>0.19814476680184168</v>
      </c>
      <c r="BA28">
        <f t="shared" si="4"/>
        <v>0.62760730658180686</v>
      </c>
      <c r="BB28">
        <f t="shared" si="5"/>
        <v>0.31653416166874132</v>
      </c>
      <c r="BC28">
        <f t="shared" si="6"/>
        <v>0.13983764948002031</v>
      </c>
      <c r="BD28">
        <f t="shared" si="35"/>
        <v>0.17669651218872101</v>
      </c>
      <c r="BE28">
        <f t="shared" si="36"/>
        <v>0.31107314491306554</v>
      </c>
      <c r="BF28">
        <f t="shared" si="7"/>
        <v>27.168644202906631</v>
      </c>
      <c r="BG28" s="10">
        <f t="shared" si="8"/>
        <v>0.32497136707480528</v>
      </c>
      <c r="BH28" s="10">
        <f t="shared" si="9"/>
        <v>6.7914125541104695E-2</v>
      </c>
      <c r="BI28" s="6">
        <f t="shared" si="10"/>
        <v>-4602.6475926170942</v>
      </c>
      <c r="BJ28" s="6">
        <f t="shared" si="11"/>
        <v>-366.72715309146258</v>
      </c>
      <c r="BK28">
        <v>3997.0560000000005</v>
      </c>
      <c r="BL28">
        <f t="shared" si="12"/>
        <v>0.25846741496313086</v>
      </c>
      <c r="BM28">
        <f t="shared" si="13"/>
        <v>-3.9939229967159919</v>
      </c>
      <c r="BN28">
        <f t="shared" si="37"/>
        <v>0.3</v>
      </c>
      <c r="BO28">
        <f t="shared" si="38"/>
        <v>0.11</v>
      </c>
      <c r="BP28">
        <f t="shared" si="39"/>
        <v>0.19</v>
      </c>
      <c r="BQ28">
        <f t="shared" si="14"/>
        <v>0.26703654504178204</v>
      </c>
      <c r="BR28">
        <f t="shared" si="15"/>
        <v>7.4719437870607724E-2</v>
      </c>
      <c r="BS28">
        <f t="shared" si="40"/>
        <v>0.19231710717117431</v>
      </c>
      <c r="BT28">
        <f t="shared" si="16"/>
        <v>0.16888243549196444</v>
      </c>
      <c r="BU28">
        <f t="shared" si="17"/>
        <v>7.7894446236525944E-2</v>
      </c>
      <c r="BV28">
        <v>5</v>
      </c>
      <c r="BW28">
        <f t="shared" si="18"/>
        <v>25.211628785117554</v>
      </c>
      <c r="BX28">
        <f t="shared" si="19"/>
        <v>25.211628785117554</v>
      </c>
      <c r="BY28">
        <f t="shared" si="20"/>
        <v>29.283701541510421</v>
      </c>
      <c r="BZ28">
        <f t="shared" si="21"/>
        <v>29.283701541510421</v>
      </c>
      <c r="CL28" s="3"/>
      <c r="CM28" s="3"/>
    </row>
    <row r="29" spans="9:137" x14ac:dyDescent="0.25">
      <c r="I29" t="s">
        <v>9</v>
      </c>
      <c r="J29">
        <v>5</v>
      </c>
      <c r="K29">
        <v>4</v>
      </c>
      <c r="L29" s="40">
        <v>19.695765199162299</v>
      </c>
      <c r="M29" s="40">
        <v>63.262054507336103</v>
      </c>
      <c r="N29" s="40">
        <v>17.042180293501598</v>
      </c>
      <c r="O29" s="31">
        <v>0.11853</v>
      </c>
      <c r="P29" s="31">
        <v>1.1949000000000001</v>
      </c>
      <c r="Q29" s="40">
        <v>0.11537</v>
      </c>
      <c r="R29" s="40">
        <v>1.1133</v>
      </c>
      <c r="S29">
        <f t="shared" si="22"/>
        <v>-3.1599999999999961E-3</v>
      </c>
      <c r="T29">
        <f t="shared" si="23"/>
        <v>-8.1600000000000117E-2</v>
      </c>
      <c r="U29" s="7">
        <v>0.98078357351179635</v>
      </c>
      <c r="V29" s="7">
        <v>0.96850066124982204</v>
      </c>
      <c r="W29" s="31">
        <f t="shared" si="0"/>
        <v>1.2602484586837498E-2</v>
      </c>
      <c r="X29" s="7">
        <f t="shared" si="1"/>
        <v>0.97464211738080919</v>
      </c>
      <c r="Y29" s="7">
        <v>0.18974492451847974</v>
      </c>
      <c r="Z29" s="7">
        <v>0.31408094435075901</v>
      </c>
      <c r="AA29" s="3">
        <v>1.38</v>
      </c>
      <c r="AB29" s="3">
        <v>1.52</v>
      </c>
      <c r="AC29" s="3">
        <v>5.7799999999999997E-2</v>
      </c>
      <c r="AD29" s="3">
        <v>5.3900000000000003E-2</v>
      </c>
      <c r="AE29" s="7">
        <f t="shared" si="24"/>
        <v>18.887135240016846</v>
      </c>
      <c r="AF29" s="7">
        <f t="shared" si="25"/>
        <v>22.835630281803816</v>
      </c>
      <c r="AG29" s="7">
        <f t="shared" si="26"/>
        <v>3.9484950417869698</v>
      </c>
      <c r="AH29" s="6">
        <f t="shared" si="27"/>
        <v>0.1849333949949529</v>
      </c>
      <c r="AI29" s="6">
        <f t="shared" si="28"/>
        <v>0.30611651663098788</v>
      </c>
      <c r="AJ29" s="6">
        <f t="shared" si="2"/>
        <v>0.12433601983227927</v>
      </c>
      <c r="AK29" s="6">
        <f t="shared" si="3"/>
        <v>0.12118312163603498</v>
      </c>
      <c r="AL29" s="40">
        <v>0.23537305421363397</v>
      </c>
      <c r="AM29" s="40">
        <v>0.10745285842562097</v>
      </c>
      <c r="AN29" s="40">
        <v>0.28637705609447489</v>
      </c>
      <c r="AO29" s="40">
        <v>10.763187734836286</v>
      </c>
      <c r="AP29" s="40">
        <v>7.7549386411254106</v>
      </c>
      <c r="AQ29" s="40">
        <v>10.088879942744677</v>
      </c>
      <c r="AR29" s="40">
        <v>7.6137384016761436</v>
      </c>
      <c r="AS29" s="40">
        <v>5.547501054407423</v>
      </c>
      <c r="AT29" s="40">
        <v>4.781034725151132</v>
      </c>
      <c r="AU29" s="6">
        <f t="shared" si="29"/>
        <v>-5.2156866804288633</v>
      </c>
      <c r="AV29" s="6">
        <f t="shared" si="30"/>
        <v>-5.3078452175935453</v>
      </c>
      <c r="AW29" s="6">
        <f t="shared" si="31"/>
        <v>5.1004001880840921E-2</v>
      </c>
      <c r="AX29" s="6">
        <f t="shared" si="32"/>
        <v>-2.2074375867179876</v>
      </c>
      <c r="AY29" s="6">
        <f t="shared" si="33"/>
        <v>-2.8327036765250115</v>
      </c>
      <c r="AZ29" s="6">
        <f t="shared" si="34"/>
        <v>0.17892419766885392</v>
      </c>
      <c r="BA29">
        <f t="shared" si="4"/>
        <v>0.63221052174309089</v>
      </c>
      <c r="BB29">
        <f t="shared" si="5"/>
        <v>0.30515199055208075</v>
      </c>
      <c r="BC29">
        <f t="shared" si="6"/>
        <v>0.13516424027563678</v>
      </c>
      <c r="BD29">
        <f t="shared" si="35"/>
        <v>0.16998775027644397</v>
      </c>
      <c r="BE29">
        <f t="shared" si="36"/>
        <v>0.32705853119101014</v>
      </c>
      <c r="BF29">
        <f t="shared" si="7"/>
        <v>23.274283868350683</v>
      </c>
      <c r="BG29" s="10">
        <f t="shared" si="8"/>
        <v>0.32500388926590335</v>
      </c>
      <c r="BH29" s="10">
        <f t="shared" si="9"/>
        <v>6.5983571227172619E-2</v>
      </c>
      <c r="BI29" s="6">
        <f t="shared" si="10"/>
        <v>-2830.4579681548944</v>
      </c>
      <c r="BJ29" s="6">
        <f t="shared" si="11"/>
        <v>-325.93860733104168</v>
      </c>
      <c r="BK29">
        <v>3997.0560000000005</v>
      </c>
      <c r="BL29">
        <f t="shared" si="12"/>
        <v>0.22719741190100148</v>
      </c>
      <c r="BM29">
        <f t="shared" si="13"/>
        <v>-4.015096928469565</v>
      </c>
      <c r="BN29">
        <f t="shared" si="37"/>
        <v>0.28999999999999998</v>
      </c>
      <c r="BO29">
        <f t="shared" si="38"/>
        <v>0.11</v>
      </c>
      <c r="BP29">
        <f t="shared" si="39"/>
        <v>0.18</v>
      </c>
      <c r="BQ29">
        <f t="shared" si="14"/>
        <v>0.26456756455787578</v>
      </c>
      <c r="BR29">
        <f t="shared" si="15"/>
        <v>7.2234599310470826E-2</v>
      </c>
      <c r="BS29">
        <f t="shared" si="40"/>
        <v>0.19233296524740495</v>
      </c>
      <c r="BT29">
        <f t="shared" si="16"/>
        <v>0.16506551852845522</v>
      </c>
      <c r="BU29">
        <f t="shared" si="17"/>
        <v>7.5479139241400234E-2</v>
      </c>
      <c r="BV29">
        <v>5</v>
      </c>
      <c r="BW29">
        <f t="shared" si="18"/>
        <v>25.211628785117554</v>
      </c>
      <c r="BX29">
        <f t="shared" si="19"/>
        <v>25.211628785117554</v>
      </c>
      <c r="BY29">
        <f t="shared" si="20"/>
        <v>29.283701541510421</v>
      </c>
      <c r="BZ29">
        <f t="shared" si="21"/>
        <v>29.283701541510421</v>
      </c>
      <c r="CL29" s="3"/>
      <c r="CM29" s="3"/>
    </row>
    <row r="30" spans="9:137" x14ac:dyDescent="0.25">
      <c r="I30" t="s">
        <v>9</v>
      </c>
      <c r="J30">
        <v>5</v>
      </c>
      <c r="K30">
        <v>5</v>
      </c>
      <c r="L30" s="40">
        <v>22.401651410297699</v>
      </c>
      <c r="M30" s="40">
        <v>63.281501159033503</v>
      </c>
      <c r="N30" s="40">
        <v>14.316847430668799</v>
      </c>
      <c r="O30" s="31">
        <v>7.1690000000000004E-2</v>
      </c>
      <c r="P30" s="31">
        <v>0.83016999999999996</v>
      </c>
      <c r="Q30" s="40">
        <v>7.596E-2</v>
      </c>
      <c r="R30" s="40">
        <v>0.74470000000000003</v>
      </c>
      <c r="S30">
        <f t="shared" si="22"/>
        <v>4.269999999999996E-3</v>
      </c>
      <c r="T30">
        <f t="shared" si="23"/>
        <v>-8.5469999999999935E-2</v>
      </c>
      <c r="U30" s="7">
        <v>1.0569482658184719</v>
      </c>
      <c r="V30" s="7">
        <v>0.98525541204000544</v>
      </c>
      <c r="W30" s="31">
        <f t="shared" si="0"/>
        <v>7.0211266932636185E-2</v>
      </c>
      <c r="X30" s="7">
        <f t="shared" si="1"/>
        <v>1.0211018389292388</v>
      </c>
      <c r="Y30" s="7">
        <v>0.2025641025641027</v>
      </c>
      <c r="Z30" s="7">
        <v>0.34080717488789219</v>
      </c>
      <c r="AA30" s="3">
        <v>1.31</v>
      </c>
      <c r="AB30" s="3"/>
      <c r="AC30" s="3">
        <v>0.13600000000000001</v>
      </c>
      <c r="AD30" s="3"/>
      <c r="AE30" s="7">
        <f t="shared" si="24"/>
        <v>20.114727910805058</v>
      </c>
      <c r="AF30" s="7" t="str">
        <f t="shared" si="25"/>
        <v/>
      </c>
      <c r="AG30" s="7" t="str">
        <f t="shared" si="26"/>
        <v/>
      </c>
      <c r="AH30" s="6">
        <f t="shared" si="27"/>
        <v>0.2068385776292562</v>
      </c>
      <c r="AI30" s="6">
        <f t="shared" si="28"/>
        <v>0.34799883299830542</v>
      </c>
      <c r="AJ30" s="6">
        <f t="shared" si="2"/>
        <v>0.13824307232378949</v>
      </c>
      <c r="AK30" s="6">
        <f t="shared" si="3"/>
        <v>0.14116025536904922</v>
      </c>
      <c r="AL30" s="40">
        <v>0.23880597014925384</v>
      </c>
      <c r="AM30" s="40">
        <v>0.14846090983383281</v>
      </c>
      <c r="AN30" s="40">
        <v>0.28650725875320243</v>
      </c>
      <c r="AO30" s="40">
        <v>8.9555348258706466</v>
      </c>
      <c r="AP30" s="40">
        <v>7.3118677926087354</v>
      </c>
      <c r="AQ30" s="40">
        <v>8.3619402985074629</v>
      </c>
      <c r="AR30" s="40">
        <v>6.6036502315445382</v>
      </c>
      <c r="AS30" s="40">
        <v>6.6598192428124108</v>
      </c>
      <c r="AT30" s="40">
        <v>6.2181184173071449</v>
      </c>
      <c r="AU30" s="6">
        <f t="shared" si="29"/>
        <v>-2.2957155830582359</v>
      </c>
      <c r="AV30" s="6">
        <f t="shared" si="30"/>
        <v>-2.143821881200318</v>
      </c>
      <c r="AW30" s="6">
        <f t="shared" si="31"/>
        <v>4.7701288603948594E-2</v>
      </c>
      <c r="AX30" s="6">
        <f t="shared" si="32"/>
        <v>-0.65204854979632465</v>
      </c>
      <c r="AY30" s="6">
        <f t="shared" si="33"/>
        <v>-0.38553181423739336</v>
      </c>
      <c r="AZ30" s="6">
        <f t="shared" si="34"/>
        <v>0.13804634891936962</v>
      </c>
      <c r="BA30">
        <f t="shared" si="4"/>
        <v>0.61467855134745708</v>
      </c>
      <c r="BB30">
        <f t="shared" si="5"/>
        <v>0.28784880010367248</v>
      </c>
      <c r="BC30">
        <f t="shared" si="6"/>
        <v>0.12281324334478723</v>
      </c>
      <c r="BD30">
        <f t="shared" si="35"/>
        <v>0.16503555675888526</v>
      </c>
      <c r="BE30">
        <f t="shared" si="36"/>
        <v>0.32682975124378461</v>
      </c>
      <c r="BF30">
        <f t="shared" si="7"/>
        <v>23.003846107593013</v>
      </c>
      <c r="BG30" s="10">
        <f t="shared" si="8"/>
        <v>0.33233161369416325</v>
      </c>
      <c r="BH30" s="10">
        <f t="shared" si="9"/>
        <v>5.8225396929256365E-2</v>
      </c>
      <c r="BI30" s="6">
        <f t="shared" si="10"/>
        <v>-1222.078456943221</v>
      </c>
      <c r="BJ30" s="6">
        <f t="shared" si="11"/>
        <v>-163.86001275023162</v>
      </c>
      <c r="BK30">
        <v>3997.0560000000005</v>
      </c>
      <c r="BL30">
        <f t="shared" si="12"/>
        <v>0.25480851062556914</v>
      </c>
      <c r="BM30">
        <f t="shared" si="13"/>
        <v>-3.8453523796980527</v>
      </c>
      <c r="BN30">
        <f t="shared" si="37"/>
        <v>0.28000000000000003</v>
      </c>
      <c r="BO30">
        <f t="shared" si="38"/>
        <v>0.1</v>
      </c>
      <c r="BP30">
        <f t="shared" si="39"/>
        <v>0.18000000000000002</v>
      </c>
      <c r="BQ30">
        <f t="shared" si="14"/>
        <v>0.27397101219927789</v>
      </c>
      <c r="BR30">
        <f t="shared" si="15"/>
        <v>8.1698444589885927E-2</v>
      </c>
      <c r="BS30">
        <f t="shared" si="40"/>
        <v>0.19227256760939196</v>
      </c>
      <c r="BT30">
        <f t="shared" si="16"/>
        <v>0.17960276540095885</v>
      </c>
      <c r="BU30">
        <f t="shared" si="17"/>
        <v>8.4678164107989284E-2</v>
      </c>
      <c r="BV30">
        <v>5</v>
      </c>
      <c r="BW30">
        <f t="shared" si="18"/>
        <v>25.211628785117554</v>
      </c>
      <c r="BX30">
        <f t="shared" si="19"/>
        <v>25.211628785117554</v>
      </c>
      <c r="BY30">
        <f t="shared" si="20"/>
        <v>29.283701541510421</v>
      </c>
      <c r="BZ30">
        <f t="shared" si="21"/>
        <v>29.283701541510421</v>
      </c>
      <c r="CL30" s="3"/>
      <c r="CM30" s="3"/>
    </row>
    <row r="31" spans="9:137" x14ac:dyDescent="0.25">
      <c r="I31" t="s">
        <v>9</v>
      </c>
      <c r="J31">
        <v>6</v>
      </c>
      <c r="K31">
        <v>1</v>
      </c>
      <c r="L31" s="40">
        <v>13.2307720961347</v>
      </c>
      <c r="M31" s="40">
        <v>61.883956773121866</v>
      </c>
      <c r="N31" s="40">
        <v>24.885271130743433</v>
      </c>
      <c r="O31" s="31">
        <v>0.14249666666666669</v>
      </c>
      <c r="P31" s="31">
        <v>1.6170333333333335</v>
      </c>
      <c r="Q31" s="40">
        <v>0.16252</v>
      </c>
      <c r="R31" s="40">
        <v>1.6992</v>
      </c>
      <c r="S31">
        <f t="shared" si="22"/>
        <v>2.002333333333331E-2</v>
      </c>
      <c r="T31">
        <f t="shared" si="23"/>
        <v>8.2166666666666499E-2</v>
      </c>
      <c r="U31" s="7">
        <v>1.5222544657953958</v>
      </c>
      <c r="V31" s="7">
        <v>1.2910640176957542</v>
      </c>
      <c r="W31" s="31">
        <f t="shared" si="0"/>
        <v>0.1643542666472293</v>
      </c>
      <c r="X31" s="7">
        <f t="shared" si="1"/>
        <v>1.406659241745575</v>
      </c>
      <c r="Y31" s="7">
        <v>0.10440511046047375</v>
      </c>
      <c r="Z31" s="7"/>
      <c r="AA31" s="3">
        <v>0.92100000000000004</v>
      </c>
      <c r="AB31" s="3">
        <v>1.84</v>
      </c>
      <c r="AC31" s="3">
        <v>3.8899999999999997E-2</v>
      </c>
      <c r="AD31" s="3">
        <v>5.6399999999999999E-2</v>
      </c>
      <c r="AE31" s="7">
        <f t="shared" si="24"/>
        <v>16.893198239200458</v>
      </c>
      <c r="AF31" s="7" t="str">
        <f t="shared" si="25"/>
        <v/>
      </c>
      <c r="AG31" s="7" t="str">
        <f t="shared" si="26"/>
        <v/>
      </c>
      <c r="AH31" s="6">
        <f t="shared" si="27"/>
        <v>0.14686241351469301</v>
      </c>
      <c r="AI31" s="6" t="str">
        <f t="shared" si="28"/>
        <v/>
      </c>
      <c r="AJ31" s="6" t="str">
        <f t="shared" si="2"/>
        <v/>
      </c>
      <c r="AK31" s="6" t="str">
        <f t="shared" si="3"/>
        <v/>
      </c>
      <c r="AL31" s="40">
        <v>9.445037353255073E-2</v>
      </c>
      <c r="AM31" s="40">
        <v>8.5809962327333497E-2</v>
      </c>
      <c r="AN31" s="40">
        <v>0.25897064153678884</v>
      </c>
      <c r="AO31" s="40">
        <v>5.9829953753112779</v>
      </c>
      <c r="AP31" s="40">
        <v>16.490738802846376</v>
      </c>
      <c r="AQ31" s="40">
        <v>5.2898434720739953</v>
      </c>
      <c r="AR31" s="40">
        <v>13.52738244732803</v>
      </c>
      <c r="AS31" s="40">
        <v>21.218901020901292</v>
      </c>
      <c r="AT31" s="40">
        <v>19.933701824332488</v>
      </c>
      <c r="AU31" s="6">
        <f t="shared" si="29"/>
        <v>15.235905645590014</v>
      </c>
      <c r="AV31" s="6">
        <f t="shared" si="30"/>
        <v>14.643858352258492</v>
      </c>
      <c r="AW31" s="6">
        <f t="shared" si="31"/>
        <v>0.16452026800423811</v>
      </c>
      <c r="AX31" s="6">
        <f t="shared" si="32"/>
        <v>4.7281622180549157</v>
      </c>
      <c r="AY31" s="6">
        <f t="shared" si="33"/>
        <v>6.4063193770044577</v>
      </c>
      <c r="AZ31" s="6">
        <f t="shared" si="34"/>
        <v>0.17316067920945533</v>
      </c>
      <c r="BA31">
        <f t="shared" si="4"/>
        <v>0.46918519179412266</v>
      </c>
      <c r="BB31">
        <f t="shared" si="5"/>
        <v>0.3218972364900759</v>
      </c>
      <c r="BC31">
        <f t="shared" si="6"/>
        <v>0.16355095752878074</v>
      </c>
      <c r="BD31">
        <f t="shared" si="35"/>
        <v>0.15834627896129516</v>
      </c>
      <c r="BE31">
        <f t="shared" si="36"/>
        <v>0.14728795530404676</v>
      </c>
      <c r="BF31">
        <f t="shared" si="7"/>
        <v>61.676404683817353</v>
      </c>
      <c r="BG31" s="10">
        <f t="shared" si="8"/>
        <v>0.28755353690513341</v>
      </c>
      <c r="BH31" s="10">
        <f t="shared" si="9"/>
        <v>8.4246679517392384E-2</v>
      </c>
      <c r="BI31" s="6">
        <f t="shared" si="10"/>
        <v>-34114.583796196181</v>
      </c>
      <c r="BJ31" s="6" t="str">
        <f t="shared" si="11"/>
        <v/>
      </c>
      <c r="BK31">
        <v>4289.2515000000003</v>
      </c>
      <c r="BL31">
        <f t="shared" si="12"/>
        <v>0.15846555628564576</v>
      </c>
      <c r="BM31">
        <f t="shared" si="13"/>
        <v>-4.6665660523075871</v>
      </c>
      <c r="BN31">
        <f t="shared" si="37"/>
        <v>0.32</v>
      </c>
      <c r="BO31">
        <f t="shared" si="38"/>
        <v>0.14000000000000001</v>
      </c>
      <c r="BP31">
        <f t="shared" si="39"/>
        <v>0.18</v>
      </c>
      <c r="BQ31">
        <f t="shared" si="14"/>
        <v>0.3520078305293044</v>
      </c>
      <c r="BR31">
        <f t="shared" si="15"/>
        <v>0.16023648754357364</v>
      </c>
      <c r="BS31">
        <f t="shared" si="40"/>
        <v>0.19177134298573076</v>
      </c>
      <c r="BT31">
        <f t="shared" si="16"/>
        <v>0.30024367674219044</v>
      </c>
      <c r="BU31">
        <f t="shared" si="17"/>
        <v>0.16101852986562387</v>
      </c>
      <c r="BV31">
        <v>5</v>
      </c>
      <c r="BW31">
        <f t="shared" si="18"/>
        <v>25.430868862873449</v>
      </c>
      <c r="BX31">
        <f t="shared" si="19"/>
        <v>25.430868862873449</v>
      </c>
      <c r="BY31">
        <f t="shared" si="20"/>
        <v>29.280732752315725</v>
      </c>
      <c r="BZ31">
        <f t="shared" si="21"/>
        <v>29.280732752315725</v>
      </c>
      <c r="CL31" s="3"/>
      <c r="CM31" s="3"/>
    </row>
    <row r="32" spans="9:137" x14ac:dyDescent="0.25">
      <c r="I32" t="s">
        <v>9</v>
      </c>
      <c r="J32">
        <v>6</v>
      </c>
      <c r="K32">
        <v>2</v>
      </c>
      <c r="L32" s="40">
        <v>13.198304577846301</v>
      </c>
      <c r="M32" s="40">
        <v>62.564240067926399</v>
      </c>
      <c r="N32" s="40">
        <v>24.237455354227301</v>
      </c>
      <c r="O32" s="31">
        <v>0.14868000000000001</v>
      </c>
      <c r="P32" s="31">
        <v>1.7614000000000001</v>
      </c>
      <c r="Q32" s="40">
        <v>0.13575999999999999</v>
      </c>
      <c r="R32" s="40">
        <v>1.7383</v>
      </c>
      <c r="S32">
        <f t="shared" si="22"/>
        <v>-1.2920000000000015E-2</v>
      </c>
      <c r="T32">
        <f t="shared" si="23"/>
        <v>-2.310000000000012E-2</v>
      </c>
      <c r="U32" s="7">
        <v>1.3021285300678254</v>
      </c>
      <c r="V32" s="7">
        <v>1.0118584425636867</v>
      </c>
      <c r="W32" s="31">
        <f t="shared" si="0"/>
        <v>0.25088307837276863</v>
      </c>
      <c r="X32" s="7">
        <f t="shared" si="1"/>
        <v>1.156993486315756</v>
      </c>
      <c r="Y32" s="7">
        <v>0.12490170380078637</v>
      </c>
      <c r="Z32" s="7">
        <v>0.27938671209540011</v>
      </c>
      <c r="AA32" s="3">
        <v>0.77500000000000002</v>
      </c>
      <c r="AB32" s="3">
        <v>2.48</v>
      </c>
      <c r="AC32" s="3">
        <v>3.3000000000000002E-2</v>
      </c>
      <c r="AD32" s="3">
        <v>5.4300000000000001E-2</v>
      </c>
      <c r="AE32" s="7">
        <f t="shared" si="24"/>
        <v>11.913117481995005</v>
      </c>
      <c r="AF32" s="7">
        <f t="shared" si="25"/>
        <v>42.497105264114488</v>
      </c>
      <c r="AG32" s="7">
        <f t="shared" si="26"/>
        <v>30.583987782119483</v>
      </c>
      <c r="AH32" s="6">
        <f t="shared" si="27"/>
        <v>0.14451045772724974</v>
      </c>
      <c r="AI32" s="6">
        <f t="shared" si="28"/>
        <v>0.3232486060575534</v>
      </c>
      <c r="AJ32" s="6">
        <f t="shared" si="2"/>
        <v>0.15448500829461376</v>
      </c>
      <c r="AK32" s="6">
        <f t="shared" si="3"/>
        <v>0.17873814833030366</v>
      </c>
      <c r="AL32" s="40">
        <v>0.10326770004189374</v>
      </c>
      <c r="AM32" s="40">
        <v>0.10299003322259154</v>
      </c>
      <c r="AN32" s="40">
        <v>0.28849028400597904</v>
      </c>
      <c r="AO32" s="40">
        <v>3.6200971407624642</v>
      </c>
      <c r="AP32" s="40">
        <v>6.0296788482835009</v>
      </c>
      <c r="AQ32" s="40">
        <v>3.4431146138807436</v>
      </c>
      <c r="AR32" s="40">
        <v>5.5609080841638994</v>
      </c>
      <c r="AS32" s="40">
        <v>60.559043348281023</v>
      </c>
      <c r="AT32" s="40">
        <v>43.432859990034885</v>
      </c>
      <c r="AU32" s="6">
        <f t="shared" si="29"/>
        <v>56.938946207518555</v>
      </c>
      <c r="AV32" s="6">
        <f t="shared" si="30"/>
        <v>39.98974537615414</v>
      </c>
      <c r="AW32" s="6">
        <f t="shared" si="31"/>
        <v>0.18522258396408531</v>
      </c>
      <c r="AX32" s="6">
        <f t="shared" si="32"/>
        <v>54.52936449999752</v>
      </c>
      <c r="AY32" s="6">
        <f t="shared" si="33"/>
        <v>37.871951905870986</v>
      </c>
      <c r="AZ32" s="6">
        <f t="shared" si="34"/>
        <v>0.1855002507833875</v>
      </c>
      <c r="BA32">
        <f t="shared" si="4"/>
        <v>0.56339868440914864</v>
      </c>
      <c r="BB32">
        <f t="shared" si="5"/>
        <v>0.33009067095943678</v>
      </c>
      <c r="BC32">
        <f t="shared" si="6"/>
        <v>0.16133301936433359</v>
      </c>
      <c r="BD32">
        <f t="shared" si="35"/>
        <v>0.1687576515951032</v>
      </c>
      <c r="BE32">
        <f t="shared" si="36"/>
        <v>0.23330801344971186</v>
      </c>
      <c r="BF32">
        <f t="shared" si="7"/>
        <v>37.101012017997107</v>
      </c>
      <c r="BG32" s="10">
        <f t="shared" si="8"/>
        <v>0.30627923279195191</v>
      </c>
      <c r="BH32" s="10">
        <f t="shared" si="9"/>
        <v>8.5271775181893217E-2</v>
      </c>
      <c r="BI32" s="6">
        <f t="shared" si="10"/>
        <v>-33925.998509845005</v>
      </c>
      <c r="BJ32" s="6">
        <f t="shared" si="11"/>
        <v>-361.99857771640097</v>
      </c>
      <c r="BK32">
        <v>4289.2515000000003</v>
      </c>
      <c r="BL32">
        <f t="shared" si="12"/>
        <v>0.16700526010881919</v>
      </c>
      <c r="BM32">
        <f t="shared" si="13"/>
        <v>-4.5912446199345895</v>
      </c>
      <c r="BN32">
        <f t="shared" si="37"/>
        <v>0.32</v>
      </c>
      <c r="BO32">
        <f t="shared" si="38"/>
        <v>0.14000000000000001</v>
      </c>
      <c r="BP32">
        <f t="shared" si="39"/>
        <v>0.18</v>
      </c>
      <c r="BQ32">
        <f t="shared" si="14"/>
        <v>0.30147548163030902</v>
      </c>
      <c r="BR32">
        <f t="shared" si="15"/>
        <v>0.10937957316251951</v>
      </c>
      <c r="BS32">
        <f t="shared" si="40"/>
        <v>0.19209590846778951</v>
      </c>
      <c r="BT32">
        <f t="shared" si="16"/>
        <v>0.22212326186820011</v>
      </c>
      <c r="BU32">
        <f t="shared" si="17"/>
        <v>0.11158471029051972</v>
      </c>
      <c r="BV32">
        <v>5</v>
      </c>
      <c r="BW32">
        <f t="shared" si="18"/>
        <v>25.430868862873449</v>
      </c>
      <c r="BX32">
        <f t="shared" si="19"/>
        <v>25.430868862873449</v>
      </c>
      <c r="BY32">
        <f t="shared" si="20"/>
        <v>29.280732752315725</v>
      </c>
      <c r="BZ32">
        <f t="shared" si="21"/>
        <v>29.280732752315725</v>
      </c>
      <c r="CM32" s="3"/>
    </row>
    <row r="33" spans="9:100" x14ac:dyDescent="0.25">
      <c r="I33" t="s">
        <v>9</v>
      </c>
      <c r="J33">
        <v>6</v>
      </c>
      <c r="K33">
        <v>3</v>
      </c>
      <c r="L33" s="40">
        <v>16.135154244036901</v>
      </c>
      <c r="M33" s="40">
        <v>60.385043453549898</v>
      </c>
      <c r="N33" s="40">
        <v>23.479802302413201</v>
      </c>
      <c r="O33" s="31">
        <v>0.13320000000000001</v>
      </c>
      <c r="P33" s="31">
        <v>1.5326</v>
      </c>
      <c r="Q33" s="40">
        <v>0.15195</v>
      </c>
      <c r="R33" s="40">
        <v>1.6051</v>
      </c>
      <c r="S33">
        <f t="shared" si="22"/>
        <v>1.8749999999999989E-2</v>
      </c>
      <c r="T33">
        <f t="shared" si="23"/>
        <v>7.2500000000000009E-2</v>
      </c>
      <c r="U33" s="7">
        <v>1.0582217160613383</v>
      </c>
      <c r="V33" s="7">
        <v>0.97333127720362367</v>
      </c>
      <c r="W33" s="31">
        <f t="shared" si="0"/>
        <v>8.3571966017273305E-2</v>
      </c>
      <c r="X33" s="7">
        <f t="shared" si="1"/>
        <v>1.0157764966324809</v>
      </c>
      <c r="Y33" s="7">
        <v>0.16861494863620261</v>
      </c>
      <c r="Z33" s="7">
        <v>0.28894080996884741</v>
      </c>
      <c r="AA33" s="3">
        <v>0.91200000000000003</v>
      </c>
      <c r="AB33" s="3">
        <v>1.88</v>
      </c>
      <c r="AC33" s="3">
        <v>4.3999999999999997E-2</v>
      </c>
      <c r="AD33" s="3">
        <v>8.3400000000000002E-2</v>
      </c>
      <c r="AE33" s="7">
        <f t="shared" si="24"/>
        <v>12.855709933324567</v>
      </c>
      <c r="AF33" s="7">
        <f t="shared" si="25"/>
        <v>29.121148308640894</v>
      </c>
      <c r="AG33" s="7">
        <f t="shared" si="26"/>
        <v>16.265438375316329</v>
      </c>
      <c r="AH33" s="6">
        <f t="shared" si="27"/>
        <v>0.17127510180554761</v>
      </c>
      <c r="AI33" s="6">
        <f t="shared" si="28"/>
        <v>0.29349928368430722</v>
      </c>
      <c r="AJ33" s="6">
        <f t="shared" si="2"/>
        <v>0.12032586133264481</v>
      </c>
      <c r="AK33" s="6">
        <f t="shared" si="3"/>
        <v>0.12222418187875961</v>
      </c>
      <c r="AL33" s="40">
        <v>0.12136025504782132</v>
      </c>
      <c r="AM33" s="40">
        <v>0.10301394511920825</v>
      </c>
      <c r="AN33" s="40">
        <v>0.28551885870627325</v>
      </c>
      <c r="AO33" s="40">
        <v>3.6397484945093868</v>
      </c>
      <c r="AP33" s="40">
        <v>7.0753748687959206</v>
      </c>
      <c r="AQ33" s="40">
        <v>3.214566064470421</v>
      </c>
      <c r="AR33" s="40">
        <v>6.7100014994751831</v>
      </c>
      <c r="AS33" s="40">
        <v>26.620953032375745</v>
      </c>
      <c r="AT33" s="40">
        <v>17.890137450328972</v>
      </c>
      <c r="AU33" s="6">
        <f t="shared" si="29"/>
        <v>22.981204537866358</v>
      </c>
      <c r="AV33" s="6">
        <f t="shared" si="30"/>
        <v>14.67557138585855</v>
      </c>
      <c r="AW33" s="6">
        <f t="shared" si="31"/>
        <v>0.16415860365845192</v>
      </c>
      <c r="AX33" s="6">
        <f t="shared" si="32"/>
        <v>19.545578163579826</v>
      </c>
      <c r="AY33" s="6">
        <f t="shared" si="33"/>
        <v>11.180135950853789</v>
      </c>
      <c r="AZ33" s="6">
        <f t="shared" si="34"/>
        <v>0.182504913587065</v>
      </c>
      <c r="BA33">
        <f t="shared" si="4"/>
        <v>0.61668811447830907</v>
      </c>
      <c r="BB33">
        <f t="shared" si="5"/>
        <v>0.32965020195515427</v>
      </c>
      <c r="BC33">
        <f t="shared" si="6"/>
        <v>0.15929850198548406</v>
      </c>
      <c r="BD33">
        <f t="shared" si="35"/>
        <v>0.1703516999696702</v>
      </c>
      <c r="BE33">
        <f t="shared" si="36"/>
        <v>0.2870379125231548</v>
      </c>
      <c r="BF33">
        <f t="shared" si="7"/>
        <v>27.123190933614588</v>
      </c>
      <c r="BG33" s="10">
        <f t="shared" si="8"/>
        <v>0.30975083411620913</v>
      </c>
      <c r="BH33" s="10">
        <f t="shared" si="9"/>
        <v>8.397628533695381E-2</v>
      </c>
      <c r="BI33" s="6">
        <f t="shared" si="10"/>
        <v>-9315.3314006395012</v>
      </c>
      <c r="BJ33" s="6">
        <f t="shared" si="11"/>
        <v>-551.67685612467153</v>
      </c>
      <c r="BK33">
        <v>4289.2515000000003</v>
      </c>
      <c r="BL33">
        <f t="shared" si="12"/>
        <v>0.15588808419818484</v>
      </c>
      <c r="BM33">
        <f t="shared" si="13"/>
        <v>-4.5768586711424373</v>
      </c>
      <c r="BN33">
        <f t="shared" si="37"/>
        <v>0.31</v>
      </c>
      <c r="BO33">
        <f t="shared" si="38"/>
        <v>0.13</v>
      </c>
      <c r="BP33">
        <f t="shared" si="39"/>
        <v>0.18</v>
      </c>
      <c r="BQ33">
        <f t="shared" si="14"/>
        <v>0.27289316291841414</v>
      </c>
      <c r="BR33">
        <f t="shared" si="15"/>
        <v>8.0613672364036354E-2</v>
      </c>
      <c r="BS33">
        <f t="shared" si="40"/>
        <v>0.19227949055437779</v>
      </c>
      <c r="BT33">
        <f t="shared" si="16"/>
        <v>0.17793646579630332</v>
      </c>
      <c r="BU33">
        <f t="shared" si="17"/>
        <v>8.3623746333231247E-2</v>
      </c>
      <c r="BV33">
        <v>5</v>
      </c>
      <c r="BW33">
        <f t="shared" si="18"/>
        <v>25.430868862873449</v>
      </c>
      <c r="BX33">
        <f t="shared" si="19"/>
        <v>25.430868862873449</v>
      </c>
      <c r="BY33">
        <f t="shared" si="20"/>
        <v>29.280732752315725</v>
      </c>
      <c r="BZ33">
        <f t="shared" si="21"/>
        <v>29.280732752315725</v>
      </c>
      <c r="CM33" s="3"/>
    </row>
    <row r="34" spans="9:100" x14ac:dyDescent="0.25">
      <c r="I34" t="s">
        <v>9</v>
      </c>
      <c r="J34">
        <v>6</v>
      </c>
      <c r="K34">
        <v>4</v>
      </c>
      <c r="L34" s="40">
        <v>21.7686287459196</v>
      </c>
      <c r="M34" s="40">
        <v>55.693048241208999</v>
      </c>
      <c r="N34" s="40">
        <v>22.538323012871398</v>
      </c>
      <c r="O34" s="31">
        <v>9.4539999999999999E-2</v>
      </c>
      <c r="P34" s="31">
        <v>0.83399999999999996</v>
      </c>
      <c r="Q34" s="40">
        <v>0.13436000000000001</v>
      </c>
      <c r="R34" s="40">
        <v>1.3328</v>
      </c>
      <c r="S34">
        <f t="shared" si="22"/>
        <v>3.9820000000000008E-2</v>
      </c>
      <c r="T34">
        <f t="shared" si="23"/>
        <v>0.49880000000000002</v>
      </c>
      <c r="U34" s="7">
        <v>1.1443085071600125</v>
      </c>
      <c r="V34" s="7">
        <v>1.0311998716862414</v>
      </c>
      <c r="W34" s="31">
        <f t="shared" si="0"/>
        <v>0.10398363580080212</v>
      </c>
      <c r="X34" s="7">
        <f t="shared" si="1"/>
        <v>1.0877541894231268</v>
      </c>
      <c r="Y34" s="7">
        <v>0.21421639980591942</v>
      </c>
      <c r="Z34" s="7">
        <v>0.28732956434985008</v>
      </c>
      <c r="AA34" s="3">
        <v>1.71</v>
      </c>
      <c r="AB34" s="3">
        <v>2.2599999999999998</v>
      </c>
      <c r="AC34" s="3">
        <v>5.1700000000000003E-2</v>
      </c>
      <c r="AD34" s="3">
        <v>4.8500000000000001E-2</v>
      </c>
      <c r="AE34" s="7">
        <f t="shared" si="24"/>
        <v>26.35890644505308</v>
      </c>
      <c r="AF34" s="7">
        <f t="shared" si="25"/>
        <v>36.620052455954735</v>
      </c>
      <c r="AG34" s="7">
        <f t="shared" si="26"/>
        <v>10.261146010901655</v>
      </c>
      <c r="AH34" s="6">
        <f t="shared" si="27"/>
        <v>0.23301478633202835</v>
      </c>
      <c r="AI34" s="6">
        <f t="shared" si="28"/>
        <v>0.31254393736667135</v>
      </c>
      <c r="AJ34" s="6">
        <f t="shared" si="2"/>
        <v>7.3113164543930659E-2</v>
      </c>
      <c r="AK34" s="6">
        <f t="shared" si="3"/>
        <v>7.9529151034643003E-2</v>
      </c>
      <c r="AL34" s="40">
        <v>0.1696089385474861</v>
      </c>
      <c r="AM34" s="40">
        <v>0.15746268656716395</v>
      </c>
      <c r="AN34" s="40">
        <v>0.28747697974217312</v>
      </c>
      <c r="AO34" s="40">
        <v>5.5307882681564244</v>
      </c>
      <c r="AP34" s="40">
        <v>13.317572761194027</v>
      </c>
      <c r="AQ34" s="40">
        <v>5.0683054003724397</v>
      </c>
      <c r="AR34" s="40">
        <v>12.924999999999997</v>
      </c>
      <c r="AS34" s="40">
        <v>14.077487875997544</v>
      </c>
      <c r="AT34" s="40">
        <v>13.947667280540209</v>
      </c>
      <c r="AU34" s="6">
        <f t="shared" si="29"/>
        <v>8.5466996078411199</v>
      </c>
      <c r="AV34" s="6">
        <f t="shared" si="30"/>
        <v>8.8793618801677692</v>
      </c>
      <c r="AW34" s="6">
        <f t="shared" si="31"/>
        <v>0.11786804119468702</v>
      </c>
      <c r="AX34" s="6">
        <f t="shared" si="32"/>
        <v>0.75991511480351726</v>
      </c>
      <c r="AY34" s="6">
        <f t="shared" si="33"/>
        <v>1.0226672805402117</v>
      </c>
      <c r="AZ34" s="6">
        <f t="shared" si="34"/>
        <v>0.13001429317500918</v>
      </c>
      <c r="BA34">
        <f t="shared" si="4"/>
        <v>0.58952672097240488</v>
      </c>
      <c r="BB34">
        <f t="shared" si="5"/>
        <v>0.31102651824102701</v>
      </c>
      <c r="BC34">
        <f t="shared" si="6"/>
        <v>0.15263347820688672</v>
      </c>
      <c r="BD34">
        <f t="shared" si="35"/>
        <v>0.15839304003414029</v>
      </c>
      <c r="BE34">
        <f t="shared" si="36"/>
        <v>0.27850020273137788</v>
      </c>
      <c r="BF34">
        <f t="shared" si="7"/>
        <v>25.305629982576658</v>
      </c>
      <c r="BG34" s="10">
        <f t="shared" si="8"/>
        <v>0.31077850631558607</v>
      </c>
      <c r="BH34" s="10">
        <f t="shared" si="9"/>
        <v>8.2993567937692511E-2</v>
      </c>
      <c r="BI34" s="6">
        <f t="shared" si="10"/>
        <v>-1269.5242866034969</v>
      </c>
      <c r="BJ34" s="6">
        <f t="shared" si="11"/>
        <v>-323.03206628585485</v>
      </c>
      <c r="BK34">
        <v>4289.2515000000003</v>
      </c>
      <c r="BL34">
        <f t="shared" si="12"/>
        <v>0.12353618214676351</v>
      </c>
      <c r="BM34">
        <f t="shared" si="13"/>
        <v>-4.6398086319618033</v>
      </c>
      <c r="BN34">
        <f t="shared" si="37"/>
        <v>0.3</v>
      </c>
      <c r="BO34">
        <f t="shared" si="38"/>
        <v>0.13</v>
      </c>
      <c r="BP34">
        <f t="shared" si="39"/>
        <v>0.16999999999999998</v>
      </c>
      <c r="BQ34">
        <f t="shared" si="14"/>
        <v>0.28746144793924089</v>
      </c>
      <c r="BR34">
        <f t="shared" si="15"/>
        <v>9.5275528385490943E-2</v>
      </c>
      <c r="BS34">
        <f t="shared" si="40"/>
        <v>0.19218591955374995</v>
      </c>
      <c r="BT34">
        <f t="shared" si="16"/>
        <v>0.20045828587049638</v>
      </c>
      <c r="BU34">
        <f t="shared" si="17"/>
        <v>9.7875329505779124E-2</v>
      </c>
      <c r="BV34">
        <v>5</v>
      </c>
      <c r="BW34">
        <f t="shared" si="18"/>
        <v>25.430868862873449</v>
      </c>
      <c r="BX34">
        <f t="shared" si="19"/>
        <v>25.430868862873449</v>
      </c>
      <c r="BY34">
        <f t="shared" si="20"/>
        <v>29.280732752315725</v>
      </c>
      <c r="BZ34">
        <f t="shared" si="21"/>
        <v>29.280732752315725</v>
      </c>
    </row>
    <row r="35" spans="9:100" x14ac:dyDescent="0.25">
      <c r="I35" t="s">
        <v>9</v>
      </c>
      <c r="J35">
        <v>6</v>
      </c>
      <c r="K35">
        <v>5</v>
      </c>
      <c r="L35" s="40">
        <v>12.866578865352199</v>
      </c>
      <c r="M35" s="40">
        <v>66.320153082597898</v>
      </c>
      <c r="N35" s="40">
        <v>20.813268052049899</v>
      </c>
      <c r="O35" s="31">
        <v>7.306E-2</v>
      </c>
      <c r="P35" s="31">
        <v>0.83496000000000004</v>
      </c>
      <c r="Q35" s="40">
        <v>0.10308</v>
      </c>
      <c r="R35" s="40">
        <v>0.93964999999999999</v>
      </c>
      <c r="S35">
        <f t="shared" si="22"/>
        <v>3.0020000000000005E-2</v>
      </c>
      <c r="T35">
        <f t="shared" si="23"/>
        <v>0.10468999999999995</v>
      </c>
      <c r="U35" s="7"/>
      <c r="V35" s="7">
        <v>0.98361528576895796</v>
      </c>
      <c r="W35" s="31" t="str">
        <f t="shared" si="0"/>
        <v/>
      </c>
      <c r="X35" s="7">
        <f>V35</f>
        <v>0.98361528576895796</v>
      </c>
      <c r="Y35" s="7">
        <v>0.22556538839724674</v>
      </c>
      <c r="Z35" s="7">
        <v>0.28795501627700515</v>
      </c>
      <c r="AA35" s="3">
        <v>1.85</v>
      </c>
      <c r="AB35" s="3">
        <v>1.19</v>
      </c>
      <c r="AC35" s="3">
        <v>0.12</v>
      </c>
      <c r="AD35" s="3">
        <v>8.5000000000000006E-2</v>
      </c>
      <c r="AE35" s="7">
        <f t="shared" si="24"/>
        <v>26.902742706366258</v>
      </c>
      <c r="AF35" s="7">
        <f t="shared" si="25"/>
        <v>18.298046387528604</v>
      </c>
      <c r="AG35" s="7">
        <f t="shared" si="26"/>
        <v>-8.6046963188376537</v>
      </c>
      <c r="AH35" s="6">
        <f t="shared" si="27"/>
        <v>0.22186956396794386</v>
      </c>
      <c r="AI35" s="6">
        <f t="shared" si="28"/>
        <v>0.28323695562391138</v>
      </c>
      <c r="AJ35" s="6">
        <f t="shared" si="2"/>
        <v>6.2389627879758408E-2</v>
      </c>
      <c r="AK35" s="6">
        <f t="shared" si="3"/>
        <v>6.1367391655967524E-2</v>
      </c>
      <c r="AL35" s="40">
        <v>0.20550000000000015</v>
      </c>
      <c r="AM35" s="40">
        <v>0.20099009900990095</v>
      </c>
      <c r="AN35" s="40">
        <v>0.27967285058847019</v>
      </c>
      <c r="AO35" s="40">
        <v>4.8134610416666677</v>
      </c>
      <c r="AP35" s="40">
        <v>11.154195544554455</v>
      </c>
      <c r="AQ35" s="40">
        <v>4.485464583333334</v>
      </c>
      <c r="AR35" s="40">
        <v>10.25845709570957</v>
      </c>
      <c r="AS35" s="40">
        <v>13.216887758494584</v>
      </c>
      <c r="AT35" s="40">
        <v>13.11664671853182</v>
      </c>
      <c r="AU35" s="6">
        <f t="shared" si="29"/>
        <v>8.4034267168279158</v>
      </c>
      <c r="AV35" s="6">
        <f t="shared" si="30"/>
        <v>8.6311821351984861</v>
      </c>
      <c r="AW35" s="6">
        <f t="shared" si="31"/>
        <v>7.4172850588470035E-2</v>
      </c>
      <c r="AX35" s="6">
        <f t="shared" si="32"/>
        <v>2.0626922139401298</v>
      </c>
      <c r="AY35" s="6">
        <f t="shared" si="33"/>
        <v>2.8581896228222501</v>
      </c>
      <c r="AZ35" s="6">
        <f t="shared" si="34"/>
        <v>7.8682751578569243E-2</v>
      </c>
      <c r="BA35">
        <f t="shared" si="4"/>
        <v>0.62882442046454412</v>
      </c>
      <c r="BB35">
        <f t="shared" si="5"/>
        <v>0.3296142469084053</v>
      </c>
      <c r="BC35">
        <f t="shared" si="6"/>
        <v>0.15111682616699196</v>
      </c>
      <c r="BD35">
        <f t="shared" ref="BD35" si="41">IF(OR(BB35="",BC35=""),"",BB35-BC35)</f>
        <v>0.17849742074141334</v>
      </c>
      <c r="BE35">
        <f t="shared" ref="BE35" si="42">IF(OR(BA35="",BB35=""),"",BA35-BB35)</f>
        <v>0.29921017355613883</v>
      </c>
      <c r="BF35">
        <f t="shared" si="7"/>
        <v>28.600042638812695</v>
      </c>
      <c r="BG35" s="10">
        <f t="shared" si="8"/>
        <v>0.31850899394536419</v>
      </c>
      <c r="BH35" s="10">
        <f t="shared" si="9"/>
        <v>7.5881148167915538E-2</v>
      </c>
      <c r="BI35" s="6">
        <f t="shared" si="10"/>
        <v>-1871.5835814114168</v>
      </c>
      <c r="BJ35" s="6">
        <f t="shared" si="11"/>
        <v>-621.92309769295775</v>
      </c>
      <c r="BK35">
        <v>4289.2515000000003</v>
      </c>
      <c r="BL35">
        <f t="shared" si="12"/>
        <v>0.22148269468303419</v>
      </c>
      <c r="BM35">
        <f t="shared" si="13"/>
        <v>-4.2217316658479334</v>
      </c>
      <c r="BN35">
        <f t="shared" si="37"/>
        <v>0.31</v>
      </c>
      <c r="BO35">
        <f t="shared" si="38"/>
        <v>0.12</v>
      </c>
      <c r="BP35">
        <f t="shared" si="39"/>
        <v>0.19</v>
      </c>
      <c r="BQ35">
        <f t="shared" si="14"/>
        <v>0.26638373383963709</v>
      </c>
      <c r="BR35">
        <f t="shared" si="15"/>
        <v>7.4062433711136744E-2</v>
      </c>
      <c r="BS35">
        <f t="shared" si="40"/>
        <v>0.19232130012850035</v>
      </c>
      <c r="BT35">
        <f t="shared" si="16"/>
        <v>0.16787322291710696</v>
      </c>
      <c r="BU35">
        <f t="shared" si="17"/>
        <v>7.7255826582253689E-2</v>
      </c>
      <c r="BV35">
        <v>5</v>
      </c>
      <c r="BW35">
        <f t="shared" si="18"/>
        <v>25.430868862873449</v>
      </c>
      <c r="BX35">
        <f t="shared" si="19"/>
        <v>25.430868862873449</v>
      </c>
      <c r="BY35">
        <f t="shared" si="20"/>
        <v>29.280732752315725</v>
      </c>
      <c r="BZ35">
        <f t="shared" si="21"/>
        <v>29.280732752315725</v>
      </c>
    </row>
    <row r="36" spans="9:100" x14ac:dyDescent="0.25">
      <c r="I36" t="s">
        <v>9</v>
      </c>
      <c r="J36">
        <v>7</v>
      </c>
      <c r="K36">
        <v>1</v>
      </c>
      <c r="L36" s="40">
        <v>12.325174660826967</v>
      </c>
      <c r="M36" s="40">
        <v>62.336371726177106</v>
      </c>
      <c r="N36" s="40">
        <v>25.338453612995934</v>
      </c>
      <c r="O36" s="31">
        <v>0.11797333333333333</v>
      </c>
      <c r="P36" s="31">
        <v>1.2224166666666667</v>
      </c>
      <c r="Q36" s="40">
        <v>0.10551000000000001</v>
      </c>
      <c r="R36" s="40">
        <v>1.4706999999999999</v>
      </c>
      <c r="S36">
        <f t="shared" si="22"/>
        <v>-1.2463333333333326E-2</v>
      </c>
      <c r="T36">
        <f t="shared" si="23"/>
        <v>0.24828333333333319</v>
      </c>
      <c r="U36" s="7">
        <v>1.500941107540485</v>
      </c>
      <c r="V36" s="7">
        <v>1.3919697286225974</v>
      </c>
      <c r="W36" s="31">
        <f t="shared" si="0"/>
        <v>7.5336838975941817E-2</v>
      </c>
      <c r="X36" s="7">
        <f t="shared" ref="X36:X42" si="43">AVERAGE(U36:V36)</f>
        <v>1.4464554180815412</v>
      </c>
      <c r="Y36" s="7">
        <v>0.1102638907306723</v>
      </c>
      <c r="Z36" s="7">
        <v>0.24168399168399157</v>
      </c>
      <c r="AA36" s="3">
        <v>0.27400000000000002</v>
      </c>
      <c r="AB36" s="3">
        <v>0.47</v>
      </c>
      <c r="AC36" s="3">
        <v>2.5999999999999999E-2</v>
      </c>
      <c r="AD36" s="3">
        <v>9.5200000000000007E-2</v>
      </c>
      <c r="AE36" s="7">
        <f t="shared" si="24"/>
        <v>5.4578437469561232</v>
      </c>
      <c r="AF36" s="7">
        <f t="shared" si="25"/>
        <v>11.499709330083078</v>
      </c>
      <c r="AG36" s="7">
        <f t="shared" si="26"/>
        <v>6.0418655831269552</v>
      </c>
      <c r="AH36" s="6">
        <f t="shared" si="27"/>
        <v>0.15949180216613199</v>
      </c>
      <c r="AI36" s="6">
        <f t="shared" si="28"/>
        <v>0.34958511923488378</v>
      </c>
      <c r="AJ36" s="6">
        <f t="shared" si="2"/>
        <v>0.13142010095331927</v>
      </c>
      <c r="AK36" s="6">
        <f t="shared" si="3"/>
        <v>0.19009331706875179</v>
      </c>
      <c r="AL36" s="40">
        <v>0.13031283710895342</v>
      </c>
      <c r="AM36" s="40">
        <v>0.11235059760956176</v>
      </c>
      <c r="AN36" s="40">
        <v>0.24094401756311751</v>
      </c>
      <c r="AO36" s="40">
        <v>5.9906580366774529</v>
      </c>
      <c r="AP36" s="40">
        <v>7.7910889774236392</v>
      </c>
      <c r="AQ36" s="40">
        <v>4.8980222941387979</v>
      </c>
      <c r="AR36" s="40">
        <v>6.3033200531208502</v>
      </c>
      <c r="AS36" s="40">
        <v>4.7890097877789977</v>
      </c>
      <c r="AT36" s="40">
        <v>4.3536452616172703</v>
      </c>
      <c r="AU36" s="6">
        <f t="shared" si="29"/>
        <v>-1.2016482488984552</v>
      </c>
      <c r="AV36" s="6">
        <f t="shared" si="30"/>
        <v>-0.54437703252152758</v>
      </c>
      <c r="AW36" s="6">
        <f t="shared" si="31"/>
        <v>0.11063118045416409</v>
      </c>
      <c r="AX36" s="6">
        <f t="shared" si="32"/>
        <v>-3.0020791896446415</v>
      </c>
      <c r="AY36" s="6">
        <f t="shared" si="33"/>
        <v>-1.9496747915035799</v>
      </c>
      <c r="AZ36" s="6">
        <f t="shared" si="34"/>
        <v>0.12859341995355575</v>
      </c>
      <c r="BA36">
        <f t="shared" si="4"/>
        <v>0.45416776676168258</v>
      </c>
      <c r="BB36">
        <f t="shared" si="5"/>
        <v>0.32342086736048686</v>
      </c>
      <c r="BC36">
        <f t="shared" si="6"/>
        <v>0.16614149855420662</v>
      </c>
      <c r="BD36">
        <f t="shared" si="35"/>
        <v>0.15727936880628024</v>
      </c>
      <c r="BE36">
        <f t="shared" si="36"/>
        <v>0.13074689940119572</v>
      </c>
      <c r="BF36">
        <f t="shared" si="7"/>
        <v>69.774264410503278</v>
      </c>
      <c r="BG36" s="10">
        <f t="shared" si="8"/>
        <v>0.28053977051982171</v>
      </c>
      <c r="BH36" s="10">
        <f t="shared" si="9"/>
        <v>8.4119938993654456E-2</v>
      </c>
      <c r="BI36" s="6">
        <f t="shared" si="10"/>
        <v>-20275.772668529535</v>
      </c>
      <c r="BJ36" s="6">
        <f t="shared" si="11"/>
        <v>-227.97312975245077</v>
      </c>
      <c r="BK36">
        <v>3401.5124999999998</v>
      </c>
      <c r="BL36">
        <f t="shared" si="12"/>
        <v>0.15856385182363295</v>
      </c>
      <c r="BM36">
        <f t="shared" si="13"/>
        <v>-4.6994274832748193</v>
      </c>
      <c r="BN36">
        <f t="shared" si="37"/>
        <v>0.32</v>
      </c>
      <c r="BO36">
        <f t="shared" si="38"/>
        <v>0.14000000000000001</v>
      </c>
      <c r="BP36">
        <f t="shared" si="39"/>
        <v>0.18</v>
      </c>
      <c r="BQ36">
        <f t="shared" si="14"/>
        <v>0.36006257661970398</v>
      </c>
      <c r="BR36">
        <f t="shared" si="15"/>
        <v>0.16834296866320994</v>
      </c>
      <c r="BS36">
        <f t="shared" si="40"/>
        <v>0.19171960795649404</v>
      </c>
      <c r="BT36">
        <f t="shared" si="16"/>
        <v>0.31269590031771421</v>
      </c>
      <c r="BU36">
        <f t="shared" si="17"/>
        <v>0.16889817278014518</v>
      </c>
      <c r="BV36">
        <v>4</v>
      </c>
      <c r="BW36">
        <f t="shared" si="18"/>
        <v>18.324945240166315</v>
      </c>
      <c r="BX36">
        <f t="shared" si="19"/>
        <v>22.906181550207894</v>
      </c>
      <c r="BY36">
        <f t="shared" si="20"/>
        <v>23.365390638005621</v>
      </c>
      <c r="BZ36">
        <f t="shared" si="21"/>
        <v>29.206738297507027</v>
      </c>
    </row>
    <row r="37" spans="9:100" x14ac:dyDescent="0.25">
      <c r="I37" t="s">
        <v>9</v>
      </c>
      <c r="J37">
        <v>7</v>
      </c>
      <c r="K37">
        <v>2</v>
      </c>
      <c r="L37" s="40">
        <v>15.3133261946953</v>
      </c>
      <c r="M37" s="40">
        <v>60.710010202567602</v>
      </c>
      <c r="N37" s="40">
        <v>23.976663602737101</v>
      </c>
      <c r="O37" s="31">
        <v>0.1106</v>
      </c>
      <c r="P37" s="31">
        <v>1.125</v>
      </c>
      <c r="Q37" s="40">
        <v>7.6920000000000002E-2</v>
      </c>
      <c r="R37" s="40">
        <v>0.99217</v>
      </c>
      <c r="S37">
        <f t="shared" si="22"/>
        <v>-3.3680000000000002E-2</v>
      </c>
      <c r="T37">
        <f t="shared" si="23"/>
        <v>-0.13283</v>
      </c>
      <c r="U37" s="7">
        <v>1.3734847839009798</v>
      </c>
      <c r="V37" s="7">
        <v>1.2976586186850279</v>
      </c>
      <c r="W37" s="31">
        <f t="shared" si="0"/>
        <v>5.6774312560338443E-2</v>
      </c>
      <c r="X37" s="7">
        <f t="shared" si="43"/>
        <v>1.335571701293004</v>
      </c>
      <c r="Y37" s="7">
        <v>0.12941455321166151</v>
      </c>
      <c r="Z37" s="7">
        <v>0.27172364672364685</v>
      </c>
      <c r="AA37" s="3">
        <v>0.19900000000000001</v>
      </c>
      <c r="AB37" s="3">
        <v>0.311</v>
      </c>
      <c r="AC37" s="3">
        <v>4.0099999999999997E-2</v>
      </c>
      <c r="AD37" s="3">
        <v>7.4999999999999997E-2</v>
      </c>
      <c r="AE37" s="7">
        <f t="shared" si="24"/>
        <v>4.0857213073892371</v>
      </c>
      <c r="AF37" s="7">
        <f t="shared" si="25"/>
        <v>7.4270412359990967</v>
      </c>
      <c r="AG37" s="7">
        <f t="shared" si="26"/>
        <v>3.3413199286098596</v>
      </c>
      <c r="AH37" s="6">
        <f t="shared" si="27"/>
        <v>0.17284241500497274</v>
      </c>
      <c r="AI37" s="6">
        <f t="shared" si="28"/>
        <v>0.36290641313624022</v>
      </c>
      <c r="AJ37" s="6">
        <f t="shared" si="2"/>
        <v>0.14230909351198534</v>
      </c>
      <c r="AK37" s="6">
        <f t="shared" si="3"/>
        <v>0.19006399813126748</v>
      </c>
      <c r="AL37" s="40">
        <v>0.14255813953488361</v>
      </c>
      <c r="AM37" s="40">
        <v>0.12690582959641281</v>
      </c>
      <c r="AN37" s="40">
        <v>0.27105719237435011</v>
      </c>
      <c r="AO37" s="40">
        <v>8.4358875968992244</v>
      </c>
      <c r="AP37" s="40">
        <v>4.4888415545590439</v>
      </c>
      <c r="AQ37" s="40">
        <v>2.3422441860465115</v>
      </c>
      <c r="AR37" s="40">
        <v>3.6718348281016446</v>
      </c>
      <c r="AS37" s="40">
        <v>8.3730892547660307</v>
      </c>
      <c r="AT37" s="40">
        <v>7.7322645869439626</v>
      </c>
      <c r="AU37" s="6">
        <f t="shared" si="29"/>
        <v>-6.2798342133193685E-2</v>
      </c>
      <c r="AV37" s="6">
        <f t="shared" si="30"/>
        <v>5.390020400897451</v>
      </c>
      <c r="AW37" s="6">
        <f t="shared" si="31"/>
        <v>0.1284990528394665</v>
      </c>
      <c r="AX37" s="6">
        <f t="shared" si="32"/>
        <v>3.8842477002069868</v>
      </c>
      <c r="AY37" s="6">
        <f t="shared" si="33"/>
        <v>4.0604297588423179</v>
      </c>
      <c r="AZ37" s="6">
        <f t="shared" si="34"/>
        <v>0.1441513627779373</v>
      </c>
      <c r="BA37">
        <f t="shared" si="4"/>
        <v>0.49601067875735694</v>
      </c>
      <c r="BB37">
        <f t="shared" si="5"/>
        <v>0.31742636098559263</v>
      </c>
      <c r="BC37">
        <f t="shared" si="6"/>
        <v>0.15864862632883092</v>
      </c>
      <c r="BD37">
        <f t="shared" si="35"/>
        <v>0.1587777346567617</v>
      </c>
      <c r="BE37">
        <f t="shared" si="36"/>
        <v>0.17858431777176431</v>
      </c>
      <c r="BF37">
        <f t="shared" si="7"/>
        <v>49.222638412238311</v>
      </c>
      <c r="BG37" s="10">
        <f t="shared" si="8"/>
        <v>0.29854875777550338</v>
      </c>
      <c r="BH37" s="10">
        <f t="shared" si="9"/>
        <v>8.3934152223737596E-2</v>
      </c>
      <c r="BI37" s="6">
        <f t="shared" si="10"/>
        <v>-8376.7592910176572</v>
      </c>
      <c r="BJ37" s="6">
        <f t="shared" si="11"/>
        <v>-181.81631318485188</v>
      </c>
      <c r="BK37">
        <v>3401.5124999999998</v>
      </c>
      <c r="BL37">
        <f t="shared" si="12"/>
        <v>0.15559178298809639</v>
      </c>
      <c r="BM37">
        <f t="shared" si="13"/>
        <v>-4.6121216397709643</v>
      </c>
      <c r="BN37">
        <f t="shared" si="37"/>
        <v>0.31</v>
      </c>
      <c r="BO37">
        <f t="shared" si="38"/>
        <v>0.14000000000000001</v>
      </c>
      <c r="BP37">
        <f t="shared" si="39"/>
        <v>0.16999999999999998</v>
      </c>
      <c r="BQ37">
        <f t="shared" si="14"/>
        <v>0.33761971234170396</v>
      </c>
      <c r="BR37">
        <f t="shared" si="15"/>
        <v>0.14575595555338491</v>
      </c>
      <c r="BS37">
        <f t="shared" si="40"/>
        <v>0.19186375678831905</v>
      </c>
      <c r="BT37">
        <f t="shared" si="16"/>
        <v>0.27800038533458094</v>
      </c>
      <c r="BU37">
        <f t="shared" si="17"/>
        <v>0.14694319685601481</v>
      </c>
      <c r="BV37">
        <v>4</v>
      </c>
      <c r="BW37">
        <f t="shared" si="18"/>
        <v>18.324945240166315</v>
      </c>
      <c r="BX37">
        <f t="shared" si="19"/>
        <v>22.906181550207894</v>
      </c>
      <c r="BY37">
        <f t="shared" si="20"/>
        <v>23.365390638005621</v>
      </c>
      <c r="BZ37">
        <f t="shared" si="21"/>
        <v>29.206738297507027</v>
      </c>
    </row>
    <row r="38" spans="9:100" x14ac:dyDescent="0.25">
      <c r="I38" t="s">
        <v>9</v>
      </c>
      <c r="J38">
        <v>7</v>
      </c>
      <c r="K38">
        <v>3</v>
      </c>
      <c r="L38" s="40">
        <v>16.329445209793601</v>
      </c>
      <c r="M38" s="40">
        <v>61.403833781876997</v>
      </c>
      <c r="N38" s="40">
        <v>22.266721008329402</v>
      </c>
      <c r="O38" s="31">
        <v>8.1040000000000001E-2</v>
      </c>
      <c r="P38" s="31">
        <v>0.62753999999999999</v>
      </c>
      <c r="Q38" s="40">
        <v>5.2970000000000003E-2</v>
      </c>
      <c r="R38" s="40">
        <v>0.48071999999999998</v>
      </c>
      <c r="S38">
        <f t="shared" si="22"/>
        <v>-2.8069999999999998E-2</v>
      </c>
      <c r="T38">
        <f t="shared" si="23"/>
        <v>-0.14682000000000001</v>
      </c>
      <c r="U38" s="7">
        <v>1.4534142929311564</v>
      </c>
      <c r="V38" s="7">
        <v>1.4952781739466905</v>
      </c>
      <c r="W38" s="31">
        <f t="shared" ref="W38:W65" si="44">IF(OR(U38="",V38=""),"",(U38-V38)/AVERAGE(U38:V38))</f>
        <v>-2.8394877720063254E-2</v>
      </c>
      <c r="X38" s="7">
        <f t="shared" si="43"/>
        <v>1.4743462334389235</v>
      </c>
      <c r="Y38" s="7">
        <v>0.11334128245892941</v>
      </c>
      <c r="Z38" s="7">
        <v>0.2635257571835361</v>
      </c>
      <c r="AA38" s="3">
        <v>0.16800000000000001</v>
      </c>
      <c r="AB38" s="3">
        <v>0.42199999999999999</v>
      </c>
      <c r="AC38" s="3">
        <v>5.45E-2</v>
      </c>
      <c r="AD38" s="3">
        <v>2.1700000000000001E-2</v>
      </c>
      <c r="AE38" s="7">
        <f t="shared" si="24"/>
        <v>4.1373893116894447</v>
      </c>
      <c r="AF38" s="7">
        <f t="shared" si="25"/>
        <v>9.3635727306731109</v>
      </c>
      <c r="AG38" s="7">
        <f t="shared" si="26"/>
        <v>5.2261834189836662</v>
      </c>
      <c r="AH38" s="6">
        <f t="shared" si="27"/>
        <v>0.1671042928864597</v>
      </c>
      <c r="AI38" s="6">
        <f t="shared" si="28"/>
        <v>0.3885282075176868</v>
      </c>
      <c r="AJ38" s="6">
        <f t="shared" ref="AJ38:AJ65" si="45">IF(OR(Y38="",Z38=""),"",Z38-Y38)</f>
        <v>0.15018447472460669</v>
      </c>
      <c r="AK38" s="6">
        <f t="shared" ref="AK38:AK65" si="46">IF(OR(AI38="",AH38=""),"",AI38-AH38)</f>
        <v>0.2214239146312271</v>
      </c>
      <c r="AL38" s="40">
        <v>9.4971088137375176E-2</v>
      </c>
      <c r="AM38" s="40">
        <v>0.11329243353783246</v>
      </c>
      <c r="AN38" s="40">
        <v>0.28879867134157605</v>
      </c>
      <c r="AO38" s="40">
        <v>7.2815577361135446</v>
      </c>
      <c r="AP38" s="40">
        <v>2.2437481254260399</v>
      </c>
      <c r="AQ38" s="40">
        <v>4.9273698966181882</v>
      </c>
      <c r="AR38" s="40">
        <v>1.9297068847989096</v>
      </c>
      <c r="AS38" s="40">
        <v>6.9917327920280492</v>
      </c>
      <c r="AT38" s="40">
        <v>6.3902934120686474</v>
      </c>
      <c r="AU38" s="6">
        <f t="shared" si="29"/>
        <v>-0.28982494408549542</v>
      </c>
      <c r="AV38" s="6">
        <f t="shared" si="30"/>
        <v>1.4629235154504592</v>
      </c>
      <c r="AW38" s="6">
        <f t="shared" si="31"/>
        <v>0.19382758320420088</v>
      </c>
      <c r="AX38" s="6">
        <f t="shared" si="32"/>
        <v>4.7479846666020098</v>
      </c>
      <c r="AY38" s="6">
        <f t="shared" si="33"/>
        <v>4.4605865272697383</v>
      </c>
      <c r="AZ38" s="6">
        <f t="shared" si="34"/>
        <v>0.17550623780374358</v>
      </c>
      <c r="BA38">
        <f t="shared" ref="BA38:BA65" si="47">IF(X38="","",1-X38/2.65)</f>
        <v>0.44364293077776473</v>
      </c>
      <c r="BB38">
        <f t="shared" ref="BB38:BB65" si="48">IFERROR($BH38+(porosity-$BH38)*($BF38/330)^$BG38,"")</f>
        <v>0.30210547719306113</v>
      </c>
      <c r="BC38">
        <f t="shared" ref="BC38:BC65" si="49">IFERROR($BH38+(porosity-$BH38)*($BF38/15000)^$BG38,"")</f>
        <v>0.15016391916350944</v>
      </c>
      <c r="BD38">
        <f t="shared" si="35"/>
        <v>0.1519415580295517</v>
      </c>
      <c r="BE38">
        <f t="shared" si="36"/>
        <v>0.1415374535847036</v>
      </c>
      <c r="BF38">
        <f t="shared" si="7"/>
        <v>63.756488191813389</v>
      </c>
      <c r="BG38" s="10">
        <f t="shared" si="8"/>
        <v>0.29841513082153803</v>
      </c>
      <c r="BH38" s="10">
        <f t="shared" si="9"/>
        <v>7.8612626919983192E-2</v>
      </c>
      <c r="BI38" s="6">
        <f t="shared" ref="BI38:BI65" si="50">IFERROR(-BF38*((AH38-BH38)/(BA38-BH38))^(-1/BG38),"")</f>
        <v>-7359.3799310208833</v>
      </c>
      <c r="BJ38" s="6">
        <f t="shared" ref="BJ38:BJ65" si="51">IFERROR(-BF38*((AI38-BH38)/(BA38-BH38))^(-1/BG38),"")</f>
        <v>-110.34039280175296</v>
      </c>
      <c r="BK38">
        <v>3401.5124999999998</v>
      </c>
      <c r="BL38">
        <f t="shared" si="12"/>
        <v>0.17076871381699141</v>
      </c>
      <c r="BM38">
        <f t="shared" si="13"/>
        <v>-4.447551597982244</v>
      </c>
      <c r="BN38">
        <f t="shared" si="37"/>
        <v>0.31</v>
      </c>
      <c r="BO38">
        <f t="shared" si="38"/>
        <v>0.13</v>
      </c>
      <c r="BP38">
        <f t="shared" si="39"/>
        <v>0.18</v>
      </c>
      <c r="BQ38">
        <f t="shared" ref="BQ38:BQ65" si="52">IF(X38="","",0.2024*X38+0.0673)</f>
        <v>0.36570767764803813</v>
      </c>
      <c r="BR38">
        <f t="shared" ref="BR38:BR65" si="53">IF(X38="","",0.2037*X38-0.1263)</f>
        <v>0.1740243277515087</v>
      </c>
      <c r="BS38">
        <f t="shared" si="40"/>
        <v>0.19168334989652944</v>
      </c>
      <c r="BT38">
        <f t="shared" ref="BT38:BT65" si="54">0.3129*X38-0.1399</f>
        <v>0.32142293644303921</v>
      </c>
      <c r="BU38">
        <f t="shared" ref="BU38:BU65" si="55">0.198*X38-0.1175</f>
        <v>0.17442055422090685</v>
      </c>
      <c r="BV38">
        <v>4</v>
      </c>
      <c r="BW38">
        <f t="shared" ref="BW38:BW61" si="56">IF($K38=1,CONVERT(BV38,"ft","cm")*AVERAGE(BD38:BD42),BW37)</f>
        <v>18.324945240166315</v>
      </c>
      <c r="BX38">
        <f t="shared" ref="BX38:BX61" si="57">IF($K38=1,CONVERT(5,"ft","cm")*AVERAGE(BD38:BD42),BX37)</f>
        <v>22.906181550207894</v>
      </c>
      <c r="BY38">
        <f t="shared" ref="BY38:BY61" si="58">IF($K38=1,CONVERT(BV38,"ft","cm")*AVERAGE(BS38:BS42),BY37)</f>
        <v>23.365390638005621</v>
      </c>
      <c r="BZ38">
        <f t="shared" ref="BZ38:BZ61" si="59">IF($K38=1,CONVERT(5,"ft","cm")*AVERAGE(BS38:BS42),BZ37)</f>
        <v>29.206738297507027</v>
      </c>
    </row>
    <row r="39" spans="9:100" x14ac:dyDescent="0.25">
      <c r="I39" t="s">
        <v>9</v>
      </c>
      <c r="J39">
        <v>7</v>
      </c>
      <c r="K39">
        <v>4</v>
      </c>
      <c r="L39" s="40">
        <v>14.7522111274577</v>
      </c>
      <c r="M39" s="40">
        <v>63.786201451710099</v>
      </c>
      <c r="N39" s="40">
        <v>21.461587420832199</v>
      </c>
      <c r="O39" s="31">
        <v>3.6159999999999998E-2</v>
      </c>
      <c r="P39" s="31">
        <v>0.30492999999999998</v>
      </c>
      <c r="Q39" s="40">
        <v>6.5549999999999997E-2</v>
      </c>
      <c r="R39" s="40">
        <v>0.30782999999999999</v>
      </c>
      <c r="S39">
        <f t="shared" si="22"/>
        <v>2.9389999999999999E-2</v>
      </c>
      <c r="T39">
        <f t="shared" si="23"/>
        <v>2.9000000000000137E-3</v>
      </c>
      <c r="U39" s="7">
        <v>1.6072721068800087</v>
      </c>
      <c r="V39" s="7">
        <v>1.624096473293243</v>
      </c>
      <c r="W39" s="31">
        <f t="shared" si="44"/>
        <v>-1.0413152195923328E-2</v>
      </c>
      <c r="X39" s="7">
        <f t="shared" si="43"/>
        <v>1.6156842900866257</v>
      </c>
      <c r="Y39" s="7">
        <v>0.20109239872553489</v>
      </c>
      <c r="Z39" s="7">
        <v>0.24918902978472438</v>
      </c>
      <c r="AA39" s="3">
        <v>0.20499999999999999</v>
      </c>
      <c r="AB39" s="3">
        <v>0.309</v>
      </c>
      <c r="AC39" s="3">
        <v>4.7899999999999998E-2</v>
      </c>
      <c r="AD39" s="3">
        <v>3.1300000000000001E-2</v>
      </c>
      <c r="AE39" s="7">
        <f t="shared" si="24"/>
        <v>5.5596867830261418</v>
      </c>
      <c r="AF39" s="7">
        <f t="shared" si="25"/>
        <v>7.7806376123733809</v>
      </c>
      <c r="AG39" s="7">
        <f t="shared" si="26"/>
        <v>2.2209508293472391</v>
      </c>
      <c r="AH39" s="6">
        <f t="shared" ref="AH39:AH65" si="60">IF(OR(Y39="",X39=""),"",Y39*X39)</f>
        <v>0.3249018294766825</v>
      </c>
      <c r="AI39" s="6">
        <f t="shared" ref="AI39:AI65" si="61">IF(OR(Z39="",$X39=""),"",Z39*$X39)</f>
        <v>0.40261080068510746</v>
      </c>
      <c r="AJ39" s="6">
        <f t="shared" si="45"/>
        <v>4.8096631059189487E-2</v>
      </c>
      <c r="AK39" s="6">
        <f t="shared" si="46"/>
        <v>7.770897120842496E-2</v>
      </c>
      <c r="AL39" s="40">
        <v>0.19295238095238115</v>
      </c>
      <c r="AM39" s="40">
        <v>0.16725755995828978</v>
      </c>
      <c r="AN39" s="40">
        <v>0.24327764518695291</v>
      </c>
      <c r="AO39" s="40">
        <v>2.7934968253968258</v>
      </c>
      <c r="AP39" s="40">
        <v>2.3831508515815081</v>
      </c>
      <c r="AQ39" s="40">
        <v>1.5756912698412702</v>
      </c>
      <c r="AR39" s="40">
        <v>1.7508863399374346</v>
      </c>
      <c r="AS39" s="40">
        <v>2.9926728984354276</v>
      </c>
      <c r="AT39" s="40">
        <v>2.6367846725006623</v>
      </c>
      <c r="AU39" s="6">
        <f t="shared" si="29"/>
        <v>0.19917607303860185</v>
      </c>
      <c r="AV39" s="6">
        <f t="shared" si="30"/>
        <v>1.0610934026593921</v>
      </c>
      <c r="AW39" s="6">
        <f t="shared" si="31"/>
        <v>5.0325264234571759E-2</v>
      </c>
      <c r="AX39" s="6">
        <f t="shared" si="32"/>
        <v>0.60952204685391953</v>
      </c>
      <c r="AY39" s="6">
        <f t="shared" si="33"/>
        <v>0.8858983325632277</v>
      </c>
      <c r="AZ39" s="6">
        <f t="shared" si="34"/>
        <v>7.6020085228663131E-2</v>
      </c>
      <c r="BA39">
        <f t="shared" si="47"/>
        <v>0.39030781506165069</v>
      </c>
      <c r="BB39">
        <f t="shared" si="48"/>
        <v>0.29250550890069044</v>
      </c>
      <c r="BC39">
        <f t="shared" si="49"/>
        <v>0.14578640969130074</v>
      </c>
      <c r="BD39">
        <f t="shared" si="35"/>
        <v>0.14671909920938969</v>
      </c>
      <c r="BE39">
        <f t="shared" si="36"/>
        <v>9.7802306160960251E-2</v>
      </c>
      <c r="BF39">
        <f t="shared" si="7"/>
        <v>92.7465804045125</v>
      </c>
      <c r="BG39" s="10">
        <f t="shared" si="8"/>
        <v>0.2912744179874342</v>
      </c>
      <c r="BH39" s="10">
        <f t="shared" si="9"/>
        <v>7.3849556626870608E-2</v>
      </c>
      <c r="BI39" s="6">
        <f t="shared" si="50"/>
        <v>-205.35856947161295</v>
      </c>
      <c r="BJ39" s="6">
        <f t="shared" si="51"/>
        <v>-81.363560948568306</v>
      </c>
      <c r="BK39">
        <v>3401.5124999999998</v>
      </c>
      <c r="BL39">
        <f t="shared" si="12"/>
        <v>0.19560216996492738</v>
      </c>
      <c r="BM39">
        <f t="shared" si="13"/>
        <v>-4.325256390707847</v>
      </c>
      <c r="BN39">
        <f t="shared" si="37"/>
        <v>0.31</v>
      </c>
      <c r="BO39">
        <f t="shared" si="38"/>
        <v>0.13</v>
      </c>
      <c r="BP39">
        <f t="shared" si="39"/>
        <v>0.18</v>
      </c>
      <c r="BQ39">
        <f t="shared" si="52"/>
        <v>0.39431450031353299</v>
      </c>
      <c r="BR39">
        <f t="shared" si="53"/>
        <v>0.20281488989064564</v>
      </c>
      <c r="BS39">
        <f t="shared" si="40"/>
        <v>0.19149961042288735</v>
      </c>
      <c r="BT39">
        <f t="shared" si="54"/>
        <v>0.36564761436810522</v>
      </c>
      <c r="BU39">
        <f t="shared" si="55"/>
        <v>0.20240548943715192</v>
      </c>
      <c r="BV39">
        <v>4</v>
      </c>
      <c r="BW39">
        <f t="shared" si="56"/>
        <v>18.324945240166315</v>
      </c>
      <c r="BX39">
        <f t="shared" si="57"/>
        <v>22.906181550207894</v>
      </c>
      <c r="BY39">
        <f t="shared" si="58"/>
        <v>23.365390638005621</v>
      </c>
      <c r="BZ39">
        <f t="shared" si="59"/>
        <v>29.206738297507027</v>
      </c>
    </row>
    <row r="40" spans="9:100" x14ac:dyDescent="0.25">
      <c r="I40" t="s">
        <v>9</v>
      </c>
      <c r="J40">
        <v>7</v>
      </c>
      <c r="K40">
        <v>5</v>
      </c>
      <c r="L40" s="40">
        <v>10.8720819725952</v>
      </c>
      <c r="M40" s="40">
        <v>59.094914727074602</v>
      </c>
      <c r="N40" s="40">
        <v>30.0330033003303</v>
      </c>
      <c r="O40" s="31">
        <v>3.2190000000000003E-2</v>
      </c>
      <c r="P40" s="31">
        <v>0.26251999999999998</v>
      </c>
      <c r="Q40" s="40">
        <v>2.9409999999999999E-2</v>
      </c>
      <c r="R40" s="40">
        <v>0.24643999999999999</v>
      </c>
      <c r="S40">
        <f t="shared" si="22"/>
        <v>-2.7800000000000047E-3</v>
      </c>
      <c r="T40">
        <f t="shared" si="23"/>
        <v>-1.6079999999999983E-2</v>
      </c>
      <c r="U40" s="7">
        <v>1.640924577598875</v>
      </c>
      <c r="V40" s="7">
        <v>1.6513876801590144</v>
      </c>
      <c r="W40" s="31">
        <f t="shared" si="44"/>
        <v>-6.356081526279588E-3</v>
      </c>
      <c r="X40" s="7">
        <f t="shared" si="43"/>
        <v>1.6461561288789448</v>
      </c>
      <c r="Y40" s="7">
        <v>0.20688201062663406</v>
      </c>
      <c r="Z40" s="7">
        <v>0.24993675689349884</v>
      </c>
      <c r="AA40" s="3">
        <v>0.32800000000000001</v>
      </c>
      <c r="AB40" s="3">
        <v>0.92300000000000004</v>
      </c>
      <c r="AC40" s="3">
        <v>6.9599999999999995E-2</v>
      </c>
      <c r="AD40" s="3">
        <v>0.15</v>
      </c>
      <c r="AE40" s="7">
        <f t="shared" si="24"/>
        <v>8.948511246010014</v>
      </c>
      <c r="AF40" s="7">
        <f t="shared" si="25"/>
        <v>25.010787143062714</v>
      </c>
      <c r="AG40" s="7">
        <f t="shared" si="26"/>
        <v>16.0622758970527</v>
      </c>
      <c r="AH40" s="6">
        <f t="shared" si="60"/>
        <v>0.34056008974783264</v>
      </c>
      <c r="AI40" s="6">
        <f t="shared" si="61"/>
        <v>0.41143492419236</v>
      </c>
      <c r="AJ40" s="6">
        <f t="shared" si="45"/>
        <v>4.3054746266864785E-2</v>
      </c>
      <c r="AK40" s="6">
        <f t="shared" si="46"/>
        <v>7.0874834444527357E-2</v>
      </c>
      <c r="AL40" s="40">
        <v>0.19818365287588283</v>
      </c>
      <c r="AM40" s="40">
        <v>0.19632690541781478</v>
      </c>
      <c r="AN40" s="40">
        <v>0.2358285601422081</v>
      </c>
      <c r="AO40" s="40">
        <v>2.1567305751765895</v>
      </c>
      <c r="AP40" s="40">
        <v>2.9160468319559234</v>
      </c>
      <c r="AQ40" s="40">
        <v>1.6524949545913219</v>
      </c>
      <c r="AR40" s="40">
        <v>1.7944903581267222</v>
      </c>
      <c r="AS40" s="40">
        <v>1.5612634143129898</v>
      </c>
      <c r="AT40" s="40">
        <v>1.4366507011653171</v>
      </c>
      <c r="AU40" s="6">
        <f t="shared" si="29"/>
        <v>-0.59546716086359974</v>
      </c>
      <c r="AV40" s="6">
        <f t="shared" si="30"/>
        <v>-0.21584425342600477</v>
      </c>
      <c r="AW40" s="6">
        <f t="shared" si="31"/>
        <v>3.7644907266325273E-2</v>
      </c>
      <c r="AX40" s="6">
        <f t="shared" si="32"/>
        <v>-1.3547834176429336</v>
      </c>
      <c r="AY40" s="6">
        <f t="shared" si="33"/>
        <v>-0.35783965696140507</v>
      </c>
      <c r="AZ40" s="6">
        <f t="shared" si="34"/>
        <v>3.950165472439332E-2</v>
      </c>
      <c r="BA40">
        <f t="shared" si="47"/>
        <v>0.37880900797020944</v>
      </c>
      <c r="BB40">
        <f t="shared" si="48"/>
        <v>0.32742316262313681</v>
      </c>
      <c r="BC40">
        <f t="shared" si="49"/>
        <v>0.19062578060176408</v>
      </c>
      <c r="BD40">
        <f t="shared" si="35"/>
        <v>0.13679738202137273</v>
      </c>
      <c r="BE40">
        <f t="shared" si="36"/>
        <v>5.1385845347072634E-2</v>
      </c>
      <c r="BF40">
        <f t="shared" si="7"/>
        <v>136.25284755092008</v>
      </c>
      <c r="BG40" s="10">
        <f t="shared" si="8"/>
        <v>0.21685188150384044</v>
      </c>
      <c r="BH40" s="10">
        <f t="shared" si="9"/>
        <v>8.4413479177351924E-2</v>
      </c>
      <c r="BI40" s="6">
        <f t="shared" si="50"/>
        <v>-258.86488917241587</v>
      </c>
      <c r="BJ40" s="6">
        <f t="shared" si="51"/>
        <v>-83.918204375682791</v>
      </c>
      <c r="BK40">
        <v>3401.5124999999998</v>
      </c>
      <c r="BL40">
        <f t="shared" si="12"/>
        <v>0.11671873034411505</v>
      </c>
      <c r="BM40">
        <f t="shared" si="13"/>
        <v>-5.2660792749946204</v>
      </c>
      <c r="BN40">
        <f t="shared" si="37"/>
        <v>0.34</v>
      </c>
      <c r="BO40">
        <f t="shared" si="38"/>
        <v>0.17</v>
      </c>
      <c r="BP40">
        <f t="shared" si="39"/>
        <v>0.17</v>
      </c>
      <c r="BQ40">
        <f t="shared" si="52"/>
        <v>0.40048200048509841</v>
      </c>
      <c r="BR40">
        <f t="shared" si="53"/>
        <v>0.20902200345264108</v>
      </c>
      <c r="BS40">
        <f t="shared" si="40"/>
        <v>0.19145999703245734</v>
      </c>
      <c r="BT40">
        <f t="shared" si="54"/>
        <v>0.37518225272622185</v>
      </c>
      <c r="BU40">
        <f t="shared" si="55"/>
        <v>0.20843891351803107</v>
      </c>
      <c r="BV40">
        <v>4</v>
      </c>
      <c r="BW40">
        <f t="shared" si="56"/>
        <v>18.324945240166315</v>
      </c>
      <c r="BX40">
        <f t="shared" si="57"/>
        <v>22.906181550207894</v>
      </c>
      <c r="BY40">
        <f t="shared" si="58"/>
        <v>23.365390638005621</v>
      </c>
      <c r="BZ40">
        <f t="shared" si="59"/>
        <v>29.206738297507027</v>
      </c>
      <c r="CS40" t="s">
        <v>87</v>
      </c>
      <c r="CT40" t="s">
        <v>89</v>
      </c>
      <c r="CU40" t="s">
        <v>88</v>
      </c>
      <c r="CV40" t="s">
        <v>120</v>
      </c>
    </row>
    <row r="41" spans="9:100" x14ac:dyDescent="0.25">
      <c r="I41" t="s">
        <v>9</v>
      </c>
      <c r="J41">
        <v>8</v>
      </c>
      <c r="K41">
        <v>1</v>
      </c>
      <c r="L41" s="40">
        <v>18.480445602355132</v>
      </c>
      <c r="M41" s="40">
        <v>60.473097742160967</v>
      </c>
      <c r="N41" s="40">
        <v>21.046456655483901</v>
      </c>
      <c r="O41" s="31">
        <v>6.2993333333333332E-2</v>
      </c>
      <c r="P41" s="31">
        <v>0.54047666666666661</v>
      </c>
      <c r="Q41" s="40">
        <v>5.765E-2</v>
      </c>
      <c r="R41" s="40">
        <v>0.38705000000000001</v>
      </c>
      <c r="S41">
        <f t="shared" si="22"/>
        <v>-5.3433333333333319E-3</v>
      </c>
      <c r="T41">
        <f t="shared" si="23"/>
        <v>-0.1534266666666666</v>
      </c>
      <c r="U41" s="7">
        <v>1.5058590123132345</v>
      </c>
      <c r="V41" s="7">
        <v>1.4951922210693889</v>
      </c>
      <c r="W41" s="31">
        <f t="shared" si="44"/>
        <v>7.1087031938622293E-3</v>
      </c>
      <c r="X41" s="7">
        <f t="shared" si="43"/>
        <v>1.5005256166913117</v>
      </c>
      <c r="Y41" s="7">
        <v>0.14025336091003135</v>
      </c>
      <c r="Z41" s="7">
        <v>0.22073214932946733</v>
      </c>
      <c r="AA41" s="3">
        <v>0.94099999999999995</v>
      </c>
      <c r="AB41" s="3"/>
      <c r="AC41" s="3">
        <v>4.4299999999999999E-2</v>
      </c>
      <c r="AD41" s="3"/>
      <c r="AE41" s="7">
        <f t="shared" si="24"/>
        <v>19.097733696716812</v>
      </c>
      <c r="AF41" s="7" t="str">
        <f t="shared" si="25"/>
        <v/>
      </c>
      <c r="AG41" s="7" t="str">
        <f t="shared" si="26"/>
        <v/>
      </c>
      <c r="AH41" s="6">
        <f t="shared" si="60"/>
        <v>0.21045376087255391</v>
      </c>
      <c r="AI41" s="6">
        <f t="shared" si="61"/>
        <v>0.33121424449619769</v>
      </c>
      <c r="AJ41" s="6">
        <f t="shared" si="45"/>
        <v>8.0478788419435981E-2</v>
      </c>
      <c r="AK41" s="6">
        <f t="shared" si="46"/>
        <v>0.12076048362364378</v>
      </c>
      <c r="AL41" s="40">
        <v>0.11782477341389715</v>
      </c>
      <c r="AM41" s="40">
        <v>0.14380101049358737</v>
      </c>
      <c r="AN41" s="7" t="e">
        <f>NA()</f>
        <v>#N/A</v>
      </c>
      <c r="AO41" s="40">
        <v>17.838620342396773</v>
      </c>
      <c r="AP41" s="40">
        <v>14.011562378546445</v>
      </c>
      <c r="AQ41" s="40">
        <v>10.479607250755285</v>
      </c>
      <c r="AR41" s="40">
        <v>7.7206568208317146</v>
      </c>
      <c r="AS41" s="40" t="e">
        <f>NA()</f>
        <v>#N/A</v>
      </c>
      <c r="AT41" s="7" t="e">
        <f>NA()</f>
        <v>#N/A</v>
      </c>
      <c r="AU41" s="6" t="e">
        <f t="shared" si="29"/>
        <v>#N/A</v>
      </c>
      <c r="AV41" s="6" t="e">
        <f t="shared" si="30"/>
        <v>#N/A</v>
      </c>
      <c r="AW41" s="6" t="e">
        <f t="shared" si="31"/>
        <v>#N/A</v>
      </c>
      <c r="AX41" s="6" t="e">
        <f t="shared" si="32"/>
        <v>#N/A</v>
      </c>
      <c r="AY41" s="6" t="e">
        <f t="shared" si="33"/>
        <v>#N/A</v>
      </c>
      <c r="AZ41" s="6" t="e">
        <f t="shared" si="34"/>
        <v>#N/A</v>
      </c>
      <c r="BA41">
        <f t="shared" si="47"/>
        <v>0.43376391822969373</v>
      </c>
      <c r="BB41">
        <f t="shared" si="48"/>
        <v>0.29145486256044034</v>
      </c>
      <c r="BC41">
        <f t="shared" si="49"/>
        <v>0.14332742880256838</v>
      </c>
      <c r="BD41">
        <f t="shared" si="35"/>
        <v>0.14812743375787196</v>
      </c>
      <c r="BE41">
        <f t="shared" si="36"/>
        <v>0.14230905566925339</v>
      </c>
      <c r="BF41">
        <f t="shared" si="7"/>
        <v>62.648236213211</v>
      </c>
      <c r="BG41" s="10">
        <f t="shared" si="8"/>
        <v>0.30552624435037062</v>
      </c>
      <c r="BH41" s="10">
        <f t="shared" si="9"/>
        <v>7.6285374489248658E-2</v>
      </c>
      <c r="BI41" s="6">
        <f t="shared" si="50"/>
        <v>-1548.5117128352276</v>
      </c>
      <c r="BJ41" s="6">
        <f t="shared" si="51"/>
        <v>-189.44913827125177</v>
      </c>
      <c r="BK41">
        <v>831.9765000000001</v>
      </c>
      <c r="BL41">
        <f t="shared" si="12"/>
        <v>0.17027859359168082</v>
      </c>
      <c r="BM41">
        <f t="shared" si="13"/>
        <v>-4.3737839069997024</v>
      </c>
      <c r="BN41">
        <f t="shared" si="37"/>
        <v>0.3</v>
      </c>
      <c r="BO41">
        <f t="shared" si="38"/>
        <v>0.13</v>
      </c>
      <c r="BP41">
        <f t="shared" si="39"/>
        <v>0.16999999999999998</v>
      </c>
      <c r="BQ41">
        <f t="shared" si="52"/>
        <v>0.37100638481832149</v>
      </c>
      <c r="BR41">
        <f t="shared" si="53"/>
        <v>0.1793570681200202</v>
      </c>
      <c r="BS41">
        <f t="shared" si="40"/>
        <v>0.19164931669830129</v>
      </c>
      <c r="BT41">
        <f t="shared" si="54"/>
        <v>0.32961446546271145</v>
      </c>
      <c r="BU41">
        <f t="shared" si="55"/>
        <v>0.17960407210487972</v>
      </c>
      <c r="BV41">
        <v>5</v>
      </c>
      <c r="BW41">
        <f t="shared" si="56"/>
        <v>22.874026017608859</v>
      </c>
      <c r="BX41">
        <f t="shared" si="57"/>
        <v>22.874026017608859</v>
      </c>
      <c r="BY41">
        <f t="shared" si="58"/>
        <v>29.2049897698985</v>
      </c>
      <c r="BZ41">
        <f t="shared" si="59"/>
        <v>29.2049897698985</v>
      </c>
      <c r="CR41" t="s">
        <v>17</v>
      </c>
      <c r="CS41">
        <v>1.35</v>
      </c>
      <c r="CT41">
        <v>0.97</v>
      </c>
      <c r="CU41">
        <v>1.65</v>
      </c>
      <c r="CV41">
        <v>0.18</v>
      </c>
    </row>
    <row r="42" spans="9:100" x14ac:dyDescent="0.25">
      <c r="I42" t="s">
        <v>9</v>
      </c>
      <c r="J42">
        <v>8</v>
      </c>
      <c r="K42">
        <v>2</v>
      </c>
      <c r="L42" s="40">
        <v>14.7419566736063</v>
      </c>
      <c r="M42" s="40">
        <v>64.054663686948402</v>
      </c>
      <c r="N42" s="40">
        <v>21.203379639445199</v>
      </c>
      <c r="O42" s="31">
        <v>3.9419999999999997E-2</v>
      </c>
      <c r="P42" s="31">
        <v>0.21113000000000001</v>
      </c>
      <c r="Q42" s="40">
        <v>1.443E-2</v>
      </c>
      <c r="R42" s="40">
        <v>0.17685999999999999</v>
      </c>
      <c r="S42">
        <f t="shared" si="22"/>
        <v>-2.4989999999999998E-2</v>
      </c>
      <c r="T42">
        <f t="shared" si="23"/>
        <v>-3.4270000000000023E-2</v>
      </c>
      <c r="U42" s="7">
        <v>1.5207754228829344</v>
      </c>
      <c r="V42" s="7">
        <v>1.528046755838155</v>
      </c>
      <c r="W42" s="31">
        <f t="shared" si="44"/>
        <v>-4.7699291916530797E-3</v>
      </c>
      <c r="X42" s="7">
        <f t="shared" si="43"/>
        <v>1.5244110893605447</v>
      </c>
      <c r="Y42" s="7">
        <v>0.18007923033389925</v>
      </c>
      <c r="Z42" s="7"/>
      <c r="AA42" s="3">
        <v>0.621</v>
      </c>
      <c r="AB42" s="3"/>
      <c r="AC42" s="3">
        <v>8.6999999999999994E-2</v>
      </c>
      <c r="AD42" s="3"/>
      <c r="AE42" s="7">
        <f t="shared" si="24"/>
        <v>14.428297852860069</v>
      </c>
      <c r="AF42" s="7" t="str">
        <f t="shared" si="25"/>
        <v/>
      </c>
      <c r="AG42" s="7" t="str">
        <f t="shared" si="26"/>
        <v/>
      </c>
      <c r="AH42" s="6">
        <f t="shared" si="60"/>
        <v>0.27451477568450777</v>
      </c>
      <c r="AI42" s="6" t="str">
        <f t="shared" si="61"/>
        <v/>
      </c>
      <c r="AJ42" s="6" t="str">
        <f t="shared" si="45"/>
        <v/>
      </c>
      <c r="AK42" s="6" t="str">
        <f t="shared" si="46"/>
        <v/>
      </c>
      <c r="AL42" s="40">
        <v>0.2111447391846181</v>
      </c>
      <c r="AM42" s="40">
        <v>0.17790649565577149</v>
      </c>
      <c r="AN42" s="40">
        <v>0.22687261252283669</v>
      </c>
      <c r="AO42" s="40">
        <v>8.6748241944098279</v>
      </c>
      <c r="AP42" s="40">
        <v>6.7876861812163831</v>
      </c>
      <c r="AQ42" s="40">
        <v>7.7715120764346333</v>
      </c>
      <c r="AR42" s="40">
        <v>6.0367707902358285</v>
      </c>
      <c r="AS42" s="40">
        <v>6.1752588163649449</v>
      </c>
      <c r="AT42" s="40">
        <v>5.6231661407296682</v>
      </c>
      <c r="AU42" s="6">
        <f t="shared" si="29"/>
        <v>-2.499565378044883</v>
      </c>
      <c r="AV42" s="6">
        <f t="shared" si="30"/>
        <v>-2.148345935704965</v>
      </c>
      <c r="AW42" s="6">
        <f t="shared" si="31"/>
        <v>1.5727873338218595E-2</v>
      </c>
      <c r="AX42" s="6">
        <f t="shared" si="32"/>
        <v>-0.61242736485143823</v>
      </c>
      <c r="AY42" s="6">
        <f t="shared" si="33"/>
        <v>-0.41360464950616027</v>
      </c>
      <c r="AZ42" s="6">
        <f t="shared" si="34"/>
        <v>4.8966116867065201E-2</v>
      </c>
      <c r="BA42">
        <f t="shared" si="47"/>
        <v>0.42475053231677562</v>
      </c>
      <c r="BB42">
        <f t="shared" si="48"/>
        <v>0.29783050278997059</v>
      </c>
      <c r="BC42">
        <f t="shared" si="49"/>
        <v>0.14577386807528536</v>
      </c>
      <c r="BD42">
        <f t="shared" si="35"/>
        <v>0.15205663471468522</v>
      </c>
      <c r="BE42">
        <f t="shared" si="36"/>
        <v>0.12692002952680503</v>
      </c>
      <c r="BF42">
        <f t="shared" si="7"/>
        <v>73.515737224899951</v>
      </c>
      <c r="BG42" s="10">
        <f t="shared" si="8"/>
        <v>0.30000958703609404</v>
      </c>
      <c r="BH42" s="10">
        <f t="shared" si="9"/>
        <v>7.4805584422133836E-2</v>
      </c>
      <c r="BI42" s="6">
        <f t="shared" si="50"/>
        <v>-476.82602617433366</v>
      </c>
      <c r="BJ42" s="6" t="str">
        <f t="shared" si="51"/>
        <v/>
      </c>
      <c r="BK42">
        <v>831.9765000000001</v>
      </c>
      <c r="BL42">
        <f t="shared" si="12"/>
        <v>0.19981160978675555</v>
      </c>
      <c r="BM42">
        <f t="shared" si="13"/>
        <v>-4.2986187286406583</v>
      </c>
      <c r="BN42">
        <f t="shared" si="37"/>
        <v>0.3</v>
      </c>
      <c r="BO42">
        <f t="shared" si="38"/>
        <v>0.13</v>
      </c>
      <c r="BP42">
        <f t="shared" si="39"/>
        <v>0.16999999999999998</v>
      </c>
      <c r="BQ42">
        <f t="shared" si="52"/>
        <v>0.3758408044865742</v>
      </c>
      <c r="BR42">
        <f t="shared" si="53"/>
        <v>0.18422253890274295</v>
      </c>
      <c r="BS42">
        <f t="shared" si="40"/>
        <v>0.19161826558383124</v>
      </c>
      <c r="BT42">
        <f t="shared" si="54"/>
        <v>0.33708822986091447</v>
      </c>
      <c r="BU42">
        <f t="shared" si="55"/>
        <v>0.18433339569338786</v>
      </c>
      <c r="BV42">
        <v>5</v>
      </c>
      <c r="BW42">
        <f t="shared" si="56"/>
        <v>22.874026017608859</v>
      </c>
      <c r="BX42">
        <f t="shared" si="57"/>
        <v>22.874026017608859</v>
      </c>
      <c r="BY42">
        <f t="shared" si="58"/>
        <v>29.2049897698985</v>
      </c>
      <c r="BZ42">
        <f t="shared" si="59"/>
        <v>29.2049897698985</v>
      </c>
      <c r="CR42" t="s">
        <v>39</v>
      </c>
      <c r="CS42">
        <v>23.7</v>
      </c>
      <c r="CT42">
        <v>14.3</v>
      </c>
      <c r="CU42">
        <v>33.6</v>
      </c>
      <c r="CV42">
        <v>4</v>
      </c>
    </row>
    <row r="43" spans="9:100" x14ac:dyDescent="0.25">
      <c r="I43" t="s">
        <v>9</v>
      </c>
      <c r="J43">
        <v>8</v>
      </c>
      <c r="K43">
        <v>3</v>
      </c>
      <c r="L43" s="40">
        <v>16.258048994021799</v>
      </c>
      <c r="M43" s="40">
        <v>60.549152746265797</v>
      </c>
      <c r="N43" s="40">
        <v>23.192798259712401</v>
      </c>
      <c r="O43" s="31">
        <v>2.7040000000000002E-2</v>
      </c>
      <c r="P43" s="31">
        <v>0.21293000000000001</v>
      </c>
      <c r="S43" t="str">
        <f t="shared" si="22"/>
        <v/>
      </c>
      <c r="T43" t="str">
        <f t="shared" si="23"/>
        <v/>
      </c>
      <c r="U43" s="7"/>
      <c r="V43" s="7">
        <v>1.5912393199205113</v>
      </c>
      <c r="W43" s="31" t="str">
        <f t="shared" si="44"/>
        <v/>
      </c>
      <c r="X43" s="7"/>
      <c r="Y43" s="7">
        <v>0.19161524807708574</v>
      </c>
      <c r="Z43" s="7"/>
      <c r="AA43" s="3">
        <v>0.78200000000000003</v>
      </c>
      <c r="AB43" s="3"/>
      <c r="AC43" s="3">
        <v>4.8000000000000001E-2</v>
      </c>
      <c r="AD43" s="3"/>
      <c r="AE43" s="7">
        <f t="shared" si="24"/>
        <v>0</v>
      </c>
      <c r="AF43" s="7" t="str">
        <f t="shared" si="25"/>
        <v/>
      </c>
      <c r="AG43" s="7" t="str">
        <f t="shared" si="26"/>
        <v/>
      </c>
      <c r="AH43" s="6" t="str">
        <f t="shared" si="60"/>
        <v/>
      </c>
      <c r="AI43" s="6" t="str">
        <f t="shared" si="61"/>
        <v/>
      </c>
      <c r="AJ43" s="6" t="str">
        <f t="shared" si="45"/>
        <v/>
      </c>
      <c r="AK43" s="6" t="str">
        <f t="shared" si="46"/>
        <v/>
      </c>
      <c r="AL43" s="40">
        <v>0.21760548297279925</v>
      </c>
      <c r="AM43" s="40">
        <v>0.18625678119348993</v>
      </c>
      <c r="AN43" s="7" t="e">
        <f>NA()</f>
        <v>#N/A</v>
      </c>
      <c r="AO43" s="40">
        <v>6.9149844720496896</v>
      </c>
      <c r="AP43" s="40">
        <v>7.8441229656419527</v>
      </c>
      <c r="AQ43" s="40">
        <v>6.0372938530734634</v>
      </c>
      <c r="AR43" s="40">
        <v>4.1123568414707652</v>
      </c>
      <c r="AS43" s="40" t="e">
        <f>NA()</f>
        <v>#N/A</v>
      </c>
      <c r="AT43" s="7" t="e">
        <f>NA()</f>
        <v>#N/A</v>
      </c>
      <c r="AU43" s="6" t="e">
        <f t="shared" si="29"/>
        <v>#N/A</v>
      </c>
      <c r="AV43" s="6" t="e">
        <f t="shared" si="30"/>
        <v>#N/A</v>
      </c>
      <c r="AW43" s="6" t="e">
        <f t="shared" si="31"/>
        <v>#N/A</v>
      </c>
      <c r="AX43" s="6" t="e">
        <f t="shared" si="32"/>
        <v>#N/A</v>
      </c>
      <c r="AY43" s="6" t="e">
        <f t="shared" si="33"/>
        <v>#N/A</v>
      </c>
      <c r="AZ43" s="6" t="e">
        <f t="shared" si="34"/>
        <v>#N/A</v>
      </c>
      <c r="BA43" t="str">
        <f t="shared" si="47"/>
        <v/>
      </c>
      <c r="BB43" t="str">
        <f t="shared" si="48"/>
        <v/>
      </c>
      <c r="BC43" t="str">
        <f t="shared" si="49"/>
        <v/>
      </c>
      <c r="BD43" t="str">
        <f t="shared" si="35"/>
        <v/>
      </c>
      <c r="BE43" t="str">
        <f t="shared" si="36"/>
        <v/>
      </c>
      <c r="BG43" s="10"/>
      <c r="BH43" s="10"/>
      <c r="BI43" s="6" t="str">
        <f t="shared" si="50"/>
        <v/>
      </c>
      <c r="BJ43" s="6" t="str">
        <f t="shared" si="51"/>
        <v/>
      </c>
      <c r="BK43">
        <v>831.9765000000001</v>
      </c>
      <c r="BL43">
        <f t="shared" si="12"/>
        <v>0.15869146394053352</v>
      </c>
      <c r="BM43">
        <f t="shared" si="13"/>
        <v>-4.5477348013519245</v>
      </c>
      <c r="BN43">
        <f t="shared" si="37"/>
        <v>0.31</v>
      </c>
      <c r="BO43">
        <f t="shared" si="38"/>
        <v>0.13</v>
      </c>
      <c r="BP43">
        <f t="shared" si="39"/>
        <v>0.18</v>
      </c>
      <c r="BQ43" t="str">
        <f t="shared" si="52"/>
        <v/>
      </c>
      <c r="BR43" t="str">
        <f t="shared" si="53"/>
        <v/>
      </c>
      <c r="BS43" t="str">
        <f t="shared" si="40"/>
        <v/>
      </c>
      <c r="BT43">
        <f t="shared" si="54"/>
        <v>-0.1399</v>
      </c>
      <c r="BU43">
        <f t="shared" si="55"/>
        <v>-0.11749999999999999</v>
      </c>
      <c r="BV43">
        <v>5</v>
      </c>
      <c r="BW43">
        <f t="shared" si="56"/>
        <v>22.874026017608859</v>
      </c>
      <c r="BX43">
        <f t="shared" si="57"/>
        <v>22.874026017608859</v>
      </c>
      <c r="BY43">
        <f t="shared" si="58"/>
        <v>29.2049897698985</v>
      </c>
      <c r="BZ43">
        <f t="shared" si="59"/>
        <v>29.2049897698985</v>
      </c>
      <c r="CR43" t="s">
        <v>121</v>
      </c>
      <c r="CS43">
        <v>60.5</v>
      </c>
      <c r="CT43">
        <v>50.7</v>
      </c>
      <c r="CU43">
        <v>67.7</v>
      </c>
      <c r="CV43">
        <v>3.9</v>
      </c>
    </row>
    <row r="44" spans="9:100" x14ac:dyDescent="0.25">
      <c r="I44" t="s">
        <v>9</v>
      </c>
      <c r="J44">
        <v>8</v>
      </c>
      <c r="K44">
        <v>4</v>
      </c>
      <c r="L44" s="40">
        <v>16.5691506682161</v>
      </c>
      <c r="M44" s="40">
        <v>58.852361806633397</v>
      </c>
      <c r="N44" s="40">
        <v>24.5784875251505</v>
      </c>
      <c r="O44" s="31">
        <v>4.1570000000000003E-2</v>
      </c>
      <c r="P44" s="31">
        <v>0.21146000000000001</v>
      </c>
      <c r="S44" t="str">
        <f t="shared" si="22"/>
        <v/>
      </c>
      <c r="T44" t="str">
        <f t="shared" si="23"/>
        <v/>
      </c>
      <c r="U44" s="7"/>
      <c r="V44" s="7">
        <v>1.5705790688200103</v>
      </c>
      <c r="W44" s="31" t="str">
        <f t="shared" si="44"/>
        <v/>
      </c>
      <c r="X44" s="7"/>
      <c r="Y44" s="7">
        <v>0.18502958072537096</v>
      </c>
      <c r="Z44" s="7"/>
      <c r="AA44" s="3">
        <v>1.08</v>
      </c>
      <c r="AB44" s="3"/>
      <c r="AC44" s="3">
        <v>9.4799999999999995E-2</v>
      </c>
      <c r="AD44" s="3"/>
      <c r="AE44" s="7">
        <f t="shared" si="24"/>
        <v>0</v>
      </c>
      <c r="AF44" s="7" t="str">
        <f t="shared" si="25"/>
        <v/>
      </c>
      <c r="AG44" s="7" t="str">
        <f t="shared" si="26"/>
        <v/>
      </c>
      <c r="AH44" s="6" t="str">
        <f t="shared" si="60"/>
        <v/>
      </c>
      <c r="AI44" s="6" t="str">
        <f t="shared" si="61"/>
        <v/>
      </c>
      <c r="AJ44" s="6" t="str">
        <f t="shared" si="45"/>
        <v/>
      </c>
      <c r="AK44" s="6" t="str">
        <f t="shared" si="46"/>
        <v/>
      </c>
      <c r="AL44" s="40">
        <v>0.20400000000000001</v>
      </c>
      <c r="AM44" s="40">
        <v>0.18992718446601944</v>
      </c>
      <c r="AN44" s="7" t="e">
        <f>NA()</f>
        <v>#N/A</v>
      </c>
      <c r="AO44" s="40">
        <v>9.6019000000000005</v>
      </c>
      <c r="AP44" s="40">
        <v>8.9641181229773466</v>
      </c>
      <c r="AQ44" s="40">
        <v>5.1671666666666667</v>
      </c>
      <c r="AR44" s="40">
        <v>3.3119639967637542</v>
      </c>
      <c r="AS44" s="40" t="e">
        <v>#N/A</v>
      </c>
      <c r="AT44" s="7" t="e">
        <f>NA()</f>
        <v>#N/A</v>
      </c>
      <c r="AU44" s="6" t="e">
        <f t="shared" si="29"/>
        <v>#N/A</v>
      </c>
      <c r="AV44" s="6" t="e">
        <f t="shared" si="30"/>
        <v>#N/A</v>
      </c>
      <c r="AW44" s="6" t="e">
        <f t="shared" si="31"/>
        <v>#N/A</v>
      </c>
      <c r="AX44" s="6" t="e">
        <f t="shared" si="32"/>
        <v>#N/A</v>
      </c>
      <c r="AY44" s="6" t="e">
        <f t="shared" si="33"/>
        <v>#N/A</v>
      </c>
      <c r="AZ44" s="6" t="e">
        <f t="shared" si="34"/>
        <v>#N/A</v>
      </c>
      <c r="BA44" t="str">
        <f t="shared" si="47"/>
        <v/>
      </c>
      <c r="BB44" t="str">
        <f t="shared" si="48"/>
        <v/>
      </c>
      <c r="BC44" t="str">
        <f t="shared" si="49"/>
        <v/>
      </c>
      <c r="BD44" t="str">
        <f t="shared" si="35"/>
        <v/>
      </c>
      <c r="BE44" t="str">
        <f t="shared" si="36"/>
        <v/>
      </c>
      <c r="BG44" s="10"/>
      <c r="BH44" s="10"/>
      <c r="BI44" s="6" t="str">
        <f t="shared" si="50"/>
        <v/>
      </c>
      <c r="BJ44" s="6" t="str">
        <f t="shared" si="51"/>
        <v/>
      </c>
      <c r="BK44">
        <v>831.9765000000001</v>
      </c>
      <c r="BL44">
        <f t="shared" si="12"/>
        <v>0.13927505683974351</v>
      </c>
      <c r="BM44">
        <f t="shared" si="13"/>
        <v>-4.7161963534276365</v>
      </c>
      <c r="BN44">
        <f t="shared" si="37"/>
        <v>0.31</v>
      </c>
      <c r="BO44">
        <f t="shared" si="38"/>
        <v>0.14000000000000001</v>
      </c>
      <c r="BP44">
        <f t="shared" si="39"/>
        <v>0.16999999999999998</v>
      </c>
      <c r="BQ44" t="str">
        <f t="shared" si="52"/>
        <v/>
      </c>
      <c r="BR44" t="str">
        <f t="shared" si="53"/>
        <v/>
      </c>
      <c r="BS44" t="str">
        <f t="shared" si="40"/>
        <v/>
      </c>
      <c r="BT44">
        <f t="shared" si="54"/>
        <v>-0.1399</v>
      </c>
      <c r="BU44">
        <f t="shared" si="55"/>
        <v>-0.11749999999999999</v>
      </c>
      <c r="BV44">
        <v>5</v>
      </c>
      <c r="BW44">
        <f t="shared" si="56"/>
        <v>22.874026017608859</v>
      </c>
      <c r="BX44">
        <f t="shared" si="57"/>
        <v>22.874026017608859</v>
      </c>
      <c r="BY44">
        <f t="shared" si="58"/>
        <v>29.2049897698985</v>
      </c>
      <c r="BZ44">
        <f t="shared" si="59"/>
        <v>29.2049897698985</v>
      </c>
      <c r="CR44" t="s">
        <v>122</v>
      </c>
      <c r="CS44">
        <v>15.8</v>
      </c>
      <c r="CT44">
        <v>25.4</v>
      </c>
      <c r="CU44">
        <v>10.1</v>
      </c>
      <c r="CV44">
        <v>3.7</v>
      </c>
    </row>
    <row r="45" spans="9:100" x14ac:dyDescent="0.25">
      <c r="I45" t="s">
        <v>9</v>
      </c>
      <c r="J45">
        <v>8</v>
      </c>
      <c r="K45">
        <v>5</v>
      </c>
      <c r="L45" s="40">
        <v>16.040420266425301</v>
      </c>
      <c r="M45" s="40">
        <v>60.376400001372303</v>
      </c>
      <c r="N45" s="40">
        <v>23.583179732202499</v>
      </c>
      <c r="O45" s="31">
        <v>3.4040000000000001E-2</v>
      </c>
      <c r="P45" s="31">
        <v>0.21362999999999999</v>
      </c>
      <c r="S45" t="str">
        <f t="shared" si="22"/>
        <v/>
      </c>
      <c r="T45" t="str">
        <f t="shared" si="23"/>
        <v/>
      </c>
      <c r="U45" s="7"/>
      <c r="V45" s="7">
        <v>1.4646354369151897</v>
      </c>
      <c r="W45" s="31" t="str">
        <f t="shared" si="44"/>
        <v/>
      </c>
      <c r="X45" s="7"/>
      <c r="Y45" s="7">
        <v>0.18810351487060603</v>
      </c>
      <c r="Z45" s="7"/>
      <c r="AA45" s="3">
        <v>1.78</v>
      </c>
      <c r="AB45" s="3">
        <v>0.84199999999999997</v>
      </c>
      <c r="AC45" s="3">
        <v>0.26150000000000001</v>
      </c>
      <c r="AD45" s="3">
        <v>6.0900000000000003E-2</v>
      </c>
      <c r="AE45" s="7">
        <f t="shared" si="24"/>
        <v>0</v>
      </c>
      <c r="AF45" s="7" t="str">
        <f t="shared" si="25"/>
        <v/>
      </c>
      <c r="AG45" s="7" t="str">
        <f t="shared" si="26"/>
        <v/>
      </c>
      <c r="AH45" s="6" t="str">
        <f t="shared" si="60"/>
        <v/>
      </c>
      <c r="AI45" s="6" t="str">
        <f t="shared" si="61"/>
        <v/>
      </c>
      <c r="AJ45" s="6" t="str">
        <f t="shared" si="45"/>
        <v/>
      </c>
      <c r="AK45" s="6" t="str">
        <f t="shared" si="46"/>
        <v/>
      </c>
      <c r="AL45" s="40">
        <v>8.8246855345912131E-2</v>
      </c>
      <c r="AM45" s="40">
        <v>0.19385206532180604</v>
      </c>
      <c r="AN45" s="7" t="e">
        <f>NA()</f>
        <v>#N/A</v>
      </c>
      <c r="AO45" s="40">
        <v>8.8646775091719086</v>
      </c>
      <c r="AP45" s="40">
        <v>4.800280179314762</v>
      </c>
      <c r="AQ45" s="40">
        <v>3.6501613273060802</v>
      </c>
      <c r="AR45" s="40">
        <v>4.0640714056996483</v>
      </c>
      <c r="AS45" s="40" t="e">
        <v>#N/A</v>
      </c>
      <c r="AT45" s="7" t="e">
        <f>NA()</f>
        <v>#N/A</v>
      </c>
      <c r="AU45" s="6" t="e">
        <f t="shared" si="29"/>
        <v>#N/A</v>
      </c>
      <c r="AV45" s="6" t="e">
        <f t="shared" si="30"/>
        <v>#N/A</v>
      </c>
      <c r="AW45" s="6" t="e">
        <f t="shared" si="31"/>
        <v>#N/A</v>
      </c>
      <c r="AX45" s="6" t="e">
        <f t="shared" si="32"/>
        <v>#N/A</v>
      </c>
      <c r="AY45" s="6" t="e">
        <f t="shared" si="33"/>
        <v>#N/A</v>
      </c>
      <c r="AZ45" s="6" t="e">
        <f t="shared" si="34"/>
        <v>#N/A</v>
      </c>
      <c r="BA45" t="str">
        <f t="shared" si="47"/>
        <v/>
      </c>
      <c r="BB45" t="str">
        <f t="shared" si="48"/>
        <v/>
      </c>
      <c r="BC45" t="str">
        <f t="shared" si="49"/>
        <v/>
      </c>
      <c r="BD45" t="str">
        <f t="shared" si="35"/>
        <v/>
      </c>
      <c r="BE45" t="str">
        <f t="shared" si="36"/>
        <v/>
      </c>
      <c r="BG45" s="10"/>
      <c r="BH45" s="10"/>
      <c r="BI45" s="6" t="str">
        <f t="shared" si="50"/>
        <v/>
      </c>
      <c r="BJ45" s="6" t="str">
        <f t="shared" si="51"/>
        <v/>
      </c>
      <c r="BK45">
        <v>831.9765000000001</v>
      </c>
      <c r="BL45">
        <f t="shared" si="12"/>
        <v>0.15526934740754098</v>
      </c>
      <c r="BM45">
        <f t="shared" si="13"/>
        <v>-4.5860927453300127</v>
      </c>
      <c r="BN45">
        <f t="shared" si="37"/>
        <v>0.31</v>
      </c>
      <c r="BO45">
        <f t="shared" si="38"/>
        <v>0.14000000000000001</v>
      </c>
      <c r="BP45">
        <f t="shared" si="39"/>
        <v>0.16999999999999998</v>
      </c>
      <c r="BQ45" t="str">
        <f t="shared" si="52"/>
        <v/>
      </c>
      <c r="BR45" t="str">
        <f t="shared" si="53"/>
        <v/>
      </c>
      <c r="BS45" t="str">
        <f t="shared" si="40"/>
        <v/>
      </c>
      <c r="BT45">
        <f t="shared" si="54"/>
        <v>-0.1399</v>
      </c>
      <c r="BU45">
        <f t="shared" si="55"/>
        <v>-0.11749999999999999</v>
      </c>
      <c r="BV45">
        <v>5</v>
      </c>
      <c r="BW45">
        <f t="shared" si="56"/>
        <v>22.874026017608859</v>
      </c>
      <c r="BX45">
        <f t="shared" si="57"/>
        <v>22.874026017608859</v>
      </c>
      <c r="BY45">
        <f t="shared" si="58"/>
        <v>29.2049897698985</v>
      </c>
      <c r="BZ45">
        <f t="shared" si="59"/>
        <v>29.2049897698985</v>
      </c>
    </row>
    <row r="46" spans="9:100" x14ac:dyDescent="0.25">
      <c r="I46" t="s">
        <v>9</v>
      </c>
      <c r="J46">
        <v>9</v>
      </c>
      <c r="K46">
        <v>1</v>
      </c>
      <c r="L46" s="40">
        <v>20.428581946299435</v>
      </c>
      <c r="M46" s="40">
        <v>53.65697047132003</v>
      </c>
      <c r="N46" s="40">
        <v>25.9144475823805</v>
      </c>
      <c r="O46" s="31">
        <v>0.10300333333333334</v>
      </c>
      <c r="P46" s="31">
        <v>1.1248800000000001</v>
      </c>
      <c r="Q46" s="40">
        <v>0.10963000000000001</v>
      </c>
      <c r="R46" s="40">
        <v>1.1819999999999999</v>
      </c>
      <c r="S46">
        <f t="shared" si="22"/>
        <v>6.6266666666666696E-3</v>
      </c>
      <c r="T46">
        <f t="shared" si="23"/>
        <v>5.7119999999999838E-2</v>
      </c>
      <c r="U46" s="7">
        <v>1.4388180021167267</v>
      </c>
      <c r="V46" s="7">
        <v>1.5139879881909595</v>
      </c>
      <c r="W46" s="31">
        <f t="shared" si="44"/>
        <v>-5.0914273623781113E-2</v>
      </c>
      <c r="X46" s="7">
        <f t="shared" ref="X46:X65" si="62">AVERAGE(U46:V46)</f>
        <v>1.4764029951538431</v>
      </c>
      <c r="Y46" s="7">
        <v>0.10186915887850473</v>
      </c>
      <c r="Z46" s="7"/>
      <c r="AA46" s="3">
        <v>0.25900000000000001</v>
      </c>
      <c r="AB46" s="3">
        <v>0.41099999999999998</v>
      </c>
      <c r="AC46" s="3">
        <v>4.2500000000000003E-2</v>
      </c>
      <c r="AD46" s="3">
        <v>3.27E-2</v>
      </c>
      <c r="AE46" s="7">
        <f t="shared" si="24"/>
        <v>5.5563658929585875</v>
      </c>
      <c r="AF46" s="7" t="str">
        <f t="shared" si="25"/>
        <v/>
      </c>
      <c r="AG46" s="7" t="str">
        <f t="shared" si="26"/>
        <v/>
      </c>
      <c r="AH46" s="6">
        <f t="shared" si="60"/>
        <v>0.15039993128202708</v>
      </c>
      <c r="AI46" s="6" t="str">
        <f t="shared" si="61"/>
        <v/>
      </c>
      <c r="AJ46" s="6" t="str">
        <f t="shared" si="45"/>
        <v/>
      </c>
      <c r="AK46" s="6" t="str">
        <f t="shared" si="46"/>
        <v/>
      </c>
      <c r="AL46" s="40">
        <v>0.10190084264158343</v>
      </c>
      <c r="AM46" s="40">
        <v>7.4122026217834577E-2</v>
      </c>
      <c r="AN46" s="40">
        <v>0.23789473684210521</v>
      </c>
      <c r="AO46" s="40">
        <v>11.758200241687897</v>
      </c>
      <c r="AP46" s="40">
        <v>13.037156093218966</v>
      </c>
      <c r="AQ46" s="40">
        <v>9.5957198380037898</v>
      </c>
      <c r="AR46" s="40">
        <v>9.3090575605545656</v>
      </c>
      <c r="AS46" s="40">
        <v>6.0141052631578944</v>
      </c>
      <c r="AT46" s="40">
        <v>5.3126315789473679</v>
      </c>
      <c r="AU46" s="6">
        <f t="shared" si="29"/>
        <v>-5.7440949785300024</v>
      </c>
      <c r="AV46" s="6">
        <f t="shared" si="30"/>
        <v>-4.2830882590564219</v>
      </c>
      <c r="AW46" s="6">
        <f t="shared" si="31"/>
        <v>0.13599389420052177</v>
      </c>
      <c r="AX46" s="6">
        <f t="shared" si="32"/>
        <v>-7.0230508300610719</v>
      </c>
      <c r="AY46" s="6">
        <f t="shared" si="33"/>
        <v>-3.9964259816071976</v>
      </c>
      <c r="AZ46" s="6">
        <f t="shared" si="34"/>
        <v>0.16377271062427062</v>
      </c>
      <c r="BA46">
        <f t="shared" si="47"/>
        <v>0.44286679428156861</v>
      </c>
      <c r="BB46">
        <f t="shared" si="48"/>
        <v>0.30921251862681842</v>
      </c>
      <c r="BC46">
        <f t="shared" si="49"/>
        <v>0.16432386034963462</v>
      </c>
      <c r="BD46">
        <f t="shared" si="35"/>
        <v>0.14488865827718381</v>
      </c>
      <c r="BE46">
        <f t="shared" si="36"/>
        <v>0.13365427565475019</v>
      </c>
      <c r="BF46">
        <f t="shared" si="7"/>
        <v>60.48603416852783</v>
      </c>
      <c r="BG46" s="10">
        <f t="shared" si="8"/>
        <v>0.2783488287344037</v>
      </c>
      <c r="BH46" s="10">
        <f t="shared" si="9"/>
        <v>8.7794453844039708E-2</v>
      </c>
      <c r="BI46" s="6">
        <f t="shared" si="50"/>
        <v>-30862.04936963613</v>
      </c>
      <c r="BJ46" s="6" t="str">
        <f t="shared" si="51"/>
        <v/>
      </c>
      <c r="BK46">
        <v>2752.4370000000004</v>
      </c>
      <c r="BL46">
        <f t="shared" si="12"/>
        <v>9.9183614811995932E-2</v>
      </c>
      <c r="BM46">
        <f t="shared" si="13"/>
        <v>-5.0076476272903037</v>
      </c>
      <c r="BN46">
        <f t="shared" si="37"/>
        <v>0.31</v>
      </c>
      <c r="BO46">
        <f t="shared" si="38"/>
        <v>0.15</v>
      </c>
      <c r="BP46">
        <f t="shared" si="39"/>
        <v>0.16</v>
      </c>
      <c r="BQ46">
        <f t="shared" si="52"/>
        <v>0.36612396621913779</v>
      </c>
      <c r="BR46">
        <f t="shared" si="53"/>
        <v>0.17444329011283785</v>
      </c>
      <c r="BS46">
        <f t="shared" si="40"/>
        <v>0.19168067610629994</v>
      </c>
      <c r="BT46">
        <f t="shared" si="54"/>
        <v>0.32206649718363756</v>
      </c>
      <c r="BU46">
        <f t="shared" si="55"/>
        <v>0.17482779304046098</v>
      </c>
      <c r="BV46">
        <v>5</v>
      </c>
      <c r="BW46">
        <f t="shared" si="56"/>
        <v>23.974661407537198</v>
      </c>
      <c r="BX46">
        <f t="shared" si="57"/>
        <v>23.974661407537198</v>
      </c>
      <c r="BY46">
        <f t="shared" si="58"/>
        <v>29.237378794309212</v>
      </c>
      <c r="BZ46">
        <f t="shared" si="59"/>
        <v>29.237378794309212</v>
      </c>
    </row>
    <row r="47" spans="9:100" x14ac:dyDescent="0.25">
      <c r="I47" t="s">
        <v>9</v>
      </c>
      <c r="J47">
        <v>9</v>
      </c>
      <c r="K47">
        <v>2</v>
      </c>
      <c r="L47" s="40">
        <v>14.485072011482</v>
      </c>
      <c r="M47" s="40">
        <v>58.577126549956702</v>
      </c>
      <c r="N47" s="40">
        <v>26.937801438561301</v>
      </c>
      <c r="O47" s="31">
        <v>0.11654</v>
      </c>
      <c r="P47" s="31">
        <v>1.2594000000000001</v>
      </c>
      <c r="Q47" s="40">
        <v>0.10196</v>
      </c>
      <c r="R47" s="40">
        <v>1.2824</v>
      </c>
      <c r="S47">
        <f t="shared" si="22"/>
        <v>-1.458000000000001E-2</v>
      </c>
      <c r="T47">
        <f t="shared" si="23"/>
        <v>2.2999999999999909E-2</v>
      </c>
      <c r="U47" s="7">
        <v>1.5008198927477669</v>
      </c>
      <c r="V47" s="7">
        <v>1.1592360999415605</v>
      </c>
      <c r="W47" s="31">
        <f t="shared" si="44"/>
        <v>0.25682451327715383</v>
      </c>
      <c r="X47" s="7">
        <f t="shared" si="62"/>
        <v>1.3300279963446637</v>
      </c>
      <c r="Y47" s="7">
        <v>0.13200686799313191</v>
      </c>
      <c r="Z47" s="7">
        <v>0.26763367463026178</v>
      </c>
      <c r="AA47" s="3">
        <v>0.32700000000000001</v>
      </c>
      <c r="AB47" s="3">
        <v>0.53800000000000003</v>
      </c>
      <c r="AC47" s="3">
        <v>4.1700000000000001E-2</v>
      </c>
      <c r="AD47" s="3">
        <v>2.58E-2</v>
      </c>
      <c r="AE47" s="7">
        <f t="shared" si="24"/>
        <v>6.2885650460961786</v>
      </c>
      <c r="AF47" s="7">
        <f t="shared" si="25"/>
        <v>10.768326058842964</v>
      </c>
      <c r="AG47" s="7">
        <f t="shared" si="26"/>
        <v>4.4797610127467857</v>
      </c>
      <c r="AH47" s="6">
        <f t="shared" si="60"/>
        <v>0.17557283014063976</v>
      </c>
      <c r="AI47" s="6">
        <f t="shared" si="61"/>
        <v>0.35596028002284674</v>
      </c>
      <c r="AJ47" s="6">
        <f t="shared" si="45"/>
        <v>0.13562680663712987</v>
      </c>
      <c r="AK47" s="6">
        <f t="shared" si="46"/>
        <v>0.18038744988220698</v>
      </c>
      <c r="AL47" s="40">
        <v>0.12601046124583937</v>
      </c>
      <c r="AM47" s="40">
        <v>0.11062039957939022</v>
      </c>
      <c r="AN47" s="40">
        <v>0.24513547917803213</v>
      </c>
      <c r="AO47" s="40">
        <v>6.7523093992708825</v>
      </c>
      <c r="AP47" s="40">
        <v>7.3115842972309855</v>
      </c>
      <c r="AQ47" s="40">
        <v>6.4276430496116657</v>
      </c>
      <c r="AR47" s="40">
        <v>5.4142744479495271</v>
      </c>
      <c r="AS47" s="40">
        <v>7.6129658422743525</v>
      </c>
      <c r="AT47" s="40">
        <v>7.2892306176880641</v>
      </c>
      <c r="AU47" s="6">
        <f t="shared" si="29"/>
        <v>0.86065644300347</v>
      </c>
      <c r="AV47" s="6">
        <f t="shared" si="30"/>
        <v>0.86158756807639847</v>
      </c>
      <c r="AW47" s="6">
        <f t="shared" si="31"/>
        <v>0.11912501793219277</v>
      </c>
      <c r="AX47" s="6">
        <f t="shared" si="32"/>
        <v>0.30138154504336701</v>
      </c>
      <c r="AY47" s="6">
        <f t="shared" si="33"/>
        <v>1.8749561697385371</v>
      </c>
      <c r="AZ47" s="6">
        <f t="shared" si="34"/>
        <v>0.1345150795986419</v>
      </c>
      <c r="BA47">
        <f t="shared" si="47"/>
        <v>0.49810264288880612</v>
      </c>
      <c r="BB47">
        <f t="shared" si="48"/>
        <v>0.33073141116092913</v>
      </c>
      <c r="BC47">
        <f t="shared" si="49"/>
        <v>0.17131051276610532</v>
      </c>
      <c r="BD47">
        <f t="shared" si="35"/>
        <v>0.15942089839482382</v>
      </c>
      <c r="BE47">
        <f t="shared" si="36"/>
        <v>0.16737123172787699</v>
      </c>
      <c r="BF47">
        <f t="shared" si="7"/>
        <v>51.66283764704017</v>
      </c>
      <c r="BG47" s="10">
        <f t="shared" si="8"/>
        <v>0.28484712504058446</v>
      </c>
      <c r="BH47" s="10">
        <f t="shared" si="9"/>
        <v>9.0217322183613238E-2</v>
      </c>
      <c r="BI47" s="6">
        <f t="shared" si="50"/>
        <v>-12531.09847116428</v>
      </c>
      <c r="BJ47" s="6">
        <f t="shared" si="51"/>
        <v>-232.50269959390911</v>
      </c>
      <c r="BK47">
        <v>2752.4370000000004</v>
      </c>
      <c r="BL47">
        <f t="shared" si="12"/>
        <v>0.12726771793426506</v>
      </c>
      <c r="BM47">
        <f t="shared" si="13"/>
        <v>-4.9478484994923804</v>
      </c>
      <c r="BN47">
        <f t="shared" si="37"/>
        <v>0.33</v>
      </c>
      <c r="BO47">
        <f t="shared" si="38"/>
        <v>0.15</v>
      </c>
      <c r="BP47">
        <f t="shared" si="39"/>
        <v>0.18000000000000002</v>
      </c>
      <c r="BQ47">
        <f t="shared" si="52"/>
        <v>0.33649766646015988</v>
      </c>
      <c r="BR47">
        <f t="shared" si="53"/>
        <v>0.14462670285540799</v>
      </c>
      <c r="BS47">
        <f t="shared" si="40"/>
        <v>0.19187096360475189</v>
      </c>
      <c r="BT47">
        <f t="shared" si="54"/>
        <v>0.27626576005624526</v>
      </c>
      <c r="BU47">
        <f t="shared" si="55"/>
        <v>0.14584554327624344</v>
      </c>
      <c r="BV47">
        <v>5</v>
      </c>
      <c r="BW47">
        <f t="shared" si="56"/>
        <v>23.974661407537198</v>
      </c>
      <c r="BX47">
        <f t="shared" si="57"/>
        <v>23.974661407537198</v>
      </c>
      <c r="BY47">
        <f t="shared" si="58"/>
        <v>29.237378794309212</v>
      </c>
      <c r="BZ47">
        <f t="shared" si="59"/>
        <v>29.237378794309212</v>
      </c>
    </row>
    <row r="48" spans="9:100" x14ac:dyDescent="0.25">
      <c r="I48" t="s">
        <v>9</v>
      </c>
      <c r="J48">
        <v>9</v>
      </c>
      <c r="K48">
        <v>3</v>
      </c>
      <c r="L48" s="40">
        <v>13.086934345771599</v>
      </c>
      <c r="M48" s="40">
        <v>61.577228247834199</v>
      </c>
      <c r="N48" s="40">
        <v>25.335837406394099</v>
      </c>
      <c r="O48" s="31">
        <v>0.10491</v>
      </c>
      <c r="P48" s="31">
        <v>1.02</v>
      </c>
      <c r="Q48" s="40">
        <v>7.349E-2</v>
      </c>
      <c r="R48" s="40">
        <v>1.0185999999999999</v>
      </c>
      <c r="S48">
        <f t="shared" si="22"/>
        <v>-3.1420000000000003E-2</v>
      </c>
      <c r="T48">
        <f t="shared" si="23"/>
        <v>-1.4000000000000679E-3</v>
      </c>
      <c r="U48" s="7">
        <v>1.1498162326712142</v>
      </c>
      <c r="V48" s="7">
        <v>1.228760564286294</v>
      </c>
      <c r="W48" s="31">
        <f t="shared" si="44"/>
        <v>-6.637946835776691E-2</v>
      </c>
      <c r="X48" s="7">
        <f t="shared" si="62"/>
        <v>1.1892883984787541</v>
      </c>
      <c r="Y48" s="7">
        <v>0.12791891198357708</v>
      </c>
      <c r="Z48" s="7">
        <v>0.28176638176638175</v>
      </c>
      <c r="AA48" s="3">
        <v>0.34399999999999997</v>
      </c>
      <c r="AB48" s="3">
        <v>0.67600000000000005</v>
      </c>
      <c r="AC48" s="3">
        <v>5.5100000000000001E-3</v>
      </c>
      <c r="AD48" s="3">
        <v>0</v>
      </c>
      <c r="AE48" s="7">
        <f t="shared" si="24"/>
        <v>5.3112071752533589</v>
      </c>
      <c r="AF48" s="7">
        <f t="shared" si="25"/>
        <v>11.673775318645925</v>
      </c>
      <c r="AG48" s="7">
        <f t="shared" si="26"/>
        <v>6.3625681433925658</v>
      </c>
      <c r="AH48" s="6">
        <f t="shared" si="60"/>
        <v>0.15213247796809309</v>
      </c>
      <c r="AI48" s="6">
        <f t="shared" si="61"/>
        <v>0.33510148891609337</v>
      </c>
      <c r="AJ48" s="6">
        <f t="shared" si="45"/>
        <v>0.15384746978280467</v>
      </c>
      <c r="AK48" s="6">
        <f t="shared" si="46"/>
        <v>0.18296901094800028</v>
      </c>
      <c r="AL48" s="40">
        <v>0.11621071670811667</v>
      </c>
      <c r="AM48" s="40">
        <v>0.11705392371766779</v>
      </c>
      <c r="AN48" s="40">
        <v>0.21892508819257103</v>
      </c>
      <c r="AO48" s="40">
        <v>5.3020009043635534</v>
      </c>
      <c r="AP48" s="40">
        <v>2.0791166155195091</v>
      </c>
      <c r="AQ48" s="40">
        <v>4.5718130605169938</v>
      </c>
      <c r="AR48" s="40">
        <v>1.7453967558088559</v>
      </c>
      <c r="AS48" s="40">
        <v>3.3622017015978418</v>
      </c>
      <c r="AT48" s="40">
        <v>3.3622017015978418</v>
      </c>
      <c r="AU48" s="6">
        <f t="shared" si="29"/>
        <v>-1.9397992027657116</v>
      </c>
      <c r="AV48" s="6">
        <f t="shared" si="30"/>
        <v>-1.2096113589191519</v>
      </c>
      <c r="AW48" s="6">
        <f t="shared" si="31"/>
        <v>0.10271437148445436</v>
      </c>
      <c r="AX48" s="6">
        <f t="shared" si="32"/>
        <v>1.2830850860783327</v>
      </c>
      <c r="AY48" s="6">
        <f t="shared" si="33"/>
        <v>1.6168049457889859</v>
      </c>
      <c r="AZ48" s="6">
        <f t="shared" si="34"/>
        <v>0.10187116447490324</v>
      </c>
      <c r="BA48">
        <f t="shared" si="47"/>
        <v>0.55121192510235695</v>
      </c>
      <c r="BB48">
        <f t="shared" si="48"/>
        <v>0.33273817874397882</v>
      </c>
      <c r="BC48">
        <f t="shared" si="49"/>
        <v>0.16537885387841111</v>
      </c>
      <c r="BD48">
        <f t="shared" si="35"/>
        <v>0.1673593248655677</v>
      </c>
      <c r="BE48">
        <f t="shared" si="36"/>
        <v>0.21847374635837813</v>
      </c>
      <c r="BF48">
        <f t="shared" si="7"/>
        <v>39.726077328098235</v>
      </c>
      <c r="BG48" s="10">
        <f t="shared" si="8"/>
        <v>0.30113682875296216</v>
      </c>
      <c r="BH48" s="10">
        <f t="shared" si="9"/>
        <v>8.7759320151965831E-2</v>
      </c>
      <c r="BI48" s="6">
        <f t="shared" si="50"/>
        <v>-27922.610039376235</v>
      </c>
      <c r="BJ48" s="6">
        <f t="shared" si="51"/>
        <v>-319.64497617276584</v>
      </c>
      <c r="BK48">
        <v>2752.4370000000004</v>
      </c>
      <c r="BL48">
        <f t="shared" si="12"/>
        <v>0.15383783708194915</v>
      </c>
      <c r="BM48">
        <f t="shared" si="13"/>
        <v>-4.7162065689433099</v>
      </c>
      <c r="BN48">
        <f t="shared" si="37"/>
        <v>0.32</v>
      </c>
      <c r="BO48">
        <f t="shared" si="38"/>
        <v>0.14000000000000001</v>
      </c>
      <c r="BP48">
        <f t="shared" si="39"/>
        <v>0.18</v>
      </c>
      <c r="BQ48">
        <f t="shared" si="52"/>
        <v>0.30801197185209983</v>
      </c>
      <c r="BR48">
        <f t="shared" si="53"/>
        <v>0.1159580467701222</v>
      </c>
      <c r="BS48">
        <f t="shared" si="40"/>
        <v>0.19205392508197763</v>
      </c>
      <c r="BT48">
        <f t="shared" si="54"/>
        <v>0.23222833988400218</v>
      </c>
      <c r="BU48">
        <f t="shared" si="55"/>
        <v>0.11797910289879332</v>
      </c>
      <c r="BV48">
        <v>5</v>
      </c>
      <c r="BW48">
        <f t="shared" si="56"/>
        <v>23.974661407537198</v>
      </c>
      <c r="BX48">
        <f t="shared" si="57"/>
        <v>23.974661407537198</v>
      </c>
      <c r="BY48">
        <f t="shared" si="58"/>
        <v>29.237378794309212</v>
      </c>
      <c r="BZ48">
        <f t="shared" si="59"/>
        <v>29.237378794309212</v>
      </c>
    </row>
    <row r="49" spans="9:78" x14ac:dyDescent="0.25">
      <c r="I49" t="s">
        <v>9</v>
      </c>
      <c r="J49">
        <v>9</v>
      </c>
      <c r="K49">
        <v>4</v>
      </c>
      <c r="L49" s="40">
        <v>15.535058703179599</v>
      </c>
      <c r="M49" s="40">
        <v>57.172084947151099</v>
      </c>
      <c r="N49" s="40">
        <v>27.2928563496693</v>
      </c>
      <c r="O49" s="31">
        <v>5.8250000000000003E-2</v>
      </c>
      <c r="P49" s="31">
        <v>0.43458999999999998</v>
      </c>
      <c r="Q49" s="40">
        <v>5.5829999999999998E-2</v>
      </c>
      <c r="R49" s="40">
        <v>0.52278999999999998</v>
      </c>
      <c r="S49">
        <f t="shared" si="22"/>
        <v>-2.4200000000000055E-3</v>
      </c>
      <c r="T49">
        <f t="shared" si="23"/>
        <v>8.8200000000000001E-2</v>
      </c>
      <c r="U49" s="7">
        <v>1.4166754811019326</v>
      </c>
      <c r="V49" s="7">
        <v>1.3715361814995537</v>
      </c>
      <c r="W49" s="31">
        <f t="shared" si="44"/>
        <v>3.2378674982130019E-2</v>
      </c>
      <c r="X49" s="7">
        <f t="shared" si="62"/>
        <v>1.3941058313007431</v>
      </c>
      <c r="Y49" s="7">
        <v>0.1558639833448992</v>
      </c>
      <c r="Z49" s="7">
        <v>0.25491400491400479</v>
      </c>
      <c r="AA49" s="3">
        <v>0.44900000000000001</v>
      </c>
      <c r="AB49" s="3">
        <v>0.59899999999999998</v>
      </c>
      <c r="AC49" s="3">
        <v>7.8100000000000003E-2</v>
      </c>
      <c r="AD49" s="3">
        <v>5.0799999999999998E-2</v>
      </c>
      <c r="AE49" s="7">
        <f t="shared" si="24"/>
        <v>9.6219715106090522</v>
      </c>
      <c r="AF49" s="7">
        <f t="shared" si="25"/>
        <v>12.878283822207838</v>
      </c>
      <c r="AG49" s="7">
        <f t="shared" si="26"/>
        <v>3.2563123115987853</v>
      </c>
      <c r="AH49" s="6">
        <f t="shared" si="60"/>
        <v>0.21729088807088587</v>
      </c>
      <c r="AI49" s="6">
        <f t="shared" si="61"/>
        <v>0.35537710073084033</v>
      </c>
      <c r="AJ49" s="6">
        <f t="shared" si="45"/>
        <v>9.9050021569105584E-2</v>
      </c>
      <c r="AK49" s="6">
        <f t="shared" si="46"/>
        <v>0.13808621265995447</v>
      </c>
      <c r="AL49" s="40">
        <v>0.13504823151125397</v>
      </c>
      <c r="AM49" s="40">
        <v>0.11551228147820312</v>
      </c>
      <c r="AN49" s="40">
        <v>0.15144274949457809</v>
      </c>
      <c r="AO49" s="40">
        <v>9.0189040728831724</v>
      </c>
      <c r="AP49" s="40">
        <v>1.1657103341447221</v>
      </c>
      <c r="AQ49" s="40">
        <v>6.290058949624866</v>
      </c>
      <c r="AR49" s="40">
        <v>0.98072121413292002</v>
      </c>
      <c r="AS49" s="40">
        <v>2.1743077252955949</v>
      </c>
      <c r="AT49" s="40">
        <v>1.7367594804876549</v>
      </c>
      <c r="AU49" s="6">
        <f t="shared" si="29"/>
        <v>-6.8445963475875775</v>
      </c>
      <c r="AV49" s="6">
        <f t="shared" si="30"/>
        <v>-4.5532994691372108</v>
      </c>
      <c r="AW49" s="6">
        <f t="shared" si="31"/>
        <v>1.6394517983324114E-2</v>
      </c>
      <c r="AX49" s="6">
        <f t="shared" si="32"/>
        <v>1.0085973911508728</v>
      </c>
      <c r="AY49" s="6">
        <f t="shared" si="33"/>
        <v>0.75603826635473492</v>
      </c>
      <c r="AZ49" s="6">
        <f t="shared" si="34"/>
        <v>3.5930468016374964E-2</v>
      </c>
      <c r="BA49">
        <f t="shared" si="47"/>
        <v>0.47392232781104038</v>
      </c>
      <c r="BB49">
        <f t="shared" si="48"/>
        <v>0.32771744092130506</v>
      </c>
      <c r="BC49">
        <f t="shared" si="49"/>
        <v>0.17270809158895722</v>
      </c>
      <c r="BD49">
        <f t="shared" si="35"/>
        <v>0.15500934933234783</v>
      </c>
      <c r="BE49">
        <f t="shared" si="36"/>
        <v>0.14620488688973532</v>
      </c>
      <c r="BF49">
        <f t="shared" si="7"/>
        <v>58.400643042825664</v>
      </c>
      <c r="BG49" s="10">
        <f t="shared" si="8"/>
        <v>0.27695367634554513</v>
      </c>
      <c r="BH49" s="10">
        <f t="shared" si="9"/>
        <v>9.0163067705771163E-2</v>
      </c>
      <c r="BI49" s="6">
        <f t="shared" si="50"/>
        <v>-3154.3019823270479</v>
      </c>
      <c r="BJ49" s="6">
        <f t="shared" si="51"/>
        <v>-221.71804971250282</v>
      </c>
      <c r="BK49">
        <v>2752.4370000000004</v>
      </c>
      <c r="BL49">
        <f t="shared" si="12"/>
        <v>0.11738612170826229</v>
      </c>
      <c r="BM49">
        <f t="shared" si="13"/>
        <v>-5.023162292917009</v>
      </c>
      <c r="BN49">
        <f t="shared" si="37"/>
        <v>0.33</v>
      </c>
      <c r="BO49">
        <f t="shared" si="38"/>
        <v>0.15</v>
      </c>
      <c r="BP49">
        <f t="shared" si="39"/>
        <v>0.18000000000000002</v>
      </c>
      <c r="BQ49">
        <f t="shared" si="52"/>
        <v>0.34946702025527043</v>
      </c>
      <c r="BR49">
        <f t="shared" si="53"/>
        <v>0.15767935783596135</v>
      </c>
      <c r="BS49">
        <f t="shared" si="40"/>
        <v>0.19178766241930909</v>
      </c>
      <c r="BT49">
        <f t="shared" si="54"/>
        <v>0.29631571461400252</v>
      </c>
      <c r="BU49">
        <f t="shared" si="55"/>
        <v>0.15853295459754713</v>
      </c>
      <c r="BV49">
        <v>5</v>
      </c>
      <c r="BW49">
        <f t="shared" si="56"/>
        <v>23.974661407537198</v>
      </c>
      <c r="BX49">
        <f t="shared" si="57"/>
        <v>23.974661407537198</v>
      </c>
      <c r="BY49">
        <f t="shared" si="58"/>
        <v>29.237378794309212</v>
      </c>
      <c r="BZ49">
        <f t="shared" si="59"/>
        <v>29.237378794309212</v>
      </c>
    </row>
    <row r="50" spans="9:78" x14ac:dyDescent="0.25">
      <c r="I50" t="s">
        <v>9</v>
      </c>
      <c r="J50">
        <v>9</v>
      </c>
      <c r="K50">
        <v>5</v>
      </c>
      <c r="L50" s="40">
        <v>12.708757909202101</v>
      </c>
      <c r="M50" s="40">
        <v>58.036950191622701</v>
      </c>
      <c r="N50" s="40">
        <v>29.2542918991752</v>
      </c>
      <c r="O50" s="31">
        <v>4.0910000000000002E-2</v>
      </c>
      <c r="P50" s="31">
        <v>0.29604999999999998</v>
      </c>
      <c r="Q50" s="40">
        <v>4.6370000000000001E-2</v>
      </c>
      <c r="R50" s="40">
        <v>0.30206</v>
      </c>
      <c r="S50">
        <f t="shared" si="22"/>
        <v>5.4599999999999996E-3</v>
      </c>
      <c r="T50">
        <f t="shared" si="23"/>
        <v>6.0100000000000153E-3</v>
      </c>
      <c r="U50" s="7">
        <v>1.3754491743225028</v>
      </c>
      <c r="V50" s="7">
        <v>1.3347653988084165</v>
      </c>
      <c r="W50" s="31">
        <f t="shared" si="44"/>
        <v>3.0022549444922522E-2</v>
      </c>
      <c r="X50" s="7">
        <f t="shared" si="62"/>
        <v>1.3551072865654596</v>
      </c>
      <c r="Y50" s="7">
        <v>0.18670459649648147</v>
      </c>
      <c r="Z50" s="7">
        <v>0.23633879781420747</v>
      </c>
      <c r="AA50" s="3">
        <v>0.373</v>
      </c>
      <c r="AB50" s="3">
        <v>1.98</v>
      </c>
      <c r="AC50" s="3">
        <v>3.4700000000000002E-2</v>
      </c>
      <c r="AD50" s="3">
        <v>0.187</v>
      </c>
      <c r="AE50" s="7">
        <f t="shared" si="24"/>
        <v>7.4272080905021927</v>
      </c>
      <c r="AF50" s="7">
        <f t="shared" si="25"/>
        <v>41.128101753938935</v>
      </c>
      <c r="AG50" s="7">
        <f t="shared" si="26"/>
        <v>33.700893663436744</v>
      </c>
      <c r="AH50" s="6">
        <f t="shared" si="60"/>
        <v>0.25300475914764603</v>
      </c>
      <c r="AI50" s="6">
        <f t="shared" si="61"/>
        <v>0.32026442701615349</v>
      </c>
      <c r="AJ50" s="6">
        <f t="shared" si="45"/>
        <v>4.9634201317726001E-2</v>
      </c>
      <c r="AK50" s="6">
        <f t="shared" si="46"/>
        <v>6.7259667868507456E-2</v>
      </c>
      <c r="AL50" s="40">
        <v>8.1647801076266582E-2</v>
      </c>
      <c r="AM50" s="40">
        <v>0.13213509776812163</v>
      </c>
      <c r="AN50" s="40">
        <v>0.16224681561912707</v>
      </c>
      <c r="AO50" s="40">
        <v>3.9750556689552798</v>
      </c>
      <c r="AP50" s="40">
        <v>2.0567120942787542</v>
      </c>
      <c r="AQ50" s="40">
        <v>3.0872030989051775</v>
      </c>
      <c r="AR50" s="40">
        <v>0.9670320626769372</v>
      </c>
      <c r="AS50" s="40">
        <v>0.76224020324354413</v>
      </c>
      <c r="AT50" s="40">
        <v>0.41211335003828209</v>
      </c>
      <c r="AU50" s="6">
        <f t="shared" si="29"/>
        <v>-3.2128154657117358</v>
      </c>
      <c r="AV50" s="6">
        <f t="shared" si="30"/>
        <v>-2.6750897488668954</v>
      </c>
      <c r="AW50" s="6">
        <f t="shared" si="31"/>
        <v>8.0599014542860489E-2</v>
      </c>
      <c r="AX50" s="6">
        <f t="shared" si="32"/>
        <v>-1.2944718910352102</v>
      </c>
      <c r="AY50" s="6">
        <f t="shared" si="33"/>
        <v>-0.55491871263865511</v>
      </c>
      <c r="AZ50" s="6">
        <f t="shared" si="34"/>
        <v>3.0111717851005443E-2</v>
      </c>
      <c r="BA50">
        <f t="shared" si="47"/>
        <v>0.48863875978661897</v>
      </c>
      <c r="BB50">
        <f t="shared" si="48"/>
        <v>0.34211710909269522</v>
      </c>
      <c r="BC50">
        <f t="shared" si="49"/>
        <v>0.18222508380982338</v>
      </c>
      <c r="BD50">
        <f t="shared" si="35"/>
        <v>0.15989202528287183</v>
      </c>
      <c r="BE50">
        <f t="shared" si="36"/>
        <v>0.14652165069392376</v>
      </c>
      <c r="BF50">
        <f t="shared" si="7"/>
        <v>59.356995772715315</v>
      </c>
      <c r="BG50" s="10">
        <f t="shared" si="8"/>
        <v>0.27017290340747097</v>
      </c>
      <c r="BH50" s="10">
        <f t="shared" si="9"/>
        <v>9.3610416169769575E-2</v>
      </c>
      <c r="BI50" s="6">
        <f t="shared" si="50"/>
        <v>-1707.5455624236704</v>
      </c>
      <c r="BJ50" s="6">
        <f t="shared" si="51"/>
        <v>-463.95254765101566</v>
      </c>
      <c r="BK50">
        <v>2752.4370000000004</v>
      </c>
      <c r="BL50">
        <f t="shared" si="12"/>
        <v>0.11488849300393497</v>
      </c>
      <c r="BM50">
        <f t="shared" si="13"/>
        <v>-5.2045229022657669</v>
      </c>
      <c r="BN50">
        <f t="shared" si="37"/>
        <v>0.34</v>
      </c>
      <c r="BO50">
        <f t="shared" si="38"/>
        <v>0.16</v>
      </c>
      <c r="BP50">
        <f t="shared" si="39"/>
        <v>0.18000000000000002</v>
      </c>
      <c r="BQ50">
        <f t="shared" si="52"/>
        <v>0.34157371480084897</v>
      </c>
      <c r="BR50">
        <f t="shared" si="53"/>
        <v>0.14973535427338411</v>
      </c>
      <c r="BS50">
        <f t="shared" si="40"/>
        <v>0.19183836052746486</v>
      </c>
      <c r="BT50">
        <f t="shared" si="54"/>
        <v>0.28411306996633234</v>
      </c>
      <c r="BU50">
        <f t="shared" si="55"/>
        <v>0.15081124273996105</v>
      </c>
      <c r="BV50">
        <v>5</v>
      </c>
      <c r="BW50">
        <f t="shared" si="56"/>
        <v>23.974661407537198</v>
      </c>
      <c r="BX50">
        <f t="shared" si="57"/>
        <v>23.974661407537198</v>
      </c>
      <c r="BY50">
        <f t="shared" si="58"/>
        <v>29.237378794309212</v>
      </c>
      <c r="BZ50">
        <f t="shared" si="59"/>
        <v>29.237378794309212</v>
      </c>
    </row>
    <row r="51" spans="9:78" x14ac:dyDescent="0.25">
      <c r="I51" t="s">
        <v>9</v>
      </c>
      <c r="J51">
        <v>10</v>
      </c>
      <c r="K51">
        <v>1</v>
      </c>
      <c r="L51" s="40">
        <v>16.7588176913764</v>
      </c>
      <c r="M51" s="40">
        <v>58.857673822788129</v>
      </c>
      <c r="N51" s="40">
        <v>24.383508485835478</v>
      </c>
      <c r="O51" s="31">
        <v>0.12488333333333333</v>
      </c>
      <c r="P51" s="31">
        <v>1.3588800000000001</v>
      </c>
      <c r="Q51" s="40">
        <v>0.10541</v>
      </c>
      <c r="R51" s="40">
        <v>1.4267000000000001</v>
      </c>
      <c r="S51">
        <f t="shared" si="22"/>
        <v>-1.9473333333333329E-2</v>
      </c>
      <c r="T51">
        <f t="shared" si="23"/>
        <v>6.7819999999999991E-2</v>
      </c>
      <c r="U51" s="7">
        <v>1.3970746464965169</v>
      </c>
      <c r="V51" s="7">
        <v>1.275751004316046</v>
      </c>
      <c r="W51" s="31">
        <f t="shared" si="44"/>
        <v>9.0783057356238248E-2</v>
      </c>
      <c r="X51" s="7">
        <f t="shared" si="62"/>
        <v>1.3364128254062815</v>
      </c>
      <c r="Y51" s="7">
        <v>9.429010949235378E-2</v>
      </c>
      <c r="Z51" s="7">
        <v>0.21978021978021997</v>
      </c>
      <c r="AA51" s="3">
        <v>0.17799999999999999</v>
      </c>
      <c r="AB51" s="3">
        <v>0.46700000000000003</v>
      </c>
      <c r="AC51" s="3">
        <v>3.7999999999999999E-2</v>
      </c>
      <c r="AD51" s="3">
        <v>7.6499999999999997E-3</v>
      </c>
      <c r="AE51" s="7">
        <f t="shared" si="24"/>
        <v>3.578453970767991</v>
      </c>
      <c r="AF51" s="7">
        <f t="shared" si="25"/>
        <v>8.7652494840809112</v>
      </c>
      <c r="AG51" s="7">
        <f t="shared" si="26"/>
        <v>5.1867955133129202</v>
      </c>
      <c r="AH51" s="6">
        <f t="shared" si="60"/>
        <v>0.12601051163454416</v>
      </c>
      <c r="AI51" s="6">
        <f t="shared" si="61"/>
        <v>0.2937171044848973</v>
      </c>
      <c r="AJ51" s="6">
        <f t="shared" si="45"/>
        <v>0.12549011028786619</v>
      </c>
      <c r="AK51" s="6">
        <f t="shared" si="46"/>
        <v>0.16770659285035314</v>
      </c>
      <c r="AL51" s="40">
        <v>8.9333571556190816E-2</v>
      </c>
      <c r="AM51" s="40">
        <v>6.9252077562326861E-2</v>
      </c>
      <c r="AN51" s="40">
        <v>0.22065033783783758</v>
      </c>
      <c r="AO51" s="40">
        <v>10.189807783931867</v>
      </c>
      <c r="AP51" s="40">
        <v>24.681902123730382</v>
      </c>
      <c r="AQ51" s="40">
        <v>6.1275013400035725</v>
      </c>
      <c r="AR51" s="40">
        <v>13.989381348107111</v>
      </c>
      <c r="AS51" s="40">
        <v>9.0328124999999986</v>
      </c>
      <c r="AT51" s="40">
        <v>8.3919710726351333</v>
      </c>
      <c r="AU51" s="6">
        <f t="shared" si="29"/>
        <v>-1.1569952839318685</v>
      </c>
      <c r="AV51" s="6">
        <f t="shared" si="30"/>
        <v>2.2644697326315608</v>
      </c>
      <c r="AW51" s="6">
        <f t="shared" si="31"/>
        <v>0.13131676628164676</v>
      </c>
      <c r="AX51" s="6">
        <f t="shared" si="32"/>
        <v>-15.649089623730383</v>
      </c>
      <c r="AY51" s="6">
        <f t="shared" si="33"/>
        <v>-5.5974102754719777</v>
      </c>
      <c r="AZ51" s="6">
        <f t="shared" si="34"/>
        <v>0.15139826027551073</v>
      </c>
      <c r="BA51">
        <f t="shared" si="47"/>
        <v>0.49569327343159186</v>
      </c>
      <c r="BB51">
        <f t="shared" si="48"/>
        <v>0.31613383703097514</v>
      </c>
      <c r="BC51">
        <f t="shared" si="49"/>
        <v>0.15962218475440121</v>
      </c>
      <c r="BD51">
        <f t="shared" si="35"/>
        <v>0.15651165227657393</v>
      </c>
      <c r="BE51">
        <f t="shared" si="36"/>
        <v>0.17955943640061672</v>
      </c>
      <c r="BF51">
        <f t="shared" si="7"/>
        <v>47.542780150177222</v>
      </c>
      <c r="BG51" s="10">
        <f t="shared" si="8"/>
        <v>0.2970423537132505</v>
      </c>
      <c r="BH51" s="10">
        <f t="shared" si="9"/>
        <v>8.5347850869400763E-2</v>
      </c>
      <c r="BI51" s="6">
        <f t="shared" si="50"/>
        <v>-114003.56102648711</v>
      </c>
      <c r="BJ51" s="6">
        <f t="shared" si="51"/>
        <v>-465.48543519804963</v>
      </c>
      <c r="BK51">
        <v>2794.8165000000004</v>
      </c>
      <c r="BL51">
        <f t="shared" si="12"/>
        <v>0.14018964986010177</v>
      </c>
      <c r="BM51">
        <f t="shared" si="13"/>
        <v>-4.6985080453327992</v>
      </c>
      <c r="BN51">
        <f t="shared" si="37"/>
        <v>0.31</v>
      </c>
      <c r="BO51">
        <f t="shared" si="38"/>
        <v>0.14000000000000001</v>
      </c>
      <c r="BP51">
        <f t="shared" si="39"/>
        <v>0.16999999999999998</v>
      </c>
      <c r="BQ51">
        <f t="shared" si="52"/>
        <v>0.33778995586223137</v>
      </c>
      <c r="BR51">
        <f t="shared" si="53"/>
        <v>0.14592729253525952</v>
      </c>
      <c r="BS51">
        <f t="shared" si="40"/>
        <v>0.19186266332697186</v>
      </c>
      <c r="BT51">
        <f t="shared" si="54"/>
        <v>0.27826357306962546</v>
      </c>
      <c r="BU51">
        <f t="shared" si="55"/>
        <v>0.14710973943044375</v>
      </c>
      <c r="BV51">
        <v>5</v>
      </c>
      <c r="BW51">
        <f t="shared" si="56"/>
        <v>23.982835847853654</v>
      </c>
      <c r="BX51">
        <f t="shared" si="57"/>
        <v>23.982835847853654</v>
      </c>
      <c r="BY51">
        <f t="shared" si="58"/>
        <v>29.216864403464758</v>
      </c>
      <c r="BZ51">
        <f t="shared" si="59"/>
        <v>29.216864403464758</v>
      </c>
    </row>
    <row r="52" spans="9:78" x14ac:dyDescent="0.25">
      <c r="I52" t="s">
        <v>9</v>
      </c>
      <c r="J52">
        <v>10</v>
      </c>
      <c r="K52">
        <v>2</v>
      </c>
      <c r="L52" s="40">
        <v>11.2803361804534</v>
      </c>
      <c r="M52" s="40">
        <v>65.921008274338803</v>
      </c>
      <c r="N52" s="40">
        <v>22.798655545207801</v>
      </c>
      <c r="O52" s="31">
        <v>5.2979999999999999E-2</v>
      </c>
      <c r="P52" s="31">
        <v>0.50124999999999997</v>
      </c>
      <c r="Q52" s="40">
        <v>4.6449999999999998E-2</v>
      </c>
      <c r="R52" s="40">
        <v>0.49903999999999998</v>
      </c>
      <c r="S52">
        <f t="shared" si="22"/>
        <v>-6.5300000000000011E-3</v>
      </c>
      <c r="T52">
        <f t="shared" si="23"/>
        <v>-2.2099999999999898E-3</v>
      </c>
      <c r="U52" s="7">
        <v>1.4196699626642804</v>
      </c>
      <c r="V52" s="7">
        <v>1.5219029335570982</v>
      </c>
      <c r="W52" s="31">
        <f t="shared" si="44"/>
        <v>-6.9509051449407888E-2</v>
      </c>
      <c r="X52" s="7">
        <f t="shared" si="62"/>
        <v>1.4707864481106894</v>
      </c>
      <c r="Y52" s="7">
        <v>0.11960085531004969</v>
      </c>
      <c r="Z52" s="7">
        <v>0.2080631519594022</v>
      </c>
      <c r="AA52" s="3">
        <v>0.307</v>
      </c>
      <c r="AB52" s="3">
        <v>1.7</v>
      </c>
      <c r="AC52" s="3">
        <v>7.5600000000000001E-2</v>
      </c>
      <c r="AD52" s="3">
        <v>5.21E-2</v>
      </c>
      <c r="AE52" s="7">
        <f t="shared" si="24"/>
        <v>7.1371756019324639</v>
      </c>
      <c r="AF52" s="7">
        <f t="shared" si="25"/>
        <v>35.266854198374183</v>
      </c>
      <c r="AG52" s="7">
        <f t="shared" si="26"/>
        <v>28.129678596441721</v>
      </c>
      <c r="AH52" s="6">
        <f t="shared" si="60"/>
        <v>0.17590731717246846</v>
      </c>
      <c r="AI52" s="6">
        <f t="shared" si="61"/>
        <v>0.30601646425308376</v>
      </c>
      <c r="AJ52" s="6">
        <f t="shared" si="45"/>
        <v>8.8462296649352512E-2</v>
      </c>
      <c r="AK52" s="6">
        <f t="shared" si="46"/>
        <v>0.1301091470806153</v>
      </c>
      <c r="AL52" s="40">
        <v>0.10810288145426425</v>
      </c>
      <c r="AM52" s="40">
        <v>9.9032324480131814E-2</v>
      </c>
      <c r="AN52" s="40">
        <v>0.21422093234173775</v>
      </c>
      <c r="AO52" s="40">
        <v>5.8960307484045638</v>
      </c>
      <c r="AP52" s="40">
        <v>14.891887996705787</v>
      </c>
      <c r="AQ52" s="40">
        <v>5.1711467801198996</v>
      </c>
      <c r="AR52" s="40">
        <v>11.814597488161418</v>
      </c>
      <c r="AS52" s="40">
        <v>12.420468287079027</v>
      </c>
      <c r="AT52" s="40">
        <v>11.939839168027088</v>
      </c>
      <c r="AU52" s="6">
        <f t="shared" si="29"/>
        <v>6.5244375386744631</v>
      </c>
      <c r="AV52" s="6">
        <f t="shared" si="30"/>
        <v>6.7686923879071887</v>
      </c>
      <c r="AW52" s="6">
        <f t="shared" si="31"/>
        <v>0.1061180508874735</v>
      </c>
      <c r="AX52" s="6">
        <f t="shared" si="32"/>
        <v>-2.4714197096267601</v>
      </c>
      <c r="AY52" s="6">
        <f t="shared" si="33"/>
        <v>0.12524167986567036</v>
      </c>
      <c r="AZ52" s="6">
        <f t="shared" si="34"/>
        <v>0.11518860786160594</v>
      </c>
      <c r="BA52">
        <f t="shared" si="47"/>
        <v>0.44498624599596626</v>
      </c>
      <c r="BB52">
        <f t="shared" si="48"/>
        <v>0.3138780775092701</v>
      </c>
      <c r="BC52">
        <f t="shared" si="49"/>
        <v>0.15536218950221073</v>
      </c>
      <c r="BD52">
        <f t="shared" si="35"/>
        <v>0.15851588800705937</v>
      </c>
      <c r="BE52">
        <f t="shared" si="36"/>
        <v>0.13110816848669615</v>
      </c>
      <c r="BF52">
        <f t="shared" si="7"/>
        <v>72.609660652333304</v>
      </c>
      <c r="BG52" s="10">
        <f t="shared" si="8"/>
        <v>0.29183980281581229</v>
      </c>
      <c r="BH52" s="10">
        <f t="shared" si="9"/>
        <v>7.7890745124995914E-2</v>
      </c>
      <c r="BI52" s="6">
        <f t="shared" si="50"/>
        <v>-6699.5177469668988</v>
      </c>
      <c r="BJ52" s="6">
        <f t="shared" si="51"/>
        <v>-370.62398339696176</v>
      </c>
      <c r="BK52">
        <v>2794.8165000000004</v>
      </c>
      <c r="BL52">
        <f t="shared" si="12"/>
        <v>0.20042018786181778</v>
      </c>
      <c r="BM52">
        <f t="shared" si="13"/>
        <v>-4.3949808440165841</v>
      </c>
      <c r="BN52">
        <f t="shared" si="37"/>
        <v>0.31</v>
      </c>
      <c r="BO52">
        <f t="shared" si="38"/>
        <v>0.13</v>
      </c>
      <c r="BP52">
        <f t="shared" si="39"/>
        <v>0.18</v>
      </c>
      <c r="BQ52">
        <f t="shared" si="52"/>
        <v>0.36498717709760353</v>
      </c>
      <c r="BR52">
        <f t="shared" si="53"/>
        <v>0.17329919948014741</v>
      </c>
      <c r="BS52">
        <f t="shared" si="40"/>
        <v>0.19168797761745612</v>
      </c>
      <c r="BT52">
        <f t="shared" si="54"/>
        <v>0.3203090796138347</v>
      </c>
      <c r="BU52">
        <f t="shared" si="55"/>
        <v>0.17371571672591651</v>
      </c>
      <c r="BV52">
        <v>5</v>
      </c>
      <c r="BW52">
        <f t="shared" si="56"/>
        <v>23.982835847853654</v>
      </c>
      <c r="BX52">
        <f t="shared" si="57"/>
        <v>23.982835847853654</v>
      </c>
      <c r="BY52">
        <f t="shared" si="58"/>
        <v>29.216864403464758</v>
      </c>
      <c r="BZ52">
        <f t="shared" si="59"/>
        <v>29.216864403464758</v>
      </c>
    </row>
    <row r="53" spans="9:78" x14ac:dyDescent="0.25">
      <c r="I53" t="s">
        <v>9</v>
      </c>
      <c r="J53">
        <v>10</v>
      </c>
      <c r="K53">
        <v>3</v>
      </c>
      <c r="L53" s="40">
        <v>10.977452829848501</v>
      </c>
      <c r="M53" s="40">
        <v>63.446604217991002</v>
      </c>
      <c r="N53" s="40">
        <v>25.575942952160499</v>
      </c>
      <c r="O53" s="31">
        <v>5.246E-2</v>
      </c>
      <c r="P53" s="31">
        <v>0.40429999999999999</v>
      </c>
      <c r="Q53" s="40">
        <v>3.7969999999999997E-2</v>
      </c>
      <c r="R53" s="40">
        <v>0.37917000000000001</v>
      </c>
      <c r="S53">
        <f t="shared" si="22"/>
        <v>-1.4490000000000003E-2</v>
      </c>
      <c r="T53">
        <f t="shared" si="23"/>
        <v>-2.5129999999999986E-2</v>
      </c>
      <c r="U53" s="7">
        <v>1.4173569026897641</v>
      </c>
      <c r="V53" s="7">
        <v>1.5478061718789422</v>
      </c>
      <c r="W53" s="31">
        <f t="shared" si="44"/>
        <v>-8.7987922356110151E-2</v>
      </c>
      <c r="X53" s="7">
        <f t="shared" si="62"/>
        <v>1.4825815372843532</v>
      </c>
      <c r="Y53" s="7">
        <v>0.18416163492800761</v>
      </c>
      <c r="Z53" s="7">
        <v>0.21468428781204121</v>
      </c>
      <c r="AA53" s="3">
        <v>0.63800000000000001</v>
      </c>
      <c r="AB53" s="3">
        <v>0.307</v>
      </c>
      <c r="AC53" s="3">
        <v>9.2799999999999994E-2</v>
      </c>
      <c r="AD53" s="3">
        <v>0</v>
      </c>
      <c r="AE53" s="7">
        <f t="shared" si="24"/>
        <v>14.534385937361128</v>
      </c>
      <c r="AF53" s="7">
        <f t="shared" si="25"/>
        <v>6.2630943212440986</v>
      </c>
      <c r="AG53" s="7">
        <f t="shared" si="26"/>
        <v>-8.2712916161170291</v>
      </c>
      <c r="AH53" s="6">
        <f t="shared" si="60"/>
        <v>0.27303463982036535</v>
      </c>
      <c r="AI53" s="6">
        <f t="shared" si="61"/>
        <v>0.3182869614551726</v>
      </c>
      <c r="AJ53" s="6">
        <f t="shared" si="45"/>
        <v>3.0522652884033608E-2</v>
      </c>
      <c r="AK53" s="6">
        <f t="shared" si="46"/>
        <v>4.5252321634807247E-2</v>
      </c>
      <c r="AL53" s="7" t="e">
        <f>NA()</f>
        <v>#N/A</v>
      </c>
      <c r="AM53" s="40">
        <v>0.11515151515151503</v>
      </c>
      <c r="AN53" s="40">
        <v>0.18608480856319487</v>
      </c>
      <c r="AO53" s="31" t="e">
        <f>NA()</f>
        <v>#N/A</v>
      </c>
      <c r="AP53" s="40">
        <v>7.531919191919191</v>
      </c>
      <c r="AQ53" s="40" t="e">
        <f>NA()</f>
        <v>#N/A</v>
      </c>
      <c r="AR53" s="40">
        <v>6.5979797979797974</v>
      </c>
      <c r="AS53" s="40">
        <v>3.8221582955948952</v>
      </c>
      <c r="AT53" s="40">
        <v>3.4841241251543846</v>
      </c>
      <c r="AU53" s="6" t="e">
        <f t="shared" si="29"/>
        <v>#N/A</v>
      </c>
      <c r="AV53" s="6" t="e">
        <f t="shared" si="30"/>
        <v>#N/A</v>
      </c>
      <c r="AW53" s="6" t="e">
        <f t="shared" si="31"/>
        <v>#N/A</v>
      </c>
      <c r="AX53" s="6">
        <f t="shared" si="32"/>
        <v>-3.7097608963242958</v>
      </c>
      <c r="AY53" s="6">
        <f t="shared" si="33"/>
        <v>-3.1138556728254128</v>
      </c>
      <c r="AZ53" s="6">
        <f t="shared" si="34"/>
        <v>7.0933293411679837E-2</v>
      </c>
      <c r="BA53">
        <f t="shared" si="47"/>
        <v>0.44053526894930073</v>
      </c>
      <c r="BB53">
        <f t="shared" si="48"/>
        <v>0.32473489452185222</v>
      </c>
      <c r="BC53">
        <f t="shared" si="49"/>
        <v>0.16811475535351628</v>
      </c>
      <c r="BD53">
        <f t="shared" si="35"/>
        <v>0.15662013916833595</v>
      </c>
      <c r="BE53">
        <f t="shared" si="36"/>
        <v>0.1158003744274485</v>
      </c>
      <c r="BF53">
        <f t="shared" si="7"/>
        <v>79.014548922379987</v>
      </c>
      <c r="BG53" s="10">
        <f t="shared" si="8"/>
        <v>0.27408018336928852</v>
      </c>
      <c r="BH53" s="10">
        <f t="shared" si="9"/>
        <v>8.3294120366352475E-2</v>
      </c>
      <c r="BI53" s="6">
        <f t="shared" si="50"/>
        <v>-794.94749043783543</v>
      </c>
      <c r="BJ53" s="6">
        <f t="shared" si="51"/>
        <v>-364.25576605300932</v>
      </c>
      <c r="BK53">
        <v>2794.8165000000004</v>
      </c>
      <c r="BL53">
        <f t="shared" si="12"/>
        <v>0.16359191432228298</v>
      </c>
      <c r="BM53">
        <f t="shared" si="13"/>
        <v>-4.6995434833683447</v>
      </c>
      <c r="BN53">
        <f t="shared" si="37"/>
        <v>0.32</v>
      </c>
      <c r="BO53">
        <f t="shared" si="38"/>
        <v>0.14000000000000001</v>
      </c>
      <c r="BP53">
        <f t="shared" si="39"/>
        <v>0.18</v>
      </c>
      <c r="BQ53">
        <f t="shared" si="52"/>
        <v>0.36737450314635312</v>
      </c>
      <c r="BR53">
        <f t="shared" si="53"/>
        <v>0.17570185914482275</v>
      </c>
      <c r="BS53">
        <f t="shared" si="40"/>
        <v>0.19167264400153036</v>
      </c>
      <c r="BT53">
        <f t="shared" si="54"/>
        <v>0.32399976301627409</v>
      </c>
      <c r="BU53">
        <f t="shared" si="55"/>
        <v>0.17605114438230196</v>
      </c>
      <c r="BV53">
        <v>5</v>
      </c>
      <c r="BW53">
        <f t="shared" si="56"/>
        <v>23.982835847853654</v>
      </c>
      <c r="BX53">
        <f t="shared" si="57"/>
        <v>23.982835847853654</v>
      </c>
      <c r="BY53">
        <f t="shared" si="58"/>
        <v>29.216864403464758</v>
      </c>
      <c r="BZ53">
        <f t="shared" si="59"/>
        <v>29.216864403464758</v>
      </c>
    </row>
    <row r="54" spans="9:78" x14ac:dyDescent="0.25">
      <c r="I54" t="s">
        <v>9</v>
      </c>
      <c r="J54">
        <v>10</v>
      </c>
      <c r="K54">
        <v>4</v>
      </c>
      <c r="L54" s="40">
        <v>12.670984413046</v>
      </c>
      <c r="M54" s="40">
        <v>64.070497424259997</v>
      </c>
      <c r="N54" s="40">
        <v>23.258518162693999</v>
      </c>
      <c r="O54" s="31">
        <v>4.8050000000000002E-2</v>
      </c>
      <c r="P54" s="31">
        <v>0.34243000000000001</v>
      </c>
      <c r="Q54" s="40">
        <v>3.8789999999999998E-2</v>
      </c>
      <c r="R54" s="40">
        <v>0.30586999999999998</v>
      </c>
      <c r="S54">
        <f t="shared" si="22"/>
        <v>-9.2600000000000043E-3</v>
      </c>
      <c r="T54">
        <f t="shared" si="23"/>
        <v>-3.6560000000000037E-2</v>
      </c>
      <c r="U54" s="7">
        <v>1.3100972844445919</v>
      </c>
      <c r="V54" s="7">
        <v>1.6718203237834957</v>
      </c>
      <c r="W54" s="31">
        <f t="shared" si="44"/>
        <v>-0.24261102207572158</v>
      </c>
      <c r="X54" s="7">
        <f t="shared" si="62"/>
        <v>1.4909588041140438</v>
      </c>
      <c r="Y54" s="7">
        <v>0.1963133027217675</v>
      </c>
      <c r="Z54" s="7">
        <v>0.21471652593486124</v>
      </c>
      <c r="AA54" s="3">
        <v>0.40100000000000002</v>
      </c>
      <c r="AB54" s="3">
        <v>1.7</v>
      </c>
      <c r="AC54" s="3">
        <v>3.7999999999999999E-2</v>
      </c>
      <c r="AD54" s="3">
        <v>4.2500000000000003E-2</v>
      </c>
      <c r="AE54" s="7">
        <f t="shared" si="24"/>
        <v>8.8704095422626619</v>
      </c>
      <c r="AF54" s="7">
        <f t="shared" si="25"/>
        <v>35.75048566193373</v>
      </c>
      <c r="AG54" s="7">
        <f t="shared" si="26"/>
        <v>26.880076119671067</v>
      </c>
      <c r="AH54" s="6">
        <f t="shared" si="60"/>
        <v>0.29269504705772476</v>
      </c>
      <c r="AI54" s="6">
        <f t="shared" si="61"/>
        <v>0.32013349473136277</v>
      </c>
      <c r="AJ54" s="6">
        <f t="shared" si="45"/>
        <v>1.8403223213093733E-2</v>
      </c>
      <c r="AK54" s="6">
        <f t="shared" si="46"/>
        <v>2.7438447673638011E-2</v>
      </c>
      <c r="AL54" s="40">
        <v>0.17752442996742671</v>
      </c>
      <c r="AM54" s="40">
        <v>0.16559378468368499</v>
      </c>
      <c r="AN54" s="40">
        <v>0.1729336966394189</v>
      </c>
      <c r="AO54" s="40">
        <v>2.3756555374592838</v>
      </c>
      <c r="AP54" s="40">
        <v>12.743825379208289</v>
      </c>
      <c r="AQ54" s="40">
        <v>1.9576343648208474</v>
      </c>
      <c r="AR54" s="40">
        <v>8.0134572697003339</v>
      </c>
      <c r="AS54" s="40">
        <v>4.5553812443233426</v>
      </c>
      <c r="AT54" s="40">
        <v>4.2860952164698762</v>
      </c>
      <c r="AU54" s="6">
        <f t="shared" si="29"/>
        <v>2.1797257068640588</v>
      </c>
      <c r="AV54" s="6">
        <f t="shared" si="30"/>
        <v>2.3284608516490288</v>
      </c>
      <c r="AW54" s="6">
        <f t="shared" si="31"/>
        <v>-4.5907333280078011E-3</v>
      </c>
      <c r="AX54" s="6">
        <f t="shared" si="32"/>
        <v>-8.1884441348849464</v>
      </c>
      <c r="AY54" s="6">
        <f t="shared" si="33"/>
        <v>-3.7273620532304577</v>
      </c>
      <c r="AZ54" s="6">
        <f t="shared" si="34"/>
        <v>7.3399119557339132E-3</v>
      </c>
      <c r="BA54">
        <f t="shared" si="47"/>
        <v>0.43737403618337967</v>
      </c>
      <c r="BB54">
        <f t="shared" si="48"/>
        <v>0.31203391428129262</v>
      </c>
      <c r="BC54">
        <f t="shared" si="49"/>
        <v>0.15655508851306493</v>
      </c>
      <c r="BD54">
        <f t="shared" si="35"/>
        <v>0.15547882576822769</v>
      </c>
      <c r="BE54">
        <f t="shared" si="36"/>
        <v>0.12534012190208704</v>
      </c>
      <c r="BF54">
        <f t="shared" si="7"/>
        <v>74.190117129734759</v>
      </c>
      <c r="BG54" s="10">
        <f t="shared" si="8"/>
        <v>0.28847524811298736</v>
      </c>
      <c r="BH54" s="10">
        <f t="shared" si="9"/>
        <v>7.909659537738277E-2</v>
      </c>
      <c r="BI54" s="6">
        <f t="shared" si="50"/>
        <v>-445.65259734262719</v>
      </c>
      <c r="BJ54" s="6">
        <f t="shared" si="51"/>
        <v>-293.12684414417129</v>
      </c>
      <c r="BK54">
        <v>2794.8165000000004</v>
      </c>
      <c r="BL54">
        <f t="shared" si="12"/>
        <v>0.18411835063601542</v>
      </c>
      <c r="BM54">
        <f t="shared" si="13"/>
        <v>-4.4710293209004961</v>
      </c>
      <c r="BN54">
        <f t="shared" si="37"/>
        <v>0.31</v>
      </c>
      <c r="BO54">
        <f t="shared" si="38"/>
        <v>0.13</v>
      </c>
      <c r="BP54">
        <f t="shared" si="39"/>
        <v>0.18</v>
      </c>
      <c r="BQ54">
        <f t="shared" si="52"/>
        <v>0.36907006195268244</v>
      </c>
      <c r="BR54">
        <f t="shared" si="53"/>
        <v>0.17740830839803071</v>
      </c>
      <c r="BS54">
        <f t="shared" si="40"/>
        <v>0.19166175355465173</v>
      </c>
      <c r="BT54">
        <f t="shared" si="54"/>
        <v>0.32662100980728437</v>
      </c>
      <c r="BU54">
        <f t="shared" si="55"/>
        <v>0.17770984321458072</v>
      </c>
      <c r="BV54">
        <v>5</v>
      </c>
      <c r="BW54">
        <f t="shared" si="56"/>
        <v>23.982835847853654</v>
      </c>
      <c r="BX54">
        <f t="shared" si="57"/>
        <v>23.982835847853654</v>
      </c>
      <c r="BY54">
        <f t="shared" si="58"/>
        <v>29.216864403464758</v>
      </c>
      <c r="BZ54">
        <f t="shared" si="59"/>
        <v>29.216864403464758</v>
      </c>
    </row>
    <row r="55" spans="9:78" x14ac:dyDescent="0.25">
      <c r="I55" t="s">
        <v>9</v>
      </c>
      <c r="J55">
        <v>10</v>
      </c>
      <c r="K55">
        <v>5</v>
      </c>
      <c r="L55" s="40">
        <v>10.0567536128885</v>
      </c>
      <c r="M55" s="40">
        <v>67.748996838828305</v>
      </c>
      <c r="N55" s="40">
        <v>22.194249548283199</v>
      </c>
      <c r="O55" s="31">
        <v>4.7800000000000002E-2</v>
      </c>
      <c r="P55" s="31">
        <v>0.32556000000000002</v>
      </c>
      <c r="Q55" s="40">
        <v>3.0439999999999998E-2</v>
      </c>
      <c r="R55" s="40">
        <v>0.29962</v>
      </c>
      <c r="S55">
        <f t="shared" si="22"/>
        <v>-1.7360000000000004E-2</v>
      </c>
      <c r="T55">
        <f t="shared" si="23"/>
        <v>-2.5940000000000019E-2</v>
      </c>
      <c r="U55" s="7">
        <v>1.3455201055737738</v>
      </c>
      <c r="V55" s="7">
        <v>1.6183184788114107</v>
      </c>
      <c r="W55" s="31">
        <f t="shared" si="44"/>
        <v>-0.18408450087319844</v>
      </c>
      <c r="X55" s="7">
        <f t="shared" si="62"/>
        <v>1.4819192921925923</v>
      </c>
      <c r="Y55" s="7">
        <v>0.21648351648351633</v>
      </c>
      <c r="Z55" s="7">
        <v>0.22723944349524047</v>
      </c>
      <c r="AA55" s="3">
        <v>0.40799999999999997</v>
      </c>
      <c r="AB55" s="3">
        <v>2.16</v>
      </c>
      <c r="AC55" s="3">
        <v>6.88E-2</v>
      </c>
      <c r="AD55" s="3">
        <v>0.17199999999999999</v>
      </c>
      <c r="AE55" s="7">
        <f t="shared" si="24"/>
        <v>9.7372339022391259</v>
      </c>
      <c r="AF55" s="7">
        <f t="shared" si="25"/>
        <v>48.045307617083026</v>
      </c>
      <c r="AG55" s="7">
        <f t="shared" si="26"/>
        <v>38.3080737148439</v>
      </c>
      <c r="AH55" s="6">
        <f t="shared" si="60"/>
        <v>0.32081109951861592</v>
      </c>
      <c r="AI55" s="6">
        <f t="shared" si="61"/>
        <v>0.33675051526270533</v>
      </c>
      <c r="AJ55" s="6">
        <f t="shared" si="45"/>
        <v>1.0755927011724148E-2</v>
      </c>
      <c r="AK55" s="6">
        <f t="shared" si="46"/>
        <v>1.5939415744089414E-2</v>
      </c>
      <c r="AL55" s="40">
        <v>0.19308844852585794</v>
      </c>
      <c r="AM55" s="40"/>
      <c r="AN55" s="40">
        <v>0.19861040501609892</v>
      </c>
      <c r="AO55" s="40">
        <v>2.2231214757531821</v>
      </c>
      <c r="AP55" s="40" t="e">
        <f>NA()</f>
        <v>#N/A</v>
      </c>
      <c r="AQ55" s="40">
        <v>2.1028183905268247</v>
      </c>
      <c r="AR55" s="40" t="e">
        <f>NA()</f>
        <v>#N/A</v>
      </c>
      <c r="AS55" s="40">
        <v>7.1616971699711911</v>
      </c>
      <c r="AT55" s="40">
        <v>6.2177914760210138</v>
      </c>
      <c r="AU55" s="6">
        <f t="shared" si="29"/>
        <v>4.9385756942180095</v>
      </c>
      <c r="AV55" s="6">
        <f t="shared" si="30"/>
        <v>4.1149730854941886</v>
      </c>
      <c r="AW55" s="6">
        <f t="shared" si="31"/>
        <v>5.5219564902409812E-3</v>
      </c>
      <c r="AX55" s="6" t="e">
        <f t="shared" si="32"/>
        <v>#N/A</v>
      </c>
      <c r="AY55" s="6" t="e">
        <f t="shared" si="33"/>
        <v>#N/A</v>
      </c>
      <c r="AZ55" s="6">
        <f t="shared" si="34"/>
        <v>0.19861040501609892</v>
      </c>
      <c r="BA55">
        <f t="shared" si="47"/>
        <v>0.44078517275751228</v>
      </c>
      <c r="BB55">
        <f t="shared" si="48"/>
        <v>0.31300899232755536</v>
      </c>
      <c r="BC55">
        <f t="shared" si="49"/>
        <v>0.15329705109586078</v>
      </c>
      <c r="BD55">
        <f t="shared" si="35"/>
        <v>0.15971194123169458</v>
      </c>
      <c r="BE55">
        <f t="shared" si="36"/>
        <v>0.12777618042995692</v>
      </c>
      <c r="BF55">
        <f t="shared" si="7"/>
        <v>75.891728170088882</v>
      </c>
      <c r="BG55" s="10">
        <f t="shared" si="8"/>
        <v>0.29324270243217698</v>
      </c>
      <c r="BH55" s="10">
        <f t="shared" si="9"/>
        <v>7.5859993395180972E-2</v>
      </c>
      <c r="BI55" s="6">
        <f t="shared" si="50"/>
        <v>-295.51107075119609</v>
      </c>
      <c r="BJ55" s="6">
        <f t="shared" si="51"/>
        <v>-238.34594132850049</v>
      </c>
      <c r="BK55">
        <v>2794.8165000000004</v>
      </c>
      <c r="BL55">
        <f t="shared" si="12"/>
        <v>0.21800025491847375</v>
      </c>
      <c r="BM55">
        <f t="shared" si="13"/>
        <v>-4.3117430108819077</v>
      </c>
      <c r="BN55">
        <f t="shared" si="37"/>
        <v>0.31</v>
      </c>
      <c r="BO55">
        <f t="shared" si="38"/>
        <v>0.13</v>
      </c>
      <c r="BP55">
        <f t="shared" si="39"/>
        <v>0.18</v>
      </c>
      <c r="BQ55">
        <f t="shared" si="52"/>
        <v>0.36724046473978067</v>
      </c>
      <c r="BR55">
        <f t="shared" si="53"/>
        <v>0.17556695981963102</v>
      </c>
      <c r="BS55">
        <f t="shared" si="40"/>
        <v>0.19167350492014965</v>
      </c>
      <c r="BT55">
        <f t="shared" si="54"/>
        <v>0.32379254652706213</v>
      </c>
      <c r="BU55">
        <f t="shared" si="55"/>
        <v>0.1759200198541333</v>
      </c>
      <c r="BV55">
        <v>5</v>
      </c>
      <c r="BW55">
        <f t="shared" si="56"/>
        <v>23.982835847853654</v>
      </c>
      <c r="BX55">
        <f t="shared" si="57"/>
        <v>23.982835847853654</v>
      </c>
      <c r="BY55">
        <f t="shared" si="58"/>
        <v>29.216864403464758</v>
      </c>
      <c r="BZ55">
        <f t="shared" si="59"/>
        <v>29.216864403464758</v>
      </c>
    </row>
    <row r="56" spans="9:78" x14ac:dyDescent="0.25">
      <c r="I56" t="s">
        <v>9</v>
      </c>
      <c r="J56">
        <v>11</v>
      </c>
      <c r="K56">
        <v>1</v>
      </c>
      <c r="L56" s="40">
        <v>18.925437259432002</v>
      </c>
      <c r="M56" s="40">
        <v>59.485754250137063</v>
      </c>
      <c r="N56" s="40">
        <v>21.588808490430996</v>
      </c>
      <c r="O56" s="31">
        <v>0.13246333333333335</v>
      </c>
      <c r="P56" s="31">
        <v>1.7141666666666666</v>
      </c>
      <c r="Q56" s="40">
        <v>9.9680000000000005E-2</v>
      </c>
      <c r="R56" s="40">
        <v>1.2939000000000001</v>
      </c>
      <c r="S56">
        <f t="shared" si="22"/>
        <v>-3.2783333333333345E-2</v>
      </c>
      <c r="T56">
        <f t="shared" si="23"/>
        <v>-0.42026666666666657</v>
      </c>
      <c r="U56" s="7">
        <v>1.1908958048986651</v>
      </c>
      <c r="V56" s="7">
        <v>1.3219358879777354</v>
      </c>
      <c r="W56" s="31">
        <f t="shared" si="44"/>
        <v>-0.10429674494360641</v>
      </c>
      <c r="X56" s="7">
        <f t="shared" si="62"/>
        <v>1.2564158464382003</v>
      </c>
      <c r="Y56" s="7">
        <v>8.7361152806965062E-2</v>
      </c>
      <c r="Z56" s="7">
        <v>0.28300714507611058</v>
      </c>
      <c r="AA56" s="3">
        <v>0.252</v>
      </c>
      <c r="AB56" s="3">
        <v>0.71799999999999997</v>
      </c>
      <c r="AC56" s="3">
        <v>6.3500000000000001E-2</v>
      </c>
      <c r="AD56" s="3">
        <v>7.0699999999999999E-2</v>
      </c>
      <c r="AE56" s="7">
        <f t="shared" si="24"/>
        <v>4.8828699499055492</v>
      </c>
      <c r="AF56" s="7">
        <f t="shared" si="25"/>
        <v>14.402666230194049</v>
      </c>
      <c r="AG56" s="7">
        <f t="shared" si="26"/>
        <v>9.5197962802884994</v>
      </c>
      <c r="AH56" s="6">
        <f t="shared" si="60"/>
        <v>0.10976193674977996</v>
      </c>
      <c r="AI56" s="6">
        <f t="shared" si="61"/>
        <v>0.35557466172885999</v>
      </c>
      <c r="AJ56" s="6">
        <f t="shared" si="45"/>
        <v>0.19564599226914553</v>
      </c>
      <c r="AK56" s="6">
        <f t="shared" si="46"/>
        <v>0.24581272497908002</v>
      </c>
      <c r="AL56" s="40">
        <v>9.1653354632587933E-2</v>
      </c>
      <c r="AM56" s="40">
        <v>9.0103966114747927E-2</v>
      </c>
      <c r="AN56" s="40">
        <v>0.29000969932104759</v>
      </c>
      <c r="AO56" s="40">
        <v>2.983852502662407</v>
      </c>
      <c r="AP56" s="40">
        <v>7.2401071749454511</v>
      </c>
      <c r="AQ56" s="40">
        <v>1.9513303714057508</v>
      </c>
      <c r="AR56" s="40">
        <v>4.8600468489282509</v>
      </c>
      <c r="AS56" s="40">
        <v>12.045465567410281</v>
      </c>
      <c r="AT56" s="40">
        <v>10.911332040090526</v>
      </c>
      <c r="AU56" s="6">
        <f t="shared" si="29"/>
        <v>9.0616130647478741</v>
      </c>
      <c r="AV56" s="6">
        <f t="shared" si="30"/>
        <v>8.9600016686847752</v>
      </c>
      <c r="AW56" s="6">
        <f t="shared" si="31"/>
        <v>0.19835634468845964</v>
      </c>
      <c r="AX56" s="6">
        <f t="shared" si="32"/>
        <v>4.8053583924648295</v>
      </c>
      <c r="AY56" s="6">
        <f t="shared" si="33"/>
        <v>6.0512851911622754</v>
      </c>
      <c r="AZ56" s="6">
        <f t="shared" si="34"/>
        <v>0.19990573320629967</v>
      </c>
      <c r="BA56">
        <f t="shared" si="47"/>
        <v>0.52588081266483</v>
      </c>
      <c r="BB56">
        <f t="shared" si="48"/>
        <v>0.30461968095670844</v>
      </c>
      <c r="BC56">
        <f t="shared" si="49"/>
        <v>0.1478644191002132</v>
      </c>
      <c r="BD56">
        <f t="shared" si="35"/>
        <v>0.15675526185649524</v>
      </c>
      <c r="BE56">
        <f t="shared" si="36"/>
        <v>0.22126113170812156</v>
      </c>
      <c r="BF56">
        <f t="shared" si="7"/>
        <v>36.945884598692537</v>
      </c>
      <c r="BG56" s="10">
        <f t="shared" si="8"/>
        <v>0.3128528164362378</v>
      </c>
      <c r="BH56" s="10">
        <f t="shared" si="9"/>
        <v>7.9724319218268419E-2</v>
      </c>
      <c r="BI56" s="6">
        <f t="shared" si="50"/>
        <v>-205668.03139487657</v>
      </c>
      <c r="BJ56" s="6">
        <f t="shared" si="51"/>
        <v>-171.79729429290757</v>
      </c>
      <c r="BK56">
        <v>3573.261</v>
      </c>
      <c r="BL56">
        <f t="shared" si="12"/>
        <v>0.15872919296445975</v>
      </c>
      <c r="BM56">
        <f t="shared" si="13"/>
        <v>-4.4440908334323943</v>
      </c>
      <c r="BN56">
        <f t="shared" si="37"/>
        <v>0.3</v>
      </c>
      <c r="BO56">
        <f t="shared" si="38"/>
        <v>0.13</v>
      </c>
      <c r="BP56">
        <f t="shared" si="39"/>
        <v>0.16999999999999998</v>
      </c>
      <c r="BQ56">
        <f t="shared" si="52"/>
        <v>0.32159856731909175</v>
      </c>
      <c r="BR56">
        <f t="shared" si="53"/>
        <v>0.12963190791946141</v>
      </c>
      <c r="BS56">
        <f t="shared" si="40"/>
        <v>0.19196665939963034</v>
      </c>
      <c r="BT56">
        <f t="shared" si="54"/>
        <v>0.25323251835051286</v>
      </c>
      <c r="BU56">
        <f t="shared" si="55"/>
        <v>0.13127033759476367</v>
      </c>
      <c r="BV56">
        <v>5</v>
      </c>
      <c r="BW56">
        <f t="shared" si="56"/>
        <v>23.729099325235961</v>
      </c>
      <c r="BX56">
        <f t="shared" si="57"/>
        <v>23.729099325235961</v>
      </c>
      <c r="BY56">
        <f t="shared" si="58"/>
        <v>29.226387608373837</v>
      </c>
      <c r="BZ56">
        <f t="shared" si="59"/>
        <v>29.226387608373837</v>
      </c>
    </row>
    <row r="57" spans="9:78" x14ac:dyDescent="0.25">
      <c r="I57" t="s">
        <v>9</v>
      </c>
      <c r="J57">
        <v>11</v>
      </c>
      <c r="K57">
        <v>2</v>
      </c>
      <c r="L57" s="40">
        <v>14.767852574007099</v>
      </c>
      <c r="M57" s="40">
        <v>66.090493136755995</v>
      </c>
      <c r="N57" s="40">
        <v>19.1416542892369</v>
      </c>
      <c r="O57" s="31">
        <v>7.0239999999999997E-2</v>
      </c>
      <c r="P57" s="31">
        <v>0.68828999999999996</v>
      </c>
      <c r="Q57" s="40">
        <v>6.6309999999999994E-2</v>
      </c>
      <c r="R57" s="40">
        <v>0.54259999999999997</v>
      </c>
      <c r="S57">
        <f t="shared" si="22"/>
        <v>-3.9300000000000029E-3</v>
      </c>
      <c r="T57">
        <f t="shared" si="23"/>
        <v>-0.14568999999999999</v>
      </c>
      <c r="U57" s="7">
        <v>1.4143350017553149</v>
      </c>
      <c r="V57" s="7">
        <v>1.3115652948327339</v>
      </c>
      <c r="W57" s="31">
        <f t="shared" si="44"/>
        <v>7.5402396082656198E-2</v>
      </c>
      <c r="X57" s="7">
        <f t="shared" si="62"/>
        <v>1.3629501482940243</v>
      </c>
      <c r="Y57" s="7">
        <v>0.10684233835252441</v>
      </c>
      <c r="Z57" s="7">
        <v>0.27260198456449836</v>
      </c>
      <c r="AA57" s="3">
        <v>0.29599999999999999</v>
      </c>
      <c r="AB57" s="3">
        <v>0.44</v>
      </c>
      <c r="AC57" s="3">
        <v>1.1199999999999999E-3</v>
      </c>
      <c r="AD57" s="3">
        <v>7.6799999999999993E-2</v>
      </c>
      <c r="AE57" s="7">
        <f t="shared" si="24"/>
        <v>5.0776901529369098</v>
      </c>
      <c r="AF57" s="7">
        <f t="shared" si="25"/>
        <v>10.154619335258865</v>
      </c>
      <c r="AG57" s="7">
        <f t="shared" si="26"/>
        <v>5.0769291823219547</v>
      </c>
      <c r="AH57" s="6">
        <f t="shared" si="60"/>
        <v>0.14562078090165345</v>
      </c>
      <c r="AI57" s="6">
        <f t="shared" si="61"/>
        <v>0.37154291528742833</v>
      </c>
      <c r="AJ57" s="6">
        <f t="shared" si="45"/>
        <v>0.16575964621197395</v>
      </c>
      <c r="AK57" s="6">
        <f t="shared" si="46"/>
        <v>0.22592213438577488</v>
      </c>
      <c r="AL57" s="40">
        <v>7.3779009352268624E-2</v>
      </c>
      <c r="AM57" s="40">
        <v>8.0715915072819694E-2</v>
      </c>
      <c r="AN57" s="40">
        <v>0.27477621483375952</v>
      </c>
      <c r="AO57" s="40">
        <v>1.4630239002424656</v>
      </c>
      <c r="AP57" s="40">
        <v>2.3753235216704685</v>
      </c>
      <c r="AQ57" s="40">
        <v>0.98429742523957942</v>
      </c>
      <c r="AR57" s="40">
        <v>1.7831812598701524</v>
      </c>
      <c r="AS57" s="40">
        <v>8.4347692881500436</v>
      </c>
      <c r="AT57" s="40">
        <v>7.7017729646206314</v>
      </c>
      <c r="AU57" s="6">
        <f t="shared" si="29"/>
        <v>6.9717453879075784</v>
      </c>
      <c r="AV57" s="6">
        <f t="shared" si="30"/>
        <v>6.7174755393810521</v>
      </c>
      <c r="AW57" s="6">
        <f t="shared" si="31"/>
        <v>0.20099720548149091</v>
      </c>
      <c r="AX57" s="6">
        <f t="shared" si="32"/>
        <v>6.0594457664795751</v>
      </c>
      <c r="AY57" s="6">
        <f t="shared" si="33"/>
        <v>5.9185917047504795</v>
      </c>
      <c r="AZ57" s="6">
        <f t="shared" si="34"/>
        <v>0.19406029976093983</v>
      </c>
      <c r="BA57">
        <f t="shared" si="47"/>
        <v>0.48567918932300969</v>
      </c>
      <c r="BB57">
        <f t="shared" si="48"/>
        <v>0.29861808531584677</v>
      </c>
      <c r="BC57">
        <f t="shared" si="49"/>
        <v>0.13866646907101948</v>
      </c>
      <c r="BD57">
        <f t="shared" si="35"/>
        <v>0.15995161624482729</v>
      </c>
      <c r="BE57">
        <f t="shared" si="36"/>
        <v>0.18706110400716291</v>
      </c>
      <c r="BF57">
        <f t="shared" si="7"/>
        <v>50.120404062667546</v>
      </c>
      <c r="BG57" s="10">
        <f t="shared" si="8"/>
        <v>0.31854769815102912</v>
      </c>
      <c r="BH57" s="10">
        <f t="shared" si="9"/>
        <v>7.1261900484527324E-2</v>
      </c>
      <c r="BI57" s="6">
        <f t="shared" si="50"/>
        <v>-11021.044078807279</v>
      </c>
      <c r="BJ57" s="6">
        <f t="shared" si="51"/>
        <v>-137.79283077598271</v>
      </c>
      <c r="BK57">
        <v>3573.261</v>
      </c>
      <c r="BL57">
        <f t="shared" si="12"/>
        <v>0.23580099366382448</v>
      </c>
      <c r="BM57">
        <f t="shared" si="13"/>
        <v>-4.0988573304286033</v>
      </c>
      <c r="BN57">
        <f t="shared" si="37"/>
        <v>0.3</v>
      </c>
      <c r="BO57">
        <f t="shared" si="38"/>
        <v>0.12</v>
      </c>
      <c r="BP57">
        <f t="shared" si="39"/>
        <v>0.18</v>
      </c>
      <c r="BQ57">
        <f t="shared" si="52"/>
        <v>0.3431611100147105</v>
      </c>
      <c r="BR57">
        <f t="shared" si="53"/>
        <v>0.15133294520749271</v>
      </c>
      <c r="BS57">
        <f t="shared" si="40"/>
        <v>0.19182816480721779</v>
      </c>
      <c r="BT57">
        <f t="shared" si="54"/>
        <v>0.28656710140120023</v>
      </c>
      <c r="BU57">
        <f t="shared" si="55"/>
        <v>0.15236412936221683</v>
      </c>
      <c r="BV57">
        <v>5</v>
      </c>
      <c r="BW57">
        <f t="shared" si="56"/>
        <v>23.729099325235961</v>
      </c>
      <c r="BX57">
        <f t="shared" si="57"/>
        <v>23.729099325235961</v>
      </c>
      <c r="BY57">
        <f t="shared" si="58"/>
        <v>29.226387608373837</v>
      </c>
      <c r="BZ57">
        <f t="shared" si="59"/>
        <v>29.226387608373837</v>
      </c>
    </row>
    <row r="58" spans="9:78" x14ac:dyDescent="0.25">
      <c r="I58" t="s">
        <v>9</v>
      </c>
      <c r="J58">
        <v>11</v>
      </c>
      <c r="K58">
        <v>3</v>
      </c>
      <c r="L58" s="40">
        <v>13.6907419134922</v>
      </c>
      <c r="M58" s="40">
        <v>63.467015493012198</v>
      </c>
      <c r="N58" s="40">
        <v>22.842242593495499</v>
      </c>
      <c r="O58" s="31">
        <v>4.8770000000000001E-2</v>
      </c>
      <c r="P58" s="31">
        <v>0.39134999999999998</v>
      </c>
      <c r="Q58" s="40">
        <v>4.1209999999999997E-2</v>
      </c>
      <c r="R58" s="40">
        <v>0.31169000000000002</v>
      </c>
      <c r="S58">
        <f t="shared" si="22"/>
        <v>-7.5600000000000042E-3</v>
      </c>
      <c r="T58">
        <f t="shared" si="23"/>
        <v>-7.9659999999999953E-2</v>
      </c>
      <c r="U58" s="7">
        <v>1.4910600664976157</v>
      </c>
      <c r="V58" s="7">
        <v>1.3355812423676696</v>
      </c>
      <c r="W58" s="31">
        <f t="shared" si="44"/>
        <v>0.11000958886598938</v>
      </c>
      <c r="X58" s="7">
        <f t="shared" si="62"/>
        <v>1.4133206544326427</v>
      </c>
      <c r="Y58" s="7">
        <v>0.12548680225010811</v>
      </c>
      <c r="Z58" s="7">
        <v>0.22313527180783826</v>
      </c>
      <c r="AA58" s="3">
        <v>1.05</v>
      </c>
      <c r="AB58" s="3">
        <v>1.18E-2</v>
      </c>
      <c r="AC58" s="3">
        <v>2.6199999999999999E-3</v>
      </c>
      <c r="AD58" s="3">
        <v>3.85E-2</v>
      </c>
      <c r="AE58" s="7">
        <f t="shared" si="24"/>
        <v>18.967989708266678</v>
      </c>
      <c r="AF58" s="7">
        <f t="shared" si="25"/>
        <v>0.9850352141307549</v>
      </c>
      <c r="AG58" s="7">
        <f t="shared" si="26"/>
        <v>-17.982954494135925</v>
      </c>
      <c r="AH58" s="6">
        <f t="shared" si="60"/>
        <v>0.17735308947878239</v>
      </c>
      <c r="AI58" s="6">
        <f t="shared" si="61"/>
        <v>0.31536168837845957</v>
      </c>
      <c r="AJ58" s="6">
        <f t="shared" si="45"/>
        <v>9.7648469557730155E-2</v>
      </c>
      <c r="AK58" s="6">
        <f t="shared" si="46"/>
        <v>0.13800859889967718</v>
      </c>
      <c r="AL58" s="40">
        <v>0.1084358523725835</v>
      </c>
      <c r="AM58" s="40">
        <v>0.12233211868818344</v>
      </c>
      <c r="AN58" s="40">
        <v>0.22506666666666658</v>
      </c>
      <c r="AO58" s="40">
        <v>1.7596419156414762</v>
      </c>
      <c r="AP58" s="40">
        <v>1.9500520562207186</v>
      </c>
      <c r="AQ58" s="40">
        <v>0.78976054481546576</v>
      </c>
      <c r="AR58" s="40">
        <v>1.2953583203192784</v>
      </c>
      <c r="AS58" s="40">
        <v>1.7329588888888887</v>
      </c>
      <c r="AT58" s="40">
        <v>1.3169466666666665</v>
      </c>
      <c r="AU58" s="6">
        <f t="shared" si="29"/>
        <v>-2.6683026752587491E-2</v>
      </c>
      <c r="AV58" s="6">
        <f t="shared" si="30"/>
        <v>0.52718612185120073</v>
      </c>
      <c r="AW58" s="6">
        <f t="shared" si="31"/>
        <v>0.11663081429408308</v>
      </c>
      <c r="AX58" s="6">
        <f t="shared" si="32"/>
        <v>-0.21709316733182993</v>
      </c>
      <c r="AY58" s="6">
        <f t="shared" si="33"/>
        <v>2.1588346347388043E-2</v>
      </c>
      <c r="AZ58" s="6">
        <f t="shared" si="34"/>
        <v>0.10273454797848314</v>
      </c>
      <c r="BA58">
        <f t="shared" si="47"/>
        <v>0.46667145115749331</v>
      </c>
      <c r="BB58">
        <f t="shared" si="48"/>
        <v>0.31261632046022786</v>
      </c>
      <c r="BC58">
        <f t="shared" si="49"/>
        <v>0.15445549318003438</v>
      </c>
      <c r="BD58">
        <f t="shared" si="35"/>
        <v>0.15816082728019348</v>
      </c>
      <c r="BE58">
        <f t="shared" si="36"/>
        <v>0.15405513069726545</v>
      </c>
      <c r="BF58">
        <f t="shared" si="7"/>
        <v>60.021187939431329</v>
      </c>
      <c r="BG58" s="10">
        <f t="shared" si="8"/>
        <v>0.29793484677919002</v>
      </c>
      <c r="BH58" s="10">
        <f t="shared" si="9"/>
        <v>7.9774283162779652E-2</v>
      </c>
      <c r="BI58" s="6">
        <f t="shared" si="50"/>
        <v>-6113.0865054424912</v>
      </c>
      <c r="BJ58" s="6">
        <f t="shared" si="51"/>
        <v>-317.26881843814112</v>
      </c>
      <c r="BK58">
        <v>3573.261</v>
      </c>
      <c r="BL58">
        <f t="shared" si="12"/>
        <v>0.18286994987873473</v>
      </c>
      <c r="BM58">
        <f t="shared" si="13"/>
        <v>-4.4474914102812999</v>
      </c>
      <c r="BN58">
        <f t="shared" si="37"/>
        <v>0.31</v>
      </c>
      <c r="BO58">
        <f t="shared" si="38"/>
        <v>0.13</v>
      </c>
      <c r="BP58">
        <f t="shared" si="39"/>
        <v>0.18</v>
      </c>
      <c r="BQ58">
        <f t="shared" si="52"/>
        <v>0.35335610045716692</v>
      </c>
      <c r="BR58">
        <f t="shared" si="53"/>
        <v>0.16159341730792928</v>
      </c>
      <c r="BS58">
        <f t="shared" si="40"/>
        <v>0.19176268314923764</v>
      </c>
      <c r="BT58">
        <f t="shared" si="54"/>
        <v>0.30232803277197395</v>
      </c>
      <c r="BU58">
        <f t="shared" si="55"/>
        <v>0.16233748957766325</v>
      </c>
      <c r="BV58">
        <v>5</v>
      </c>
      <c r="BW58">
        <f t="shared" si="56"/>
        <v>23.729099325235961</v>
      </c>
      <c r="BX58">
        <f t="shared" si="57"/>
        <v>23.729099325235961</v>
      </c>
      <c r="BY58">
        <f t="shared" si="58"/>
        <v>29.226387608373837</v>
      </c>
      <c r="BZ58">
        <f t="shared" si="59"/>
        <v>29.226387608373837</v>
      </c>
    </row>
    <row r="59" spans="9:78" x14ac:dyDescent="0.25">
      <c r="I59" t="s">
        <v>9</v>
      </c>
      <c r="J59">
        <v>11</v>
      </c>
      <c r="K59">
        <v>4</v>
      </c>
      <c r="L59" s="40">
        <v>12.380955649437199</v>
      </c>
      <c r="M59" s="40">
        <v>58.4454137681345</v>
      </c>
      <c r="N59" s="40">
        <v>29.173630582428299</v>
      </c>
      <c r="O59" s="31">
        <v>4.3529999999999999E-2</v>
      </c>
      <c r="P59" s="31">
        <v>0.31481999999999999</v>
      </c>
      <c r="Q59" s="40">
        <v>3.3570000000000003E-2</v>
      </c>
      <c r="R59" s="40">
        <v>0.27301999999999998</v>
      </c>
      <c r="S59">
        <f t="shared" si="22"/>
        <v>-9.9599999999999966E-3</v>
      </c>
      <c r="T59">
        <f t="shared" si="23"/>
        <v>-4.1800000000000004E-2</v>
      </c>
      <c r="U59" s="7">
        <v>1.6508634022019193</v>
      </c>
      <c r="V59" s="7">
        <v>1.2761663841376918</v>
      </c>
      <c r="W59" s="31">
        <f t="shared" si="44"/>
        <v>0.25602542195705075</v>
      </c>
      <c r="X59" s="7">
        <f t="shared" si="62"/>
        <v>1.4635148931698057</v>
      </c>
      <c r="Y59" s="7">
        <v>0.17893236589790107</v>
      </c>
      <c r="Z59" s="7">
        <v>0.25828970331588119</v>
      </c>
      <c r="AA59" s="3">
        <v>0.96</v>
      </c>
      <c r="AB59" s="3">
        <v>0.49399999999999999</v>
      </c>
      <c r="AC59" s="3">
        <v>3.5400000000000001E-2</v>
      </c>
      <c r="AD59" s="3">
        <v>3.27E-2</v>
      </c>
      <c r="AE59" s="7">
        <f t="shared" si="24"/>
        <v>19.455941369118566</v>
      </c>
      <c r="AF59" s="7">
        <f t="shared" si="25"/>
        <v>10.987773104654044</v>
      </c>
      <c r="AG59" s="7">
        <f t="shared" si="26"/>
        <v>-8.4681682644645218</v>
      </c>
      <c r="AH59" s="6">
        <f t="shared" si="60"/>
        <v>0.26187018236168724</v>
      </c>
      <c r="AI59" s="6">
        <f t="shared" si="61"/>
        <v>0.37801082755520266</v>
      </c>
      <c r="AJ59" s="6">
        <f t="shared" si="45"/>
        <v>7.9357337417980123E-2</v>
      </c>
      <c r="AK59" s="6">
        <f t="shared" si="46"/>
        <v>0.11614064519351541</v>
      </c>
      <c r="AL59" s="40">
        <v>0.15115851415961751</v>
      </c>
      <c r="AM59" s="40">
        <v>0.18996212121212125</v>
      </c>
      <c r="AN59" s="40">
        <v>0.23391158365976508</v>
      </c>
      <c r="AO59" s="40">
        <v>1.9200364717420619</v>
      </c>
      <c r="AP59" s="40">
        <v>2.9302817234848484</v>
      </c>
      <c r="AQ59" s="40">
        <v>1.5876394507784723</v>
      </c>
      <c r="AR59" s="40">
        <v>2.3898405934343434</v>
      </c>
      <c r="AS59" s="40">
        <v>1.5691242305540012</v>
      </c>
      <c r="AT59" s="40">
        <v>1.0848139339675433</v>
      </c>
      <c r="AU59" s="6">
        <f t="shared" si="29"/>
        <v>-0.35091224118806075</v>
      </c>
      <c r="AV59" s="6">
        <f t="shared" si="30"/>
        <v>-0.50282551681092902</v>
      </c>
      <c r="AW59" s="6">
        <f t="shared" si="31"/>
        <v>8.2753069500147575E-2</v>
      </c>
      <c r="AX59" s="6">
        <f t="shared" si="32"/>
        <v>-1.3611574929308472</v>
      </c>
      <c r="AY59" s="6">
        <f t="shared" si="33"/>
        <v>-1.3050266594668001</v>
      </c>
      <c r="AZ59" s="6">
        <f t="shared" si="34"/>
        <v>4.3949462447643833E-2</v>
      </c>
      <c r="BA59">
        <f t="shared" si="47"/>
        <v>0.44773022899252612</v>
      </c>
      <c r="BB59">
        <f t="shared" si="48"/>
        <v>0.33753987704639166</v>
      </c>
      <c r="BC59">
        <f t="shared" si="49"/>
        <v>0.18368244904745756</v>
      </c>
      <c r="BD59">
        <f t="shared" si="35"/>
        <v>0.15385742799893409</v>
      </c>
      <c r="BE59">
        <f t="shared" si="36"/>
        <v>0.11019035194613447</v>
      </c>
      <c r="BF59">
        <f t="shared" si="7"/>
        <v>77.921791884950338</v>
      </c>
      <c r="BG59" s="10">
        <f t="shared" si="8"/>
        <v>0.25560798135304025</v>
      </c>
      <c r="BH59" s="10">
        <f t="shared" si="9"/>
        <v>9.0588497852300109E-2</v>
      </c>
      <c r="BI59" s="6">
        <f t="shared" si="50"/>
        <v>-1380.92818897188</v>
      </c>
      <c r="BJ59" s="6">
        <f t="shared" si="51"/>
        <v>-182.24761830235971</v>
      </c>
      <c r="BK59">
        <v>3573.261</v>
      </c>
      <c r="BL59">
        <f t="shared" si="12"/>
        <v>0.11728213220820041</v>
      </c>
      <c r="BM59">
        <f t="shared" si="13"/>
        <v>-5.1852470124105352</v>
      </c>
      <c r="BN59">
        <f t="shared" si="37"/>
        <v>0.34</v>
      </c>
      <c r="BO59">
        <f t="shared" si="38"/>
        <v>0.16</v>
      </c>
      <c r="BP59">
        <f t="shared" si="39"/>
        <v>0.18000000000000002</v>
      </c>
      <c r="BQ59">
        <f t="shared" si="52"/>
        <v>0.36351541437756862</v>
      </c>
      <c r="BR59">
        <f t="shared" si="53"/>
        <v>0.17181798373868942</v>
      </c>
      <c r="BS59">
        <f t="shared" si="40"/>
        <v>0.1916974306388792</v>
      </c>
      <c r="BT59">
        <f t="shared" si="54"/>
        <v>0.31803381007283216</v>
      </c>
      <c r="BU59">
        <f t="shared" si="55"/>
        <v>0.17227594884762154</v>
      </c>
      <c r="BV59">
        <v>5</v>
      </c>
      <c r="BW59">
        <f t="shared" si="56"/>
        <v>23.729099325235961</v>
      </c>
      <c r="BX59">
        <f t="shared" si="57"/>
        <v>23.729099325235961</v>
      </c>
      <c r="BY59">
        <f t="shared" si="58"/>
        <v>29.226387608373837</v>
      </c>
      <c r="BZ59">
        <f t="shared" si="59"/>
        <v>29.226387608373837</v>
      </c>
    </row>
    <row r="60" spans="9:78" x14ac:dyDescent="0.25">
      <c r="I60" t="s">
        <v>9</v>
      </c>
      <c r="J60">
        <v>11</v>
      </c>
      <c r="K60">
        <v>5</v>
      </c>
      <c r="L60" s="40">
        <v>10.9934483489637</v>
      </c>
      <c r="M60" s="40">
        <v>59.291264128785301</v>
      </c>
      <c r="N60" s="40">
        <v>29.715287522251099</v>
      </c>
      <c r="O60" s="31">
        <v>3.5950000000000003E-2</v>
      </c>
      <c r="P60" s="31">
        <v>0.30930999999999997</v>
      </c>
      <c r="Q60" s="40">
        <v>3.5249999999999997E-2</v>
      </c>
      <c r="R60" s="40">
        <v>0.23252999999999999</v>
      </c>
      <c r="S60">
        <f t="shared" si="22"/>
        <v>-7.0000000000000617E-4</v>
      </c>
      <c r="T60">
        <f t="shared" si="23"/>
        <v>-7.6779999999999987E-2</v>
      </c>
      <c r="U60" s="7">
        <v>1.7136560561577348</v>
      </c>
      <c r="V60" s="7">
        <v>1.3385800488642206</v>
      </c>
      <c r="W60" s="31">
        <f t="shared" si="44"/>
        <v>0.2457712931685645</v>
      </c>
      <c r="X60" s="7">
        <f t="shared" si="62"/>
        <v>1.5261180525109777</v>
      </c>
      <c r="Y60" s="7">
        <v>0.1881172347881491</v>
      </c>
      <c r="Z60" s="7">
        <v>0.24837027379400275</v>
      </c>
      <c r="AA60" s="3">
        <v>1.25</v>
      </c>
      <c r="AB60" s="3">
        <v>2.3199999999999998</v>
      </c>
      <c r="AC60" s="3">
        <v>0.21</v>
      </c>
      <c r="AD60" s="3">
        <v>6.8400000000000002E-2</v>
      </c>
      <c r="AE60" s="7">
        <f t="shared" si="24"/>
        <v>29.989474555791048</v>
      </c>
      <c r="AF60" s="7">
        <f t="shared" si="25"/>
        <v>51.547450018704893</v>
      </c>
      <c r="AG60" s="7">
        <f t="shared" si="26"/>
        <v>21.557975462913845</v>
      </c>
      <c r="AH60" s="6">
        <f t="shared" si="60"/>
        <v>0.28708910799864046</v>
      </c>
      <c r="AI60" s="6">
        <f t="shared" si="61"/>
        <v>0.37904235854412177</v>
      </c>
      <c r="AJ60" s="6">
        <f t="shared" si="45"/>
        <v>6.0253039005853659E-2</v>
      </c>
      <c r="AK60" s="6">
        <f t="shared" si="46"/>
        <v>9.1953250545481313E-2</v>
      </c>
      <c r="AL60" s="40">
        <v>0.18396111786148236</v>
      </c>
      <c r="AM60" s="40">
        <v>0.20200000000000001</v>
      </c>
      <c r="AN60" s="40">
        <v>0.22890995260663521</v>
      </c>
      <c r="AO60" s="40">
        <v>1.731543134872418</v>
      </c>
      <c r="AP60" s="40">
        <v>2.4295424999999997</v>
      </c>
      <c r="AQ60" s="40">
        <v>0.99156743620899157</v>
      </c>
      <c r="AR60" s="40">
        <v>2.0584249999999997</v>
      </c>
      <c r="AS60" s="40">
        <v>2.4987835703001582</v>
      </c>
      <c r="AT60" s="40">
        <v>1.9150513428120064</v>
      </c>
      <c r="AU60" s="6">
        <f t="shared" si="29"/>
        <v>0.76724043542774023</v>
      </c>
      <c r="AV60" s="6">
        <f t="shared" si="30"/>
        <v>0.92348390660301483</v>
      </c>
      <c r="AW60" s="6">
        <f t="shared" si="31"/>
        <v>4.4948834745152849E-2</v>
      </c>
      <c r="AX60" s="6">
        <f t="shared" si="32"/>
        <v>6.9241070300158469E-2</v>
      </c>
      <c r="AY60" s="6">
        <f t="shared" si="33"/>
        <v>-0.14337365718799333</v>
      </c>
      <c r="AZ60" s="6">
        <f t="shared" si="34"/>
        <v>2.6909952606635201E-2</v>
      </c>
      <c r="BA60">
        <f t="shared" si="47"/>
        <v>0.42410639527887639</v>
      </c>
      <c r="BB60">
        <f t="shared" si="48"/>
        <v>0.33779011588652752</v>
      </c>
      <c r="BC60">
        <f t="shared" si="49"/>
        <v>0.18800149187734641</v>
      </c>
      <c r="BD60">
        <f t="shared" si="35"/>
        <v>0.14978862400918111</v>
      </c>
      <c r="BE60">
        <f t="shared" si="36"/>
        <v>8.6316279392348871E-2</v>
      </c>
      <c r="BF60">
        <f t="shared" si="7"/>
        <v>96.041937660221734</v>
      </c>
      <c r="BG60" s="10">
        <f t="shared" si="8"/>
        <v>0.24115362208284377</v>
      </c>
      <c r="BH60" s="10">
        <f t="shared" si="9"/>
        <v>8.8825386010712798E-2</v>
      </c>
      <c r="BI60" s="6">
        <f t="shared" si="50"/>
        <v>-848.40545511799996</v>
      </c>
      <c r="BJ60" s="6">
        <f t="shared" si="51"/>
        <v>-174.74457974258286</v>
      </c>
      <c r="BK60">
        <v>3573.261</v>
      </c>
      <c r="BL60">
        <f t="shared" si="12"/>
        <v>0.1190351574617764</v>
      </c>
      <c r="BM60">
        <f t="shared" si="13"/>
        <v>-5.2253760314043003</v>
      </c>
      <c r="BN60">
        <f t="shared" si="37"/>
        <v>0.34</v>
      </c>
      <c r="BO60">
        <f t="shared" si="38"/>
        <v>0.16</v>
      </c>
      <c r="BP60">
        <f t="shared" si="39"/>
        <v>0.18000000000000002</v>
      </c>
      <c r="BQ60">
        <f t="shared" si="52"/>
        <v>0.37618629382822188</v>
      </c>
      <c r="BR60">
        <f t="shared" si="53"/>
        <v>0.18457024729648616</v>
      </c>
      <c r="BS60">
        <f t="shared" si="40"/>
        <v>0.19161604653173572</v>
      </c>
      <c r="BT60">
        <f t="shared" si="54"/>
        <v>0.33762233863068492</v>
      </c>
      <c r="BU60">
        <f t="shared" si="55"/>
        <v>0.18467137439717357</v>
      </c>
      <c r="BV60">
        <v>5</v>
      </c>
      <c r="BW60">
        <f t="shared" si="56"/>
        <v>23.729099325235961</v>
      </c>
      <c r="BX60">
        <f t="shared" si="57"/>
        <v>23.729099325235961</v>
      </c>
      <c r="BY60">
        <f t="shared" si="58"/>
        <v>29.226387608373837</v>
      </c>
      <c r="BZ60">
        <f t="shared" si="59"/>
        <v>29.226387608373837</v>
      </c>
    </row>
    <row r="61" spans="9:78" x14ac:dyDescent="0.25">
      <c r="I61" t="s">
        <v>9</v>
      </c>
      <c r="J61">
        <v>12</v>
      </c>
      <c r="K61">
        <v>1</v>
      </c>
      <c r="L61" s="40">
        <v>17.093240431138867</v>
      </c>
      <c r="M61" s="40">
        <v>58.333787266612795</v>
      </c>
      <c r="N61" s="40">
        <v>24.572972302248303</v>
      </c>
      <c r="O61" s="31">
        <v>0.14068333333333333</v>
      </c>
      <c r="P61" s="31">
        <v>1.6666999999999998</v>
      </c>
      <c r="Q61" s="40">
        <v>0.18618000000000001</v>
      </c>
      <c r="R61" s="40">
        <v>2.4647000000000001</v>
      </c>
      <c r="S61">
        <f t="shared" si="22"/>
        <v>4.5496666666666685E-2</v>
      </c>
      <c r="T61">
        <f t="shared" si="23"/>
        <v>0.79800000000000026</v>
      </c>
      <c r="U61" s="7">
        <v>1.2647321253247898</v>
      </c>
      <c r="V61" s="7">
        <v>1.1810464575206014</v>
      </c>
      <c r="W61" s="31">
        <f t="shared" si="44"/>
        <v>6.843274235137789E-2</v>
      </c>
      <c r="X61" s="7">
        <f t="shared" si="62"/>
        <v>1.2228892914226956</v>
      </c>
      <c r="Y61" s="7">
        <v>0.10208760709545081</v>
      </c>
      <c r="Z61" s="7">
        <v>0.26343434343434358</v>
      </c>
      <c r="AA61" s="3">
        <v>0.40200000000000002</v>
      </c>
      <c r="AB61" s="3">
        <v>1.1299999999999999</v>
      </c>
      <c r="AC61" s="3">
        <v>2.23E-2</v>
      </c>
      <c r="AD61" s="3">
        <v>2.6499999999999999E-2</v>
      </c>
      <c r="AE61" s="7">
        <f t="shared" si="24"/>
        <v>6.4780585344984818</v>
      </c>
      <c r="AF61" s="7">
        <f t="shared" si="25"/>
        <v>20.242028519129875</v>
      </c>
      <c r="AG61" s="7">
        <f t="shared" si="26"/>
        <v>13.763969984631393</v>
      </c>
      <c r="AH61" s="6">
        <f t="shared" si="60"/>
        <v>0.1248418415039944</v>
      </c>
      <c r="AI61" s="6">
        <f t="shared" si="61"/>
        <v>0.32215103757882746</v>
      </c>
      <c r="AJ61" s="6">
        <f t="shared" si="45"/>
        <v>0.16134673633889277</v>
      </c>
      <c r="AK61" s="6">
        <f t="shared" si="46"/>
        <v>0.19730919607483305</v>
      </c>
      <c r="AL61" s="40">
        <v>9.8743619945033403E-2</v>
      </c>
      <c r="AM61" s="40">
        <v>8.7432782314280019E-2</v>
      </c>
      <c r="AN61" s="40">
        <v>0.29510556621881007</v>
      </c>
      <c r="AO61" s="40">
        <v>5.8553878746237409</v>
      </c>
      <c r="AP61" s="40">
        <v>6.8055168293168684</v>
      </c>
      <c r="AQ61" s="40">
        <v>4.3308811019500064</v>
      </c>
      <c r="AR61" s="40">
        <v>5.4371639115713997</v>
      </c>
      <c r="AS61" s="40">
        <v>9.5168674024312221</v>
      </c>
      <c r="AT61" s="40">
        <v>9.1736644273832368</v>
      </c>
      <c r="AU61" s="6">
        <f t="shared" si="29"/>
        <v>3.6614795278074812</v>
      </c>
      <c r="AV61" s="6">
        <f t="shared" si="30"/>
        <v>4.8427833254332304</v>
      </c>
      <c r="AW61" s="6">
        <f t="shared" si="31"/>
        <v>0.19636194627377668</v>
      </c>
      <c r="AX61" s="6">
        <f t="shared" si="32"/>
        <v>2.7113505731143537</v>
      </c>
      <c r="AY61" s="6">
        <f t="shared" si="33"/>
        <v>3.7365005158118372</v>
      </c>
      <c r="AZ61" s="6">
        <f t="shared" si="34"/>
        <v>0.20767278390453003</v>
      </c>
      <c r="BA61">
        <f t="shared" si="47"/>
        <v>0.53853234285936014</v>
      </c>
      <c r="BB61">
        <f t="shared" si="48"/>
        <v>0.32075628103983639</v>
      </c>
      <c r="BC61">
        <f t="shared" si="49"/>
        <v>0.16061459953800644</v>
      </c>
      <c r="BD61">
        <f t="shared" si="35"/>
        <v>0.16014168150182995</v>
      </c>
      <c r="BE61">
        <f t="shared" si="36"/>
        <v>0.21777606181952375</v>
      </c>
      <c r="BF61">
        <f t="shared" si="7"/>
        <v>37.441163979338349</v>
      </c>
      <c r="BG61" s="10">
        <f t="shared" si="8"/>
        <v>0.3023761226368008</v>
      </c>
      <c r="BH61" s="10">
        <f t="shared" si="9"/>
        <v>8.6854442477413515E-2</v>
      </c>
      <c r="BI61" s="6">
        <f t="shared" si="50"/>
        <v>-134632.59687793473</v>
      </c>
      <c r="BJ61" s="6">
        <f t="shared" si="51"/>
        <v>-323.57494218026415</v>
      </c>
      <c r="BK61">
        <v>4628.2875000000004</v>
      </c>
      <c r="BL61">
        <f t="shared" si="12"/>
        <v>0.13560203376604105</v>
      </c>
      <c r="BM61">
        <f t="shared" si="13"/>
        <v>-4.7306456093731768</v>
      </c>
      <c r="BN61">
        <f t="shared" si="37"/>
        <v>0.31</v>
      </c>
      <c r="BO61">
        <f t="shared" si="38"/>
        <v>0.14000000000000001</v>
      </c>
      <c r="BP61">
        <f t="shared" si="39"/>
        <v>0.16999999999999998</v>
      </c>
      <c r="BQ61">
        <f t="shared" si="52"/>
        <v>0.31481279258395356</v>
      </c>
      <c r="BR61">
        <f t="shared" si="53"/>
        <v>0.1228025486628031</v>
      </c>
      <c r="BS61">
        <f t="shared" si="40"/>
        <v>0.19201024392115046</v>
      </c>
      <c r="BT61">
        <f t="shared" si="54"/>
        <v>0.24274205928616147</v>
      </c>
      <c r="BU61">
        <f t="shared" si="55"/>
        <v>0.12463207970169377</v>
      </c>
      <c r="BV61">
        <v>5</v>
      </c>
      <c r="BW61">
        <f t="shared" si="56"/>
        <v>24.723205936447425</v>
      </c>
      <c r="BX61">
        <f t="shared" si="57"/>
        <v>24.723205936447425</v>
      </c>
      <c r="BY61">
        <f t="shared" si="58"/>
        <v>29.237793597109526</v>
      </c>
      <c r="BZ61">
        <f t="shared" si="59"/>
        <v>29.237793597109526</v>
      </c>
    </row>
    <row r="62" spans="9:78" x14ac:dyDescent="0.25">
      <c r="I62" t="s">
        <v>9</v>
      </c>
      <c r="J62">
        <v>12</v>
      </c>
      <c r="K62">
        <v>2</v>
      </c>
      <c r="L62" s="40">
        <v>11.6480896423963</v>
      </c>
      <c r="M62" s="40">
        <v>63.950841266366602</v>
      </c>
      <c r="N62" s="40">
        <v>24.401069091237101</v>
      </c>
      <c r="O62" s="31">
        <v>0.11841</v>
      </c>
      <c r="P62" s="31">
        <v>1.2105999999999999</v>
      </c>
      <c r="Q62" s="40">
        <v>0.1153</v>
      </c>
      <c r="R62" s="40">
        <v>1.3435000000000001</v>
      </c>
      <c r="S62">
        <f t="shared" si="22"/>
        <v>-3.1100000000000017E-3</v>
      </c>
      <c r="T62">
        <f t="shared" si="23"/>
        <v>0.13290000000000024</v>
      </c>
      <c r="U62" s="7">
        <v>1.1082529941941264</v>
      </c>
      <c r="V62" s="7">
        <v>1.2406561727425702</v>
      </c>
      <c r="W62" s="31">
        <f t="shared" si="44"/>
        <v>-0.11273588643797237</v>
      </c>
      <c r="X62" s="7">
        <f t="shared" si="62"/>
        <v>1.1744545834683482</v>
      </c>
      <c r="Y62" s="7">
        <v>9.5612622003221875E-2</v>
      </c>
      <c r="Z62" s="7">
        <v>0.2864823348694317</v>
      </c>
      <c r="AA62" s="3">
        <v>0.17100000000000001</v>
      </c>
      <c r="AB62" s="3">
        <v>0.72699999999999998</v>
      </c>
      <c r="AC62" s="3">
        <v>4.1000000000000002E-2</v>
      </c>
      <c r="AD62" s="3">
        <v>0.11700000000000001</v>
      </c>
      <c r="AE62" s="7">
        <f t="shared" si="24"/>
        <v>3.0902789974500142</v>
      </c>
      <c r="AF62" s="7">
        <f t="shared" si="25"/>
        <v>14.446115280771151</v>
      </c>
      <c r="AG62" s="7">
        <f t="shared" si="26"/>
        <v>11.355836283321137</v>
      </c>
      <c r="AH62" s="6">
        <f t="shared" si="60"/>
        <v>0.11229268214911058</v>
      </c>
      <c r="AI62" s="6">
        <f t="shared" si="61"/>
        <v>0.33646049127011823</v>
      </c>
      <c r="AJ62" s="6">
        <f t="shared" si="45"/>
        <v>0.19086971286620982</v>
      </c>
      <c r="AK62" s="6">
        <f t="shared" si="46"/>
        <v>0.22416780912100764</v>
      </c>
      <c r="AL62" s="40">
        <v>9.5565271705184335E-2</v>
      </c>
      <c r="AM62" s="40">
        <v>9.5200317334391049E-2</v>
      </c>
      <c r="AN62" s="40">
        <v>0.30644831115660182</v>
      </c>
      <c r="AO62" s="40">
        <v>3.1314907349573184</v>
      </c>
      <c r="AP62" s="40">
        <v>3.8970877958482073</v>
      </c>
      <c r="AQ62" s="40">
        <v>1.8715906724963562</v>
      </c>
      <c r="AR62" s="40">
        <v>3.3586143064921319</v>
      </c>
      <c r="AS62" s="40">
        <v>11.123318662572501</v>
      </c>
      <c r="AT62" s="40">
        <v>10.61489252814739</v>
      </c>
      <c r="AU62" s="6">
        <f t="shared" si="29"/>
        <v>7.9918279276151827</v>
      </c>
      <c r="AV62" s="6">
        <f t="shared" si="30"/>
        <v>8.7433018556510333</v>
      </c>
      <c r="AW62" s="6">
        <f t="shared" si="31"/>
        <v>0.21088303945141748</v>
      </c>
      <c r="AX62" s="6">
        <f t="shared" si="32"/>
        <v>7.2262308667242934</v>
      </c>
      <c r="AY62" s="6">
        <f t="shared" si="33"/>
        <v>7.2562782216552577</v>
      </c>
      <c r="AZ62" s="6">
        <f t="shared" si="34"/>
        <v>0.21124799382221077</v>
      </c>
      <c r="BA62">
        <f t="shared" si="47"/>
        <v>0.55680959114401951</v>
      </c>
      <c r="BB62">
        <f t="shared" si="48"/>
        <v>0.33286644016142597</v>
      </c>
      <c r="BC62">
        <f t="shared" si="49"/>
        <v>0.16247050043826006</v>
      </c>
      <c r="BD62">
        <f t="shared" si="35"/>
        <v>0.17039593972316591</v>
      </c>
      <c r="BE62">
        <f t="shared" si="36"/>
        <v>0.22394315098259354</v>
      </c>
      <c r="BF62">
        <f t="shared" si="7"/>
        <v>39.983033171611837</v>
      </c>
      <c r="BG62" s="10">
        <f t="shared" si="8"/>
        <v>0.30513910921520132</v>
      </c>
      <c r="BH62" s="10">
        <f t="shared" si="9"/>
        <v>8.5184023713454682E-2</v>
      </c>
      <c r="BI62" s="6">
        <f t="shared" si="50"/>
        <v>-464728.85924980039</v>
      </c>
      <c r="BJ62" s="6">
        <f t="shared" si="51"/>
        <v>-314.78187025182893</v>
      </c>
      <c r="BK62">
        <v>4628.2875000000004</v>
      </c>
      <c r="BL62">
        <f t="shared" si="12"/>
        <v>0.17489314389683486</v>
      </c>
      <c r="BM62">
        <f t="shared" si="13"/>
        <v>-4.5771593957795913</v>
      </c>
      <c r="BN62">
        <f t="shared" si="37"/>
        <v>0.32</v>
      </c>
      <c r="BO62">
        <f t="shared" si="38"/>
        <v>0.14000000000000001</v>
      </c>
      <c r="BP62">
        <f t="shared" si="39"/>
        <v>0.18</v>
      </c>
      <c r="BQ62">
        <f t="shared" si="52"/>
        <v>0.30500960769399366</v>
      </c>
      <c r="BR62">
        <f t="shared" si="53"/>
        <v>0.11293639865250252</v>
      </c>
      <c r="BS62">
        <f t="shared" si="40"/>
        <v>0.19207320904149114</v>
      </c>
      <c r="BT62">
        <f t="shared" si="54"/>
        <v>0.22758683916724617</v>
      </c>
      <c r="BU62">
        <f t="shared" si="55"/>
        <v>0.11504200752673296</v>
      </c>
      <c r="BV62">
        <v>5</v>
      </c>
      <c r="BW62">
        <f>IF($K62=1,CONVERT(BV62,"ft","cm")*AVERAGE(BG62:BG66),BW61)</f>
        <v>24.723205936447425</v>
      </c>
      <c r="BX62">
        <f>IF($K62=1,CONVERT(5,"ft","cm")*AVERAGE(BG62:BG66),BX61)</f>
        <v>24.723205936447425</v>
      </c>
      <c r="BY62">
        <f>IF($K62=1,CONVERT(BV62,"ft","cm")*AVERAGE(BV62:BV66),BY61)</f>
        <v>29.237793597109526</v>
      </c>
      <c r="BZ62">
        <f>IF($K62=1,CONVERT(5,"ft","cm")*AVERAGE(BV62:BV66),BZ61)</f>
        <v>29.237793597109526</v>
      </c>
    </row>
    <row r="63" spans="9:78" x14ac:dyDescent="0.25">
      <c r="I63" t="s">
        <v>9</v>
      </c>
      <c r="J63">
        <v>12</v>
      </c>
      <c r="K63">
        <v>3</v>
      </c>
      <c r="L63" s="40">
        <v>10.552703173328</v>
      </c>
      <c r="M63" s="40">
        <v>66.825051463564606</v>
      </c>
      <c r="N63" s="40">
        <v>22.6222453631073</v>
      </c>
      <c r="O63" s="31">
        <v>7.1419999999999997E-2</v>
      </c>
      <c r="P63" s="31">
        <v>0.62370000000000003</v>
      </c>
      <c r="Q63" s="40">
        <v>8.1240000000000007E-2</v>
      </c>
      <c r="R63" s="40">
        <v>0.65373999999999999</v>
      </c>
      <c r="S63">
        <f t="shared" si="22"/>
        <v>9.8200000000000093E-3</v>
      </c>
      <c r="T63">
        <f t="shared" si="23"/>
        <v>3.0039999999999956E-2</v>
      </c>
      <c r="U63" s="7">
        <v>1.2565448082319413</v>
      </c>
      <c r="V63" s="7">
        <v>1.4181510631704479</v>
      </c>
      <c r="W63" s="31">
        <f t="shared" si="44"/>
        <v>-0.12084084524628493</v>
      </c>
      <c r="X63" s="7">
        <f t="shared" si="62"/>
        <v>1.3373479357011946</v>
      </c>
      <c r="Y63" s="7">
        <v>9.1170987968140924E-2</v>
      </c>
      <c r="Z63" s="7">
        <v>0.25741525423728812</v>
      </c>
      <c r="AA63" s="3">
        <v>0.18099999999999999</v>
      </c>
      <c r="AB63" s="3">
        <v>1</v>
      </c>
      <c r="AC63" s="3">
        <v>1.4800000000000001E-2</v>
      </c>
      <c r="AD63" s="3">
        <v>0.13400000000000001</v>
      </c>
      <c r="AE63" s="7">
        <f t="shared" si="24"/>
        <v>3.2368195231973282</v>
      </c>
      <c r="AF63" s="7">
        <f t="shared" si="25"/>
        <v>21.602537426137598</v>
      </c>
      <c r="AG63" s="7">
        <f t="shared" si="26"/>
        <v>18.365717902940268</v>
      </c>
      <c r="AH63" s="6">
        <f t="shared" si="60"/>
        <v>0.12192733255503171</v>
      </c>
      <c r="AI63" s="6">
        <f t="shared" si="61"/>
        <v>0.34425375887223547</v>
      </c>
      <c r="AJ63" s="6">
        <f t="shared" si="45"/>
        <v>0.16624426626914718</v>
      </c>
      <c r="AK63" s="6">
        <f t="shared" si="46"/>
        <v>0.22232642631720376</v>
      </c>
      <c r="AL63" s="40">
        <v>7.6428301172909427E-2</v>
      </c>
      <c r="AM63" s="40">
        <v>8.2130767860324236E-2</v>
      </c>
      <c r="AN63" s="40" t="e">
        <v>#N/A</v>
      </c>
      <c r="AO63" s="40">
        <v>2.0272733005423129</v>
      </c>
      <c r="AP63" s="40">
        <v>3.4222385533582753</v>
      </c>
      <c r="AQ63" s="40">
        <v>1.515969857485181</v>
      </c>
      <c r="AR63" s="40">
        <v>2.8721554130292772</v>
      </c>
      <c r="AS63" s="40" t="e">
        <v>#N/A</v>
      </c>
      <c r="AT63" s="40" t="e">
        <v>#N/A</v>
      </c>
      <c r="AU63" s="6" t="e">
        <f t="shared" si="29"/>
        <v>#N/A</v>
      </c>
      <c r="AV63" s="6" t="e">
        <f t="shared" si="30"/>
        <v>#N/A</v>
      </c>
      <c r="AW63" s="6" t="e">
        <f t="shared" si="31"/>
        <v>#N/A</v>
      </c>
      <c r="AX63" s="6" t="e">
        <f t="shared" si="32"/>
        <v>#N/A</v>
      </c>
      <c r="AY63" s="6" t="e">
        <f t="shared" si="33"/>
        <v>#N/A</v>
      </c>
      <c r="AZ63" s="6" t="e">
        <f t="shared" si="34"/>
        <v>#N/A</v>
      </c>
      <c r="BA63">
        <f t="shared" si="47"/>
        <v>0.49534040162219073</v>
      </c>
      <c r="BB63">
        <f t="shared" si="48"/>
        <v>0.32138424000958266</v>
      </c>
      <c r="BC63">
        <f t="shared" si="49"/>
        <v>0.15543439762504657</v>
      </c>
      <c r="BD63">
        <f t="shared" si="35"/>
        <v>0.16594984238453608</v>
      </c>
      <c r="BE63">
        <f t="shared" si="36"/>
        <v>0.17395616161260807</v>
      </c>
      <c r="BF63">
        <f t="shared" si="7"/>
        <v>55.185240057797124</v>
      </c>
      <c r="BG63" s="10">
        <f t="shared" si="8"/>
        <v>0.30257411004048612</v>
      </c>
      <c r="BH63" s="10">
        <f t="shared" si="9"/>
        <v>7.9083343135749787E-2</v>
      </c>
      <c r="BI63" s="6">
        <f t="shared" si="50"/>
        <v>-101249.44916269652</v>
      </c>
      <c r="BJ63" s="6">
        <f t="shared" si="51"/>
        <v>-244.93897387843256</v>
      </c>
      <c r="BK63">
        <v>4628.2875000000004</v>
      </c>
      <c r="BL63">
        <f t="shared" si="12"/>
        <v>0.2079179681860345</v>
      </c>
      <c r="BM63">
        <f t="shared" si="13"/>
        <v>-4.3638895175124697</v>
      </c>
      <c r="BN63">
        <f t="shared" si="37"/>
        <v>0.31</v>
      </c>
      <c r="BO63">
        <f t="shared" si="38"/>
        <v>0.13</v>
      </c>
      <c r="BP63">
        <f t="shared" si="39"/>
        <v>0.18</v>
      </c>
      <c r="BQ63">
        <f t="shared" si="52"/>
        <v>0.3379792221859218</v>
      </c>
      <c r="BR63">
        <f t="shared" si="53"/>
        <v>0.14611777450233335</v>
      </c>
      <c r="BS63">
        <f t="shared" si="40"/>
        <v>0.19186144768358845</v>
      </c>
      <c r="BT63">
        <f t="shared" si="54"/>
        <v>0.27855616908090386</v>
      </c>
      <c r="BU63">
        <f t="shared" si="55"/>
        <v>0.14729489126883655</v>
      </c>
      <c r="BV63">
        <v>5</v>
      </c>
      <c r="BW63">
        <f>IF($K63=1,CONVERT(BV63,"ft","cm")*AVERAGE(BG63:BG67),BW62)</f>
        <v>24.723205936447425</v>
      </c>
      <c r="BX63">
        <f>IF($K63=1,CONVERT(5,"ft","cm")*AVERAGE(BG63:BG67),BX62)</f>
        <v>24.723205936447425</v>
      </c>
      <c r="BY63">
        <f>IF($K63=1,CONVERT(BV63,"ft","cm")*AVERAGE(BV63:BV67),BY62)</f>
        <v>29.237793597109526</v>
      </c>
      <c r="BZ63">
        <f>IF($K63=1,CONVERT(5,"ft","cm")*AVERAGE(BV63:BV67),BZ62)</f>
        <v>29.237793597109526</v>
      </c>
    </row>
    <row r="64" spans="9:78" x14ac:dyDescent="0.25">
      <c r="I64" t="s">
        <v>9</v>
      </c>
      <c r="J64">
        <v>12</v>
      </c>
      <c r="K64">
        <v>4</v>
      </c>
      <c r="L64" s="40">
        <v>8.8756654546440394</v>
      </c>
      <c r="M64" s="40">
        <v>66.452275338107498</v>
      </c>
      <c r="N64" s="40">
        <v>24.672059207248399</v>
      </c>
      <c r="O64" s="31">
        <v>6.2859999999999999E-2</v>
      </c>
      <c r="P64" s="31">
        <v>0.41332999999999998</v>
      </c>
      <c r="Q64" s="40">
        <v>5.6210000000000003E-2</v>
      </c>
      <c r="R64" s="40">
        <v>0.40310000000000001</v>
      </c>
      <c r="S64">
        <f t="shared" si="22"/>
        <v>-6.6499999999999962E-3</v>
      </c>
      <c r="T64">
        <f t="shared" si="23"/>
        <v>-1.0229999999999961E-2</v>
      </c>
      <c r="U64" s="7">
        <v>1.5332269258078726</v>
      </c>
      <c r="V64" s="7">
        <v>1.4249333764581276</v>
      </c>
      <c r="W64" s="31">
        <f t="shared" si="44"/>
        <v>7.3216822811657867E-2</v>
      </c>
      <c r="X64" s="7">
        <f t="shared" si="62"/>
        <v>1.4790801511330001</v>
      </c>
      <c r="Y64" s="7">
        <v>0.15437190666980941</v>
      </c>
      <c r="Z64" s="7">
        <v>0.24094536525475757</v>
      </c>
      <c r="AA64" s="3">
        <v>0.251</v>
      </c>
      <c r="AB64" s="3">
        <v>0.747</v>
      </c>
      <c r="AC64" s="3">
        <v>8.1699999999999995E-2</v>
      </c>
      <c r="AD64" s="3">
        <v>2.41E-2</v>
      </c>
      <c r="AE64" s="7">
        <f t="shared" si="24"/>
        <v>6.4351523659654193</v>
      </c>
      <c r="AF64" s="7">
        <f t="shared" si="25"/>
        <v>16.033326952105639</v>
      </c>
      <c r="AG64" s="7">
        <f t="shared" si="26"/>
        <v>9.598174586140221</v>
      </c>
      <c r="AH64" s="6">
        <f t="shared" si="60"/>
        <v>0.22832842304787107</v>
      </c>
      <c r="AI64" s="6">
        <f t="shared" si="61"/>
        <v>0.35637750725580275</v>
      </c>
      <c r="AJ64" s="6">
        <f t="shared" si="45"/>
        <v>8.6573458584948165E-2</v>
      </c>
      <c r="AK64" s="6">
        <f t="shared" si="46"/>
        <v>0.12804908420793168</v>
      </c>
      <c r="AL64" s="40">
        <v>0.11031318571713548</v>
      </c>
      <c r="AM64" s="40">
        <v>0.11604733236454232</v>
      </c>
      <c r="AN64" s="40">
        <v>0.22389349930843711</v>
      </c>
      <c r="AO64" s="40">
        <v>3.4438213976993155</v>
      </c>
      <c r="AP64" s="40">
        <v>3.9396470832468347</v>
      </c>
      <c r="AQ64" s="40">
        <v>3.0117245162577304</v>
      </c>
      <c r="AR64" s="40">
        <v>3.5853020552210926</v>
      </c>
      <c r="AS64" s="40">
        <v>3.6380234266943292</v>
      </c>
      <c r="AT64" s="40">
        <v>3.2076208794375289</v>
      </c>
      <c r="AU64" s="6">
        <f t="shared" si="29"/>
        <v>0.19420202899501371</v>
      </c>
      <c r="AV64" s="6">
        <f t="shared" si="30"/>
        <v>0.19589636317979853</v>
      </c>
      <c r="AW64" s="6">
        <f t="shared" si="31"/>
        <v>0.11358031359130162</v>
      </c>
      <c r="AX64" s="6">
        <f t="shared" si="32"/>
        <v>-0.30162365655250545</v>
      </c>
      <c r="AY64" s="6">
        <f t="shared" si="33"/>
        <v>-0.37768117578356364</v>
      </c>
      <c r="AZ64" s="6">
        <f t="shared" si="34"/>
        <v>0.10784616694389479</v>
      </c>
      <c r="BA64">
        <f t="shared" si="47"/>
        <v>0.44185654674226416</v>
      </c>
      <c r="BB64">
        <f t="shared" si="48"/>
        <v>0.32496515399458747</v>
      </c>
      <c r="BC64">
        <f t="shared" si="49"/>
        <v>0.16522283779759644</v>
      </c>
      <c r="BD64">
        <f t="shared" si="35"/>
        <v>0.15974231619699103</v>
      </c>
      <c r="BE64">
        <f t="shared" si="36"/>
        <v>0.11689139274767668</v>
      </c>
      <c r="BF64">
        <f t="shared" si="7"/>
        <v>80.884767362508086</v>
      </c>
      <c r="BG64" s="10">
        <f t="shared" si="8"/>
        <v>0.27818415737007629</v>
      </c>
      <c r="BH64" s="10">
        <f t="shared" si="9"/>
        <v>8.0766716892280821E-2</v>
      </c>
      <c r="BI64" s="6">
        <f t="shared" si="50"/>
        <v>-2018.0531448578238</v>
      </c>
      <c r="BJ64" s="6">
        <f t="shared" si="51"/>
        <v>-213.59855284854197</v>
      </c>
      <c r="BK64">
        <v>4628.2875000000004</v>
      </c>
      <c r="BL64">
        <f t="shared" si="12"/>
        <v>0.18700708687513481</v>
      </c>
      <c r="BM64">
        <f t="shared" si="13"/>
        <v>-4.5590524018842151</v>
      </c>
      <c r="BN64">
        <f t="shared" si="37"/>
        <v>0.32</v>
      </c>
      <c r="BO64">
        <f t="shared" si="38"/>
        <v>0.14000000000000001</v>
      </c>
      <c r="BP64">
        <f t="shared" si="39"/>
        <v>0.18</v>
      </c>
      <c r="BQ64">
        <f t="shared" si="52"/>
        <v>0.36666582258931923</v>
      </c>
      <c r="BR64">
        <f t="shared" si="53"/>
        <v>0.17498862678579211</v>
      </c>
      <c r="BS64">
        <f t="shared" si="40"/>
        <v>0.19167719580352713</v>
      </c>
      <c r="BT64">
        <f t="shared" si="54"/>
        <v>0.32290417928951576</v>
      </c>
      <c r="BU64">
        <f t="shared" si="55"/>
        <v>0.17535786992433405</v>
      </c>
      <c r="BV64">
        <v>5</v>
      </c>
      <c r="BW64">
        <f>IF($K64=1,CONVERT(BV64,"ft","cm")*AVERAGE(BG64:BG68),BW63)</f>
        <v>24.723205936447425</v>
      </c>
      <c r="BX64">
        <f>IF($K64=1,CONVERT(5,"ft","cm")*AVERAGE(BG64:BG68),BX63)</f>
        <v>24.723205936447425</v>
      </c>
      <c r="BY64">
        <f>IF($K64=1,CONVERT(BV64,"ft","cm")*AVERAGE(BV64:BV68),BY63)</f>
        <v>29.237793597109526</v>
      </c>
      <c r="BZ64">
        <f>IF($K64=1,CONVERT(5,"ft","cm")*AVERAGE(BV64:BV68),BZ63)</f>
        <v>29.237793597109526</v>
      </c>
    </row>
    <row r="65" spans="9:78" x14ac:dyDescent="0.25">
      <c r="I65" t="s">
        <v>9</v>
      </c>
      <c r="J65">
        <v>12</v>
      </c>
      <c r="K65">
        <v>5</v>
      </c>
      <c r="L65" s="40">
        <v>10.7080421046978</v>
      </c>
      <c r="M65" s="40">
        <v>64.358312725027801</v>
      </c>
      <c r="N65" s="40">
        <v>24.933645170274399</v>
      </c>
      <c r="O65" s="31">
        <v>5.9060000000000001E-2</v>
      </c>
      <c r="P65" s="31">
        <v>0.35150999999999999</v>
      </c>
      <c r="Q65" s="40">
        <v>3.6459999999999999E-2</v>
      </c>
      <c r="R65" s="40">
        <v>0.33282</v>
      </c>
      <c r="S65">
        <f t="shared" si="22"/>
        <v>-2.2600000000000002E-2</v>
      </c>
      <c r="T65">
        <f t="shared" si="23"/>
        <v>-1.8689999999999984E-2</v>
      </c>
      <c r="U65" s="7">
        <v>1.5791364057669695</v>
      </c>
      <c r="V65" s="7">
        <v>1.4622477391489697</v>
      </c>
      <c r="W65" s="31">
        <f t="shared" si="44"/>
        <v>7.6865440896964024E-2</v>
      </c>
      <c r="X65" s="7">
        <f t="shared" si="62"/>
        <v>1.5206920724579696</v>
      </c>
      <c r="Y65" s="7">
        <v>0.19189729909969996</v>
      </c>
      <c r="Z65" s="7">
        <v>0.24430264357338194</v>
      </c>
      <c r="AA65" s="3">
        <v>0.38900000000000001</v>
      </c>
      <c r="AB65" s="7"/>
      <c r="AC65" s="3">
        <v>8.0799999999999997E-2</v>
      </c>
      <c r="AD65" s="7"/>
      <c r="AE65" s="7">
        <f t="shared" si="24"/>
        <v>9.6463209005510073</v>
      </c>
      <c r="AF65" s="7" t="str">
        <f t="shared" si="25"/>
        <v/>
      </c>
      <c r="AG65" s="7" t="str">
        <f t="shared" si="26"/>
        <v/>
      </c>
      <c r="AH65" s="6">
        <f t="shared" si="60"/>
        <v>0.29181670146700961</v>
      </c>
      <c r="AI65" s="6">
        <f t="shared" si="61"/>
        <v>0.37150909336256682</v>
      </c>
      <c r="AJ65" s="6">
        <f t="shared" si="45"/>
        <v>5.2405344473681975E-2</v>
      </c>
      <c r="AK65" s="6">
        <f t="shared" si="46"/>
        <v>7.9692391895557213E-2</v>
      </c>
      <c r="AL65" s="40">
        <v>0.16852635629088092</v>
      </c>
      <c r="AM65" s="40">
        <v>0.17063492063492069</v>
      </c>
      <c r="AN65" s="40">
        <v>0.21366204417051882</v>
      </c>
      <c r="AO65" s="40">
        <v>2.1335343721944335</v>
      </c>
      <c r="AP65" s="40">
        <v>4.3318369708994702</v>
      </c>
      <c r="AQ65" s="40">
        <v>1.7673961138899574</v>
      </c>
      <c r="AR65" s="40">
        <v>3.9850363756613754</v>
      </c>
      <c r="AS65" s="40">
        <v>2.0890157935285054</v>
      </c>
      <c r="AT65" s="40">
        <v>1.9418592706728299</v>
      </c>
      <c r="AU65" s="6">
        <f t="shared" si="29"/>
        <v>-4.4518578665928121E-2</v>
      </c>
      <c r="AV65" s="6">
        <f t="shared" si="30"/>
        <v>0.1744631567828725</v>
      </c>
      <c r="AW65" s="6">
        <f t="shared" si="31"/>
        <v>4.5135687879637898E-2</v>
      </c>
      <c r="AX65" s="6">
        <f t="shared" si="32"/>
        <v>-2.2428211773709648</v>
      </c>
      <c r="AY65" s="6">
        <f t="shared" si="33"/>
        <v>-2.0431771049885454</v>
      </c>
      <c r="AZ65" s="6">
        <f t="shared" si="34"/>
        <v>4.3027123535598122E-2</v>
      </c>
      <c r="BA65">
        <f t="shared" si="47"/>
        <v>0.42615393492152087</v>
      </c>
      <c r="BB65">
        <f t="shared" si="48"/>
        <v>0.32026841047967752</v>
      </c>
      <c r="BC65">
        <f t="shared" si="49"/>
        <v>0.16536938659698056</v>
      </c>
      <c r="BD65">
        <f t="shared" si="35"/>
        <v>0.15489902388269697</v>
      </c>
      <c r="BE65">
        <f t="shared" si="36"/>
        <v>0.10588552444184335</v>
      </c>
      <c r="BF65">
        <f t="shared" si="7"/>
        <v>86.307655580576977</v>
      </c>
      <c r="BG65" s="10">
        <f t="shared" si="8"/>
        <v>0.2732756772606077</v>
      </c>
      <c r="BH65" s="10">
        <f t="shared" si="9"/>
        <v>8.1082494949151623E-2</v>
      </c>
      <c r="BI65" s="6">
        <f t="shared" si="50"/>
        <v>-524.5392343537211</v>
      </c>
      <c r="BJ65" s="6">
        <f t="shared" si="51"/>
        <v>-162.19272152799624</v>
      </c>
      <c r="BK65">
        <v>4628.2875000000004</v>
      </c>
      <c r="BL65">
        <f t="shared" si="12"/>
        <v>0.17341869500213891</v>
      </c>
      <c r="BM65">
        <f t="shared" si="13"/>
        <v>-4.6197500585631728</v>
      </c>
      <c r="BN65">
        <f t="shared" si="37"/>
        <v>0.32</v>
      </c>
      <c r="BO65">
        <f t="shared" si="38"/>
        <v>0.14000000000000001</v>
      </c>
      <c r="BP65">
        <f t="shared" si="39"/>
        <v>0.18</v>
      </c>
      <c r="BQ65">
        <f t="shared" si="52"/>
        <v>0.37508807546549305</v>
      </c>
      <c r="BR65">
        <f t="shared" si="53"/>
        <v>0.18346497515968838</v>
      </c>
      <c r="BS65">
        <f t="shared" si="40"/>
        <v>0.19162310030580468</v>
      </c>
      <c r="BT65">
        <f t="shared" si="54"/>
        <v>0.33592454947209871</v>
      </c>
      <c r="BU65">
        <f t="shared" si="55"/>
        <v>0.18359703034667801</v>
      </c>
      <c r="BV65">
        <v>5</v>
      </c>
      <c r="BW65">
        <f>IF($K65=1,CONVERT(BV65,"ft","cm")*AVERAGE(BG65:BG69),BW64)</f>
        <v>24.723205936447425</v>
      </c>
      <c r="BX65">
        <f>IF($K65=1,CONVERT(5,"ft","cm")*AVERAGE(BG65:BG69),BX64)</f>
        <v>24.723205936447425</v>
      </c>
      <c r="BY65">
        <f>IF($K65=1,CONVERT(BV65,"ft","cm")*AVERAGE(BV65:BV69),BY64)</f>
        <v>29.237793597109526</v>
      </c>
      <c r="BZ65">
        <f>IF($K65=1,CONVERT(5,"ft","cm")*AVERAGE(BV65:BV69),BZ64)</f>
        <v>29.237793597109526</v>
      </c>
    </row>
    <row r="67" spans="9:78" x14ac:dyDescent="0.25">
      <c r="P67" s="7"/>
      <c r="W67" s="31">
        <f>AVERAGE(W6:W65)</f>
        <v>2.6959945831447986E-2</v>
      </c>
      <c r="Y67" s="40"/>
      <c r="AJ67" s="40"/>
      <c r="AO67" s="40"/>
      <c r="AP67" s="40"/>
      <c r="AQ67" s="40"/>
      <c r="AR67" s="40"/>
      <c r="AS67" s="40"/>
      <c r="AT67" s="40"/>
      <c r="AU67" s="40"/>
      <c r="AV67" s="40"/>
      <c r="AW67" s="40"/>
    </row>
    <row r="68" spans="9:78" x14ac:dyDescent="0.25">
      <c r="P68" s="7"/>
      <c r="W68" s="31">
        <f>_xlfn.STDEV.S(W6:W65)</f>
        <v>0.12200086844644505</v>
      </c>
      <c r="Y68" s="40"/>
      <c r="AJ68" s="40"/>
      <c r="AO68" s="40"/>
      <c r="AP68" s="40"/>
      <c r="AQ68" s="40"/>
      <c r="AR68" s="40"/>
      <c r="AS68" s="40"/>
      <c r="AT68" s="40"/>
      <c r="AU68" s="40"/>
      <c r="AV68" s="40"/>
      <c r="AW68" s="40"/>
    </row>
    <row r="69" spans="9:78" x14ac:dyDescent="0.25">
      <c r="P69" s="7"/>
      <c r="W69" s="31">
        <f>W67+2*W68</f>
        <v>0.27096168272433807</v>
      </c>
      <c r="Y69" s="40"/>
      <c r="AJ69" s="40"/>
      <c r="AO69" s="40"/>
      <c r="AP69" s="40"/>
      <c r="AQ69" s="40"/>
      <c r="AR69" s="40"/>
      <c r="AS69" s="40"/>
      <c r="AT69" s="40"/>
      <c r="AU69" s="40"/>
      <c r="AV69" s="40"/>
      <c r="AW69" s="40"/>
    </row>
    <row r="70" spans="9:78" x14ac:dyDescent="0.25">
      <c r="P70" s="7"/>
      <c r="W70" s="31">
        <f>W67-2*W68</f>
        <v>-0.21704179106144211</v>
      </c>
      <c r="Y70" s="40"/>
      <c r="AJ70" s="40"/>
      <c r="AO70" s="40"/>
      <c r="AP70" s="40"/>
      <c r="AQ70" s="40"/>
      <c r="AR70" s="40"/>
      <c r="AS70" s="40"/>
      <c r="AT70" s="40"/>
      <c r="AU70" s="40"/>
      <c r="AV70" s="40"/>
      <c r="AW70" s="40"/>
    </row>
    <row r="71" spans="9:78" x14ac:dyDescent="0.25">
      <c r="P71" s="7"/>
      <c r="Y71" s="40"/>
      <c r="AJ71" s="40"/>
      <c r="AO71" s="40"/>
      <c r="AP71" s="40"/>
      <c r="AQ71" s="40"/>
      <c r="AR71" s="40"/>
      <c r="AS71" s="40"/>
      <c r="AT71" s="40"/>
      <c r="AU71" s="40"/>
      <c r="AV71" s="40"/>
      <c r="AW71" s="40"/>
    </row>
    <row r="72" spans="9:78" x14ac:dyDescent="0.25">
      <c r="P72" s="7"/>
      <c r="Y72" s="40"/>
      <c r="AJ72" s="40"/>
      <c r="AO72" s="40"/>
      <c r="AP72" s="40"/>
      <c r="AQ72" s="40"/>
      <c r="AR72" s="40"/>
      <c r="AS72" s="40"/>
      <c r="AT72" s="40"/>
      <c r="AU72" s="40"/>
      <c r="AV72" s="40"/>
      <c r="AW72" s="40"/>
    </row>
    <row r="73" spans="9:78" x14ac:dyDescent="0.25">
      <c r="P73" s="7"/>
      <c r="Y73" s="40"/>
      <c r="AJ73" s="40"/>
      <c r="AO73" s="40"/>
      <c r="AP73" s="40"/>
      <c r="AQ73" s="40"/>
      <c r="AR73" s="40"/>
      <c r="AS73" s="40"/>
      <c r="AT73" s="40"/>
      <c r="AU73" s="40"/>
      <c r="AV73" s="40"/>
      <c r="AW73" s="40"/>
    </row>
    <row r="74" spans="9:78" x14ac:dyDescent="0.25">
      <c r="P74" s="7"/>
      <c r="Y74" s="40"/>
      <c r="AJ74" s="40"/>
      <c r="AO74" s="40"/>
      <c r="AP74" s="40"/>
      <c r="AQ74" s="40"/>
      <c r="AR74" s="40"/>
      <c r="AS74" s="40"/>
      <c r="AT74" s="40"/>
      <c r="AU74" s="40"/>
      <c r="AV74" s="40"/>
      <c r="AW74" s="40"/>
    </row>
    <row r="75" spans="9:78" x14ac:dyDescent="0.25">
      <c r="P75" s="7"/>
      <c r="Y75" s="40"/>
      <c r="AJ75" s="40"/>
      <c r="AO75" s="40"/>
      <c r="AP75" s="40"/>
      <c r="AQ75" s="40"/>
      <c r="AR75" s="40"/>
      <c r="AS75" s="40"/>
      <c r="AT75" s="40"/>
      <c r="AU75" s="40"/>
      <c r="AV75" s="40"/>
      <c r="AW75" s="40"/>
    </row>
    <row r="76" spans="9:78" x14ac:dyDescent="0.25">
      <c r="P76" s="7"/>
      <c r="Y76" s="40"/>
      <c r="AJ76" s="40"/>
      <c r="AO76" s="40"/>
      <c r="AP76" s="40"/>
      <c r="AQ76" s="40"/>
      <c r="AR76" s="40"/>
      <c r="AS76" s="40"/>
      <c r="AT76" s="40"/>
      <c r="AU76" s="40"/>
      <c r="AV76" s="40"/>
      <c r="AW76" s="40"/>
    </row>
    <row r="77" spans="9:78" x14ac:dyDescent="0.25">
      <c r="P77" s="7"/>
      <c r="Y77" s="40"/>
      <c r="AJ77" s="40"/>
      <c r="AO77" s="40"/>
      <c r="AP77" s="40"/>
      <c r="AQ77" s="40"/>
      <c r="AR77" s="40"/>
      <c r="AS77" s="40"/>
      <c r="AT77" s="40"/>
      <c r="AU77" s="40"/>
      <c r="AV77" s="40"/>
      <c r="AW77" s="40"/>
    </row>
    <row r="78" spans="9:78" x14ac:dyDescent="0.25">
      <c r="P78" s="7"/>
      <c r="Y78" s="40"/>
      <c r="AJ78" s="40"/>
      <c r="AO78" s="40"/>
      <c r="AP78" s="40"/>
      <c r="AQ78" s="40"/>
      <c r="AR78" s="40"/>
      <c r="AS78" s="40"/>
      <c r="AT78" s="40"/>
      <c r="AU78" s="40"/>
      <c r="AV78" s="40"/>
      <c r="AW78" s="40"/>
    </row>
    <row r="79" spans="9:78" x14ac:dyDescent="0.25">
      <c r="P79" s="7"/>
      <c r="Y79" s="40"/>
      <c r="AJ79" s="40"/>
      <c r="AO79" s="40"/>
      <c r="AP79" s="40"/>
      <c r="AQ79" s="40"/>
      <c r="AR79" s="40"/>
      <c r="AS79" s="40"/>
      <c r="AT79" s="40"/>
      <c r="AU79" s="40"/>
      <c r="AV79" s="40"/>
      <c r="AW79" s="40"/>
    </row>
    <row r="80" spans="9:78" x14ac:dyDescent="0.25">
      <c r="P80" s="7"/>
      <c r="Y80" s="40"/>
      <c r="AJ80" s="40"/>
      <c r="AO80" s="40"/>
      <c r="AP80" s="40"/>
      <c r="AQ80" s="40"/>
      <c r="AR80" s="40"/>
      <c r="AS80" s="40"/>
      <c r="AT80" s="40"/>
      <c r="AU80" s="40"/>
      <c r="AV80" s="40"/>
      <c r="AW80" s="40"/>
    </row>
    <row r="81" spans="16:49" x14ac:dyDescent="0.25">
      <c r="P81" s="7"/>
      <c r="Y81" s="40"/>
      <c r="AJ81" s="40"/>
      <c r="AO81" s="40"/>
      <c r="AP81" s="40"/>
      <c r="AQ81" s="40"/>
      <c r="AR81" s="40"/>
      <c r="AS81" s="40"/>
      <c r="AT81" s="40"/>
      <c r="AU81" s="40"/>
      <c r="AV81" s="40"/>
      <c r="AW81" s="40"/>
    </row>
    <row r="82" spans="16:49" x14ac:dyDescent="0.25">
      <c r="P82" s="7"/>
      <c r="Y82" s="40"/>
      <c r="AJ82" s="40"/>
      <c r="AO82" s="40"/>
      <c r="AP82" s="40"/>
      <c r="AQ82" s="40"/>
      <c r="AR82" s="40"/>
      <c r="AS82" s="40"/>
      <c r="AT82" s="40"/>
      <c r="AU82" s="40"/>
      <c r="AV82" s="40"/>
      <c r="AW82" s="40"/>
    </row>
    <row r="83" spans="16:49" x14ac:dyDescent="0.25">
      <c r="P83" s="7"/>
      <c r="Y83" s="40"/>
      <c r="AJ83" s="40"/>
      <c r="AO83" s="40"/>
      <c r="AP83" s="40"/>
      <c r="AQ83" s="40"/>
      <c r="AR83" s="40"/>
      <c r="AS83" s="40"/>
      <c r="AT83" s="40"/>
      <c r="AU83" s="40"/>
      <c r="AV83" s="40"/>
      <c r="AW83" s="40"/>
    </row>
    <row r="84" spans="16:49" x14ac:dyDescent="0.25">
      <c r="P84" s="7"/>
      <c r="Y84" s="40"/>
      <c r="AJ84" s="40"/>
      <c r="AO84" s="40"/>
      <c r="AP84" s="40"/>
      <c r="AQ84" s="40"/>
      <c r="AR84" s="40"/>
      <c r="AS84" s="40"/>
      <c r="AT84" s="40"/>
      <c r="AU84" s="40"/>
      <c r="AV84" s="40"/>
      <c r="AW84" s="40"/>
    </row>
    <row r="85" spans="16:49" x14ac:dyDescent="0.25">
      <c r="P85" s="7"/>
      <c r="Y85" s="40"/>
      <c r="AJ85" s="40"/>
      <c r="AO85" s="40"/>
      <c r="AP85" s="40"/>
      <c r="AQ85" s="40"/>
      <c r="AR85" s="40"/>
      <c r="AS85" s="40"/>
      <c r="AT85" s="40"/>
      <c r="AU85" s="40"/>
      <c r="AV85" s="40"/>
      <c r="AW85" s="40"/>
    </row>
    <row r="86" spans="16:49" x14ac:dyDescent="0.25">
      <c r="P86" s="7"/>
      <c r="Y86" s="40"/>
      <c r="AJ86" s="40"/>
      <c r="AO86" s="40"/>
      <c r="AP86" s="40"/>
      <c r="AQ86" s="40"/>
      <c r="AR86" s="40"/>
      <c r="AS86" s="40"/>
      <c r="AT86" s="40"/>
      <c r="AU86" s="40"/>
      <c r="AV86" s="40"/>
      <c r="AW86" s="40"/>
    </row>
    <row r="87" spans="16:49" x14ac:dyDescent="0.25">
      <c r="P87" s="7"/>
      <c r="Y87" s="40"/>
      <c r="AJ87" s="40"/>
      <c r="AO87" s="40"/>
      <c r="AP87" s="40"/>
      <c r="AQ87" s="40"/>
      <c r="AR87" s="40"/>
      <c r="AS87" s="40"/>
      <c r="AT87" s="40"/>
      <c r="AU87" s="40"/>
      <c r="AV87" s="40"/>
      <c r="AW87" s="40"/>
    </row>
    <row r="88" spans="16:49" x14ac:dyDescent="0.25">
      <c r="P88" s="7"/>
      <c r="Y88" s="40"/>
      <c r="AJ88" s="40"/>
      <c r="AO88" s="40"/>
      <c r="AP88" s="40"/>
      <c r="AQ88" s="40"/>
      <c r="AR88" s="40"/>
      <c r="AS88" s="40"/>
      <c r="AT88" s="40"/>
      <c r="AU88" s="40"/>
      <c r="AV88" s="40"/>
      <c r="AW88" s="40"/>
    </row>
    <row r="89" spans="16:49" x14ac:dyDescent="0.25">
      <c r="P89" s="7"/>
      <c r="Y89" s="40"/>
      <c r="AJ89" s="40"/>
      <c r="AO89" s="40"/>
      <c r="AP89" s="40"/>
      <c r="AQ89" s="40"/>
      <c r="AR89" s="40"/>
      <c r="AS89" s="40"/>
      <c r="AT89" s="40"/>
      <c r="AU89" s="40"/>
      <c r="AV89" s="40"/>
      <c r="AW89" s="40"/>
    </row>
    <row r="90" spans="16:49" x14ac:dyDescent="0.25">
      <c r="P90" s="7"/>
      <c r="Y90" s="40"/>
      <c r="AJ90" s="40"/>
      <c r="AO90" s="40"/>
      <c r="AP90" s="40"/>
      <c r="AQ90" s="40"/>
      <c r="AR90" s="40"/>
      <c r="AS90" s="40"/>
      <c r="AT90" s="40"/>
      <c r="AU90" s="40"/>
      <c r="AV90" s="40"/>
      <c r="AW90" s="40"/>
    </row>
    <row r="91" spans="16:49" x14ac:dyDescent="0.25">
      <c r="P91" s="7"/>
      <c r="Y91" s="40"/>
      <c r="AJ91" s="40"/>
      <c r="AO91" s="40"/>
      <c r="AP91" s="40"/>
      <c r="AQ91" s="40"/>
      <c r="AR91" s="40"/>
      <c r="AS91" s="40"/>
      <c r="AT91" s="40"/>
      <c r="AU91" s="40"/>
      <c r="AV91" s="40"/>
      <c r="AW91" s="40"/>
    </row>
    <row r="92" spans="16:49" x14ac:dyDescent="0.25">
      <c r="P92" s="7"/>
      <c r="Y92" s="40"/>
      <c r="AJ92" s="40"/>
      <c r="AO92" s="40"/>
      <c r="AP92" s="40"/>
      <c r="AQ92" s="40"/>
      <c r="AR92" s="40"/>
      <c r="AS92" s="40"/>
      <c r="AT92" s="40"/>
      <c r="AU92" s="40"/>
      <c r="AV92" s="40"/>
      <c r="AW92" s="40"/>
    </row>
    <row r="93" spans="16:49" x14ac:dyDescent="0.25">
      <c r="P93" s="7"/>
      <c r="Y93" s="40"/>
      <c r="AJ93" s="40"/>
      <c r="AO93" s="40"/>
      <c r="AP93" s="40"/>
      <c r="AQ93" s="40"/>
      <c r="AR93" s="40"/>
      <c r="AS93" s="40"/>
      <c r="AT93" s="40"/>
      <c r="AU93" s="40"/>
      <c r="AV93" s="40"/>
      <c r="AW93" s="40"/>
    </row>
    <row r="94" spans="16:49" x14ac:dyDescent="0.25">
      <c r="P94" s="7"/>
      <c r="Y94" s="40"/>
      <c r="AJ94" s="40"/>
      <c r="AO94" s="40"/>
      <c r="AP94" s="40"/>
      <c r="AQ94" s="40"/>
      <c r="AR94" s="40"/>
      <c r="AS94" s="40"/>
      <c r="AT94" s="40"/>
      <c r="AU94" s="40"/>
      <c r="AV94" s="40"/>
      <c r="AW94" s="40"/>
    </row>
    <row r="95" spans="16:49" x14ac:dyDescent="0.25">
      <c r="P95" s="7"/>
      <c r="Y95" s="40"/>
      <c r="AJ95" s="40"/>
      <c r="AO95" s="40"/>
      <c r="AP95" s="40"/>
      <c r="AQ95" s="40"/>
      <c r="AR95" s="40"/>
      <c r="AS95" s="40"/>
      <c r="AT95" s="40"/>
      <c r="AU95" s="40"/>
      <c r="AV95" s="40"/>
      <c r="AW95" s="40"/>
    </row>
    <row r="96" spans="16:49" x14ac:dyDescent="0.25">
      <c r="P96" s="7"/>
      <c r="Y96" s="40"/>
      <c r="AJ96" s="40"/>
      <c r="AO96" s="40"/>
      <c r="AP96" s="40"/>
      <c r="AQ96" s="40"/>
      <c r="AR96" s="40"/>
      <c r="AS96" s="40"/>
      <c r="AT96" s="40"/>
      <c r="AU96" s="40"/>
      <c r="AV96" s="40"/>
      <c r="AW96" s="40"/>
    </row>
    <row r="97" spans="16:49" x14ac:dyDescent="0.25">
      <c r="P97" s="7"/>
      <c r="Y97" s="40"/>
      <c r="AJ97" s="40"/>
      <c r="AO97" s="40"/>
      <c r="AP97" s="40"/>
      <c r="AQ97" s="40"/>
      <c r="AR97" s="40"/>
      <c r="AS97" s="40"/>
      <c r="AT97" s="40"/>
      <c r="AU97" s="40"/>
      <c r="AV97" s="40"/>
      <c r="AW97" s="40"/>
    </row>
    <row r="98" spans="16:49" x14ac:dyDescent="0.25">
      <c r="P98" s="7"/>
      <c r="Y98" s="40"/>
      <c r="AJ98" s="40"/>
      <c r="AO98" s="40"/>
      <c r="AP98" s="40"/>
      <c r="AQ98" s="40"/>
      <c r="AR98" s="40"/>
      <c r="AS98" s="40"/>
      <c r="AT98" s="40"/>
      <c r="AU98" s="40"/>
      <c r="AV98" s="40"/>
      <c r="AW98" s="40"/>
    </row>
    <row r="99" spans="16:49" x14ac:dyDescent="0.25">
      <c r="P99" s="7"/>
      <c r="Y99" s="40"/>
      <c r="AJ99" s="40"/>
      <c r="AO99" s="40"/>
      <c r="AP99" s="40"/>
      <c r="AQ99" s="40"/>
      <c r="AR99" s="40"/>
      <c r="AS99" s="40"/>
      <c r="AT99" s="40"/>
      <c r="AU99" s="40"/>
      <c r="AV99" s="40"/>
      <c r="AW99" s="40"/>
    </row>
    <row r="100" spans="16:49" x14ac:dyDescent="0.25">
      <c r="P100" s="7"/>
      <c r="Y100" s="40"/>
      <c r="AJ100" s="40"/>
      <c r="AO100" s="40"/>
      <c r="AP100" s="40"/>
      <c r="AQ100" s="40"/>
      <c r="AR100" s="40"/>
      <c r="AS100" s="40"/>
      <c r="AT100" s="40"/>
      <c r="AU100" s="40"/>
      <c r="AV100" s="40"/>
      <c r="AW100" s="40"/>
    </row>
    <row r="101" spans="16:49" x14ac:dyDescent="0.25">
      <c r="P101" s="7"/>
      <c r="Y101" s="40"/>
      <c r="AJ101" s="40"/>
      <c r="AO101" s="40"/>
      <c r="AP101" s="40"/>
      <c r="AQ101" s="40"/>
      <c r="AR101" s="40"/>
      <c r="AS101" s="40"/>
      <c r="AT101" s="40"/>
      <c r="AU101" s="40"/>
      <c r="AV101" s="40"/>
      <c r="AW101" s="40"/>
    </row>
    <row r="102" spans="16:49" x14ac:dyDescent="0.25">
      <c r="P102" s="7"/>
      <c r="Y102" s="40"/>
      <c r="AJ102" s="40"/>
      <c r="AO102" s="40"/>
      <c r="AP102" s="40"/>
      <c r="AQ102" s="40"/>
      <c r="AR102" s="40"/>
      <c r="AS102" s="40"/>
      <c r="AT102" s="40"/>
      <c r="AU102" s="40"/>
      <c r="AV102" s="40"/>
      <c r="AW102" s="40"/>
    </row>
    <row r="103" spans="16:49" x14ac:dyDescent="0.25">
      <c r="P103" s="7"/>
      <c r="Y103" s="40"/>
      <c r="AJ103" s="40"/>
      <c r="AO103" s="40"/>
      <c r="AP103" s="40"/>
      <c r="AQ103" s="40"/>
      <c r="AR103" s="40"/>
      <c r="AS103" s="40"/>
      <c r="AT103" s="40"/>
      <c r="AU103" s="40"/>
      <c r="AV103" s="40"/>
      <c r="AW103" s="40"/>
    </row>
    <row r="104" spans="16:49" x14ac:dyDescent="0.25">
      <c r="P104" s="7"/>
      <c r="Y104" s="40"/>
      <c r="AJ104" s="40"/>
      <c r="AO104" s="40"/>
      <c r="AP104" s="40"/>
      <c r="AQ104" s="40"/>
      <c r="AR104" s="40"/>
      <c r="AS104" s="40"/>
      <c r="AT104" s="40"/>
      <c r="AU104" s="40"/>
      <c r="AV104" s="40"/>
      <c r="AW104" s="40"/>
    </row>
    <row r="105" spans="16:49" x14ac:dyDescent="0.25">
      <c r="P105" s="7"/>
      <c r="Y105" s="40"/>
      <c r="AJ105" s="40"/>
      <c r="AO105" s="40"/>
      <c r="AP105" s="40"/>
      <c r="AQ105" s="40"/>
      <c r="AR105" s="40"/>
      <c r="AS105" s="40"/>
      <c r="AT105" s="40"/>
      <c r="AU105" s="40"/>
      <c r="AV105" s="40"/>
      <c r="AW105" s="40"/>
    </row>
    <row r="106" spans="16:49" x14ac:dyDescent="0.25">
      <c r="P106" s="7"/>
      <c r="Y106" s="40"/>
      <c r="AJ106" s="40"/>
      <c r="AO106" s="40"/>
      <c r="AP106" s="40"/>
      <c r="AQ106" s="40"/>
      <c r="AR106" s="40"/>
      <c r="AS106" s="40"/>
      <c r="AT106" s="40"/>
      <c r="AU106" s="40"/>
      <c r="AV106" s="40"/>
      <c r="AW106" s="40"/>
    </row>
    <row r="107" spans="16:49" x14ac:dyDescent="0.25">
      <c r="P107" s="7"/>
      <c r="Y107" s="40"/>
      <c r="AJ107" s="40"/>
      <c r="AO107" s="40"/>
      <c r="AP107" s="40"/>
      <c r="AQ107" s="40"/>
      <c r="AR107" s="40"/>
      <c r="AS107" s="40"/>
      <c r="AT107" s="40"/>
      <c r="AU107" s="40"/>
      <c r="AV107" s="40"/>
      <c r="AW107" s="40"/>
    </row>
    <row r="108" spans="16:49" x14ac:dyDescent="0.25">
      <c r="P108" s="7"/>
      <c r="Y108" s="40"/>
      <c r="AJ108" s="40"/>
      <c r="AO108" s="40"/>
      <c r="AP108" s="40"/>
      <c r="AQ108" s="40"/>
      <c r="AR108" s="40"/>
      <c r="AS108" s="40"/>
      <c r="AT108" s="40"/>
      <c r="AU108" s="40"/>
      <c r="AV108" s="40"/>
      <c r="AW108" s="40"/>
    </row>
    <row r="109" spans="16:49" x14ac:dyDescent="0.25">
      <c r="P109" s="7"/>
      <c r="Y109" s="40"/>
      <c r="AJ109" s="40"/>
      <c r="AO109" s="40"/>
      <c r="AP109" s="40"/>
      <c r="AQ109" s="40"/>
      <c r="AR109" s="40"/>
      <c r="AS109" s="40"/>
      <c r="AT109" s="40"/>
      <c r="AU109" s="40"/>
      <c r="AV109" s="40"/>
      <c r="AW109" s="40"/>
    </row>
    <row r="110" spans="16:49" x14ac:dyDescent="0.25">
      <c r="P110" s="7"/>
      <c r="Y110" s="40"/>
      <c r="AJ110" s="40"/>
      <c r="AO110" s="40"/>
      <c r="AP110" s="40"/>
      <c r="AQ110" s="40"/>
      <c r="AR110" s="40"/>
      <c r="AS110" s="40"/>
      <c r="AT110" s="40"/>
      <c r="AU110" s="40"/>
      <c r="AV110" s="40"/>
      <c r="AW110" s="40"/>
    </row>
    <row r="111" spans="16:49" x14ac:dyDescent="0.25">
      <c r="P111" s="7"/>
      <c r="Y111" s="40"/>
      <c r="AJ111" s="40"/>
      <c r="AO111" s="40"/>
      <c r="AP111" s="40"/>
      <c r="AQ111" s="40"/>
      <c r="AR111" s="40"/>
      <c r="AS111" s="40"/>
      <c r="AT111" s="40"/>
      <c r="AU111" s="40"/>
      <c r="AV111" s="40"/>
      <c r="AW111" s="40"/>
    </row>
    <row r="112" spans="16:49" x14ac:dyDescent="0.25">
      <c r="P112" s="7"/>
      <c r="Y112" s="40"/>
      <c r="AJ112" s="40"/>
      <c r="AO112" s="40"/>
      <c r="AP112" s="40"/>
      <c r="AQ112" s="40"/>
      <c r="AR112" s="40"/>
      <c r="AS112" s="40"/>
      <c r="AT112" s="40"/>
      <c r="AU112" s="40"/>
      <c r="AV112" s="40"/>
      <c r="AW112" s="40"/>
    </row>
    <row r="113" spans="15:49" x14ac:dyDescent="0.25">
      <c r="P113" s="7"/>
      <c r="Y113" s="40"/>
      <c r="AJ113" s="40"/>
      <c r="AO113" s="40"/>
      <c r="AP113" s="40"/>
      <c r="AQ113" s="40"/>
      <c r="AR113" s="40"/>
      <c r="AS113" s="40"/>
      <c r="AT113" s="40"/>
      <c r="AU113" s="40"/>
      <c r="AV113" s="40"/>
      <c r="AW113" s="40"/>
    </row>
    <row r="114" spans="15:49" x14ac:dyDescent="0.25">
      <c r="P114" s="7"/>
      <c r="Y114" s="40"/>
      <c r="AJ114" s="40"/>
      <c r="AO114" s="40"/>
      <c r="AP114" s="40"/>
      <c r="AQ114" s="40"/>
      <c r="AR114" s="40"/>
      <c r="AS114" s="40"/>
      <c r="AT114" s="40"/>
      <c r="AU114" s="40"/>
      <c r="AV114" s="40"/>
      <c r="AW114" s="40"/>
    </row>
    <row r="115" spans="15:49" x14ac:dyDescent="0.25">
      <c r="P115" s="7"/>
      <c r="Y115" s="40"/>
      <c r="AJ115" s="40"/>
      <c r="AO115" s="40"/>
      <c r="AP115" s="40"/>
      <c r="AQ115" s="40"/>
      <c r="AR115" s="40"/>
      <c r="AS115" s="40"/>
      <c r="AT115" s="40"/>
      <c r="AU115" s="40"/>
      <c r="AV115" s="40"/>
      <c r="AW115" s="40"/>
    </row>
    <row r="116" spans="15:49" x14ac:dyDescent="0.25">
      <c r="P116" s="7"/>
      <c r="Y116" s="40"/>
      <c r="AJ116" s="40"/>
      <c r="AO116" s="40"/>
      <c r="AP116" s="40"/>
      <c r="AQ116" s="40"/>
      <c r="AR116" s="40"/>
      <c r="AS116" s="40"/>
      <c r="AT116" s="40"/>
      <c r="AU116" s="40"/>
      <c r="AV116" s="40"/>
      <c r="AW116" s="40"/>
    </row>
    <row r="117" spans="15:49" x14ac:dyDescent="0.25">
      <c r="P117" s="7"/>
      <c r="Y117" s="40"/>
      <c r="AJ117" s="40"/>
      <c r="AO117" s="40"/>
      <c r="AP117" s="40"/>
      <c r="AQ117" s="40"/>
      <c r="AR117" s="40"/>
      <c r="AS117" s="40"/>
      <c r="AT117" s="40"/>
      <c r="AU117" s="40"/>
      <c r="AV117" s="40"/>
      <c r="AW117" s="40"/>
    </row>
    <row r="118" spans="15:49" x14ac:dyDescent="0.25">
      <c r="P118" s="7"/>
      <c r="Y118" s="40"/>
      <c r="AJ118" s="40"/>
      <c r="AO118" s="40"/>
      <c r="AP118" s="40"/>
      <c r="AQ118" s="40"/>
      <c r="AR118" s="40"/>
      <c r="AS118" s="40"/>
      <c r="AT118" s="40"/>
      <c r="AU118" s="40"/>
      <c r="AV118" s="40"/>
      <c r="AW118" s="40"/>
    </row>
    <row r="119" spans="15:49" x14ac:dyDescent="0.25">
      <c r="P119" s="7"/>
      <c r="Y119" s="40"/>
      <c r="AJ119" s="40"/>
      <c r="AO119" s="40"/>
      <c r="AP119" s="40"/>
      <c r="AQ119" s="40"/>
      <c r="AR119" s="40"/>
      <c r="AS119" s="40"/>
      <c r="AT119" s="40"/>
      <c r="AU119" s="40"/>
      <c r="AV119" s="40"/>
      <c r="AW119" s="40"/>
    </row>
    <row r="120" spans="15:49" x14ac:dyDescent="0.25">
      <c r="P120" s="7"/>
      <c r="Y120" s="40"/>
      <c r="AJ120" s="40"/>
      <c r="AO120" s="40"/>
      <c r="AP120" s="40"/>
      <c r="AQ120" s="40"/>
      <c r="AR120" s="40"/>
      <c r="AS120" s="40"/>
      <c r="AT120" s="40"/>
      <c r="AU120" s="40"/>
      <c r="AV120" s="40"/>
      <c r="AW120" s="40"/>
    </row>
    <row r="121" spans="15:49" x14ac:dyDescent="0.25">
      <c r="P121" s="7"/>
      <c r="Y121" s="40"/>
      <c r="AJ121" s="40"/>
      <c r="AO121" s="40"/>
      <c r="AP121" s="40"/>
      <c r="AQ121" s="40"/>
      <c r="AR121" s="40"/>
      <c r="AS121" s="40"/>
      <c r="AT121" s="40"/>
      <c r="AU121" s="40"/>
      <c r="AV121" s="40"/>
      <c r="AW121" s="40"/>
    </row>
    <row r="122" spans="15:49" x14ac:dyDescent="0.25">
      <c r="P122" s="7"/>
      <c r="Y122" s="40"/>
      <c r="AJ122" s="40"/>
      <c r="AO122" s="40"/>
      <c r="AP122" s="40"/>
      <c r="AQ122" s="40"/>
      <c r="AR122" s="40"/>
      <c r="AS122" s="40"/>
      <c r="AT122" s="40"/>
      <c r="AU122" s="40"/>
      <c r="AV122" s="40"/>
      <c r="AW122" s="40"/>
    </row>
    <row r="123" spans="15:49" x14ac:dyDescent="0.25">
      <c r="P123" s="7"/>
      <c r="Y123" s="40"/>
      <c r="AJ123" s="40"/>
      <c r="AO123" s="40"/>
      <c r="AP123" s="40"/>
      <c r="AQ123" s="40"/>
      <c r="AR123" s="40"/>
      <c r="AS123" s="40"/>
      <c r="AT123" s="40"/>
      <c r="AU123" s="40"/>
      <c r="AV123" s="40"/>
      <c r="AW123" s="40"/>
    </row>
    <row r="124" spans="15:49" x14ac:dyDescent="0.25">
      <c r="P124" s="7"/>
      <c r="Y124" s="40"/>
      <c r="AJ124" s="40"/>
      <c r="AO124" s="40"/>
      <c r="AP124" s="40"/>
      <c r="AQ124" s="40"/>
      <c r="AR124" s="40"/>
      <c r="AS124" s="40"/>
      <c r="AT124" s="40"/>
      <c r="AU124" s="40"/>
      <c r="AV124" s="40"/>
      <c r="AW124" s="40"/>
    </row>
    <row r="125" spans="15:49" x14ac:dyDescent="0.25">
      <c r="P125" s="7"/>
      <c r="Y125" s="40"/>
      <c r="AJ125" s="40"/>
      <c r="AO125" s="40"/>
      <c r="AP125" s="40"/>
      <c r="AQ125" s="40"/>
      <c r="AR125" s="40"/>
      <c r="AS125" s="40"/>
      <c r="AT125" s="40"/>
      <c r="AU125" s="40"/>
      <c r="AV125" s="40"/>
      <c r="AW125" s="40"/>
    </row>
    <row r="126" spans="15:49" x14ac:dyDescent="0.25">
      <c r="O126" s="7"/>
      <c r="P126" s="7"/>
      <c r="AJ126" s="40"/>
      <c r="AO126" s="40"/>
      <c r="AP126" s="40"/>
      <c r="AQ126" s="40"/>
      <c r="AR126" s="40"/>
      <c r="AS126" s="40"/>
      <c r="AT126" s="40"/>
      <c r="AU126" s="40"/>
      <c r="AV126" s="40"/>
      <c r="AW126" s="40"/>
    </row>
  </sheetData>
  <mergeCells count="6">
    <mergeCell ref="Y4:AN4"/>
    <mergeCell ref="BI4:BK4"/>
    <mergeCell ref="O4:P4"/>
    <mergeCell ref="Q4:R4"/>
    <mergeCell ref="L4:N4"/>
    <mergeCell ref="AO4:BC4"/>
  </mergeCells>
  <conditionalFormatting sqref="V6:V65">
    <cfRule type="cellIs" dxfId="10" priority="8" operator="greaterThan">
      <formula>1.95</formula>
    </cfRule>
    <cfRule type="cellIs" dxfId="9" priority="9" operator="lessThan">
      <formula>0.95</formula>
    </cfRule>
  </conditionalFormatting>
  <conditionalFormatting sqref="W6:W65">
    <cfRule type="cellIs" dxfId="8" priority="5" operator="equal">
      <formula>$W$44</formula>
    </cfRule>
    <cfRule type="cellIs" dxfId="7" priority="6" operator="lessThan">
      <formula>$W$70</formula>
    </cfRule>
    <cfRule type="cellIs" dxfId="6" priority="7" operator="greaterThan">
      <formula>$W$69</formula>
    </cfRule>
  </conditionalFormatting>
  <conditionalFormatting sqref="O126">
    <cfRule type="cellIs" dxfId="5" priority="3" operator="greaterThan">
      <formula>1.95</formula>
    </cfRule>
    <cfRule type="cellIs" dxfId="4" priority="4" operator="lessThan">
      <formula>0.95</formula>
    </cfRule>
  </conditionalFormatting>
  <conditionalFormatting sqref="P67:P126">
    <cfRule type="cellIs" dxfId="3" priority="1" operator="greaterThan">
      <formula>1.95</formula>
    </cfRule>
    <cfRule type="cellIs" dxfId="2" priority="2" operator="lessThan">
      <formula>0.95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C1:J26"/>
  <sheetViews>
    <sheetView workbookViewId="0">
      <selection activeCell="H21" sqref="H21"/>
    </sheetView>
  </sheetViews>
  <sheetFormatPr defaultRowHeight="15" x14ac:dyDescent="0.25"/>
  <cols>
    <col min="4" max="4" width="11.85546875" customWidth="1"/>
    <col min="5" max="5" width="16" customWidth="1"/>
    <col min="6" max="6" width="14.28515625" customWidth="1"/>
  </cols>
  <sheetData>
    <row r="1" spans="3:10" x14ac:dyDescent="0.25">
      <c r="D1" t="s">
        <v>124</v>
      </c>
      <c r="E1" t="s">
        <v>125</v>
      </c>
      <c r="F1" t="s">
        <v>126</v>
      </c>
    </row>
    <row r="2" spans="3:10" x14ac:dyDescent="0.25">
      <c r="D2" t="s">
        <v>123</v>
      </c>
      <c r="E2" t="s">
        <v>123</v>
      </c>
      <c r="F2" t="s">
        <v>123</v>
      </c>
    </row>
    <row r="3" spans="3:10" x14ac:dyDescent="0.25">
      <c r="C3">
        <v>1</v>
      </c>
      <c r="D3" s="3">
        <v>2397.7875000000004</v>
      </c>
      <c r="E3" s="3">
        <v>1816.0731000000003</v>
      </c>
      <c r="F3" s="3">
        <v>1888.7873999999999</v>
      </c>
      <c r="G3">
        <f>_xlfn.RANK.AVG(D3,$D$3:$D$14)</f>
        <v>9</v>
      </c>
      <c r="H3">
        <f>_xlfn.RANK.AVG(E3,$E$3:$E$14)</f>
        <v>6</v>
      </c>
      <c r="I3">
        <f>_xlfn.RANK.AVG(F3,$F$3:$F$14)</f>
        <v>7</v>
      </c>
      <c r="J3">
        <f>AVERAGE(G3:I3)</f>
        <v>7.333333333333333</v>
      </c>
    </row>
    <row r="4" spans="3:10" x14ac:dyDescent="0.25">
      <c r="C4">
        <v>2</v>
      </c>
      <c r="D4" s="3">
        <v>2892.0663000000004</v>
      </c>
      <c r="E4" s="3">
        <v>1833.0249000000001</v>
      </c>
      <c r="F4" s="3">
        <v>2181.6520500000001</v>
      </c>
      <c r="G4">
        <f t="shared" ref="G4:G14" si="0">_xlfn.RANK.AVG(D4,$D$3:$D$14)</f>
        <v>6</v>
      </c>
      <c r="H4">
        <f t="shared" ref="H4:H14" si="1">_xlfn.RANK.AVG(E4,$E$3:$E$14)</f>
        <v>5</v>
      </c>
      <c r="I4">
        <f t="shared" ref="I4:I14" si="2">_xlfn.RANK.AVG(F4,$F$3:$F$14)</f>
        <v>4</v>
      </c>
      <c r="J4">
        <f t="shared" ref="J4:J14" si="3">AVERAGE(G4:I4)</f>
        <v>5</v>
      </c>
    </row>
    <row r="5" spans="3:10" x14ac:dyDescent="0.25">
      <c r="C5">
        <v>3</v>
      </c>
      <c r="D5" s="3">
        <v>2105.5920000000001</v>
      </c>
      <c r="E5" s="3">
        <v>2023.5096000000003</v>
      </c>
      <c r="F5" s="3">
        <v>1960.1634000000001</v>
      </c>
      <c r="G5">
        <f t="shared" si="0"/>
        <v>10</v>
      </c>
      <c r="H5">
        <f t="shared" si="1"/>
        <v>4</v>
      </c>
      <c r="I5">
        <f t="shared" si="2"/>
        <v>5</v>
      </c>
      <c r="J5">
        <f t="shared" si="3"/>
        <v>6.333333333333333</v>
      </c>
    </row>
    <row r="6" spans="3:10" x14ac:dyDescent="0.25">
      <c r="C6">
        <v>4</v>
      </c>
      <c r="D6" s="3">
        <v>972.49799999999993</v>
      </c>
      <c r="E6" s="3">
        <v>545.80335000000002</v>
      </c>
      <c r="F6" s="3">
        <v>748.10969999999998</v>
      </c>
      <c r="G6">
        <f t="shared" si="0"/>
        <v>11</v>
      </c>
      <c r="H6">
        <f t="shared" si="1"/>
        <v>12</v>
      </c>
      <c r="I6">
        <f t="shared" si="2"/>
        <v>11</v>
      </c>
      <c r="J6">
        <f t="shared" si="3"/>
        <v>11.333333333333334</v>
      </c>
    </row>
    <row r="7" spans="3:10" x14ac:dyDescent="0.25">
      <c r="C7">
        <v>5</v>
      </c>
      <c r="D7" s="3">
        <v>3997.0560000000005</v>
      </c>
      <c r="E7" s="3">
        <v>2297.8611000000001</v>
      </c>
      <c r="F7" s="3">
        <v>2516.0040000000004</v>
      </c>
      <c r="G7">
        <f t="shared" si="0"/>
        <v>3</v>
      </c>
      <c r="H7">
        <f t="shared" si="1"/>
        <v>3</v>
      </c>
      <c r="I7">
        <f t="shared" si="2"/>
        <v>3</v>
      </c>
      <c r="J7">
        <f t="shared" si="3"/>
        <v>3</v>
      </c>
    </row>
    <row r="8" spans="3:10" x14ac:dyDescent="0.25">
      <c r="C8">
        <v>6</v>
      </c>
      <c r="D8" s="3">
        <v>4289.2515000000003</v>
      </c>
      <c r="E8" s="3">
        <v>2819.1289500000003</v>
      </c>
      <c r="F8" s="3">
        <v>2728.7937000000002</v>
      </c>
      <c r="G8">
        <f t="shared" si="0"/>
        <v>2</v>
      </c>
      <c r="H8">
        <f t="shared" si="1"/>
        <v>2</v>
      </c>
      <c r="I8">
        <f t="shared" si="2"/>
        <v>2</v>
      </c>
      <c r="J8">
        <f t="shared" si="3"/>
        <v>2</v>
      </c>
    </row>
    <row r="9" spans="3:10" x14ac:dyDescent="0.25">
      <c r="C9">
        <v>7</v>
      </c>
      <c r="D9" s="3">
        <v>3401.5124999999998</v>
      </c>
      <c r="E9" s="3">
        <v>1219.6374000000001</v>
      </c>
      <c r="F9" s="3">
        <v>1710.7935000000002</v>
      </c>
      <c r="G9">
        <f t="shared" si="0"/>
        <v>5</v>
      </c>
      <c r="H9">
        <f t="shared" si="1"/>
        <v>10</v>
      </c>
      <c r="I9">
        <f t="shared" si="2"/>
        <v>8</v>
      </c>
      <c r="J9">
        <f t="shared" si="3"/>
        <v>7.666666666666667</v>
      </c>
    </row>
    <row r="10" spans="3:10" x14ac:dyDescent="0.25">
      <c r="C10">
        <v>8</v>
      </c>
      <c r="D10" s="3">
        <v>831.9765000000001</v>
      </c>
      <c r="E10" s="3">
        <v>975.39765000000011</v>
      </c>
      <c r="F10" s="3">
        <v>528.18240000000003</v>
      </c>
      <c r="G10">
        <f t="shared" si="0"/>
        <v>12</v>
      </c>
      <c r="H10">
        <f t="shared" si="1"/>
        <v>11</v>
      </c>
      <c r="I10">
        <f t="shared" si="2"/>
        <v>12</v>
      </c>
      <c r="J10">
        <f t="shared" si="3"/>
        <v>11.666666666666666</v>
      </c>
    </row>
    <row r="11" spans="3:10" x14ac:dyDescent="0.25">
      <c r="C11">
        <v>9</v>
      </c>
      <c r="D11" s="3">
        <v>2752.4370000000004</v>
      </c>
      <c r="E11" s="3">
        <v>1639.4175</v>
      </c>
      <c r="F11" s="3">
        <v>1286.5524</v>
      </c>
      <c r="G11">
        <f t="shared" si="0"/>
        <v>8</v>
      </c>
      <c r="H11">
        <f t="shared" si="1"/>
        <v>7</v>
      </c>
      <c r="I11">
        <f t="shared" si="2"/>
        <v>10</v>
      </c>
      <c r="J11">
        <f t="shared" si="3"/>
        <v>8.3333333333333339</v>
      </c>
    </row>
    <row r="12" spans="3:10" x14ac:dyDescent="0.25">
      <c r="C12">
        <v>10</v>
      </c>
      <c r="D12" s="3">
        <v>2794.8165000000004</v>
      </c>
      <c r="E12" s="3">
        <v>1277.8534500000001</v>
      </c>
      <c r="F12" s="3">
        <v>1399.4157</v>
      </c>
      <c r="G12">
        <f t="shared" si="0"/>
        <v>7</v>
      </c>
      <c r="H12">
        <f t="shared" si="1"/>
        <v>9</v>
      </c>
      <c r="I12">
        <f t="shared" si="2"/>
        <v>9</v>
      </c>
      <c r="J12">
        <f t="shared" si="3"/>
        <v>8.3333333333333339</v>
      </c>
    </row>
    <row r="13" spans="3:10" x14ac:dyDescent="0.25">
      <c r="C13">
        <v>11</v>
      </c>
      <c r="D13" s="3">
        <v>3573.261</v>
      </c>
      <c r="E13" s="3">
        <v>1581.4245000000001</v>
      </c>
      <c r="F13" s="3">
        <v>1899.2707500000001</v>
      </c>
      <c r="G13">
        <f t="shared" si="0"/>
        <v>4</v>
      </c>
      <c r="H13">
        <f t="shared" si="1"/>
        <v>8</v>
      </c>
      <c r="I13">
        <f t="shared" si="2"/>
        <v>6</v>
      </c>
      <c r="J13">
        <f t="shared" si="3"/>
        <v>6</v>
      </c>
    </row>
    <row r="14" spans="3:10" x14ac:dyDescent="0.25">
      <c r="C14">
        <v>12</v>
      </c>
      <c r="D14" s="3">
        <v>4628.2875000000004</v>
      </c>
      <c r="E14" s="3">
        <v>3129.1684500000006</v>
      </c>
      <c r="F14" s="3">
        <v>2806.1920500000001</v>
      </c>
      <c r="G14">
        <f t="shared" si="0"/>
        <v>1</v>
      </c>
      <c r="H14">
        <f t="shared" si="1"/>
        <v>1</v>
      </c>
      <c r="I14">
        <f t="shared" si="2"/>
        <v>1</v>
      </c>
      <c r="J14">
        <f t="shared" si="3"/>
        <v>1</v>
      </c>
    </row>
    <row r="15" spans="3:10" x14ac:dyDescent="0.25">
      <c r="D15">
        <f>AVERAGE(D3:D14)</f>
        <v>2886.3785250000005</v>
      </c>
      <c r="E15">
        <f>AVERAGE(E3:E14)</f>
        <v>1763.1916625000003</v>
      </c>
      <c r="F15">
        <f>AVERAGE(F3:F14)</f>
        <v>1804.4930875000002</v>
      </c>
    </row>
    <row r="16" spans="3:10" x14ac:dyDescent="0.25">
      <c r="F16">
        <f>F15/D15</f>
        <v>0.62517548265780554</v>
      </c>
    </row>
    <row r="17" spans="4:4" x14ac:dyDescent="0.25">
      <c r="D17">
        <f>D3/F3</f>
        <v>1.2694851204534721</v>
      </c>
    </row>
    <row r="18" spans="4:4" x14ac:dyDescent="0.25">
      <c r="D18">
        <f t="shared" ref="D18:D26" si="4">D4/F4</f>
        <v>1.3256313260402823</v>
      </c>
    </row>
    <row r="19" spans="4:4" x14ac:dyDescent="0.25">
      <c r="D19">
        <f t="shared" si="4"/>
        <v>1.0741920801092399</v>
      </c>
    </row>
    <row r="20" spans="4:4" x14ac:dyDescent="0.25">
      <c r="D20">
        <f t="shared" si="4"/>
        <v>1.2999403697078116</v>
      </c>
    </row>
    <row r="21" spans="4:4" x14ac:dyDescent="0.25">
      <c r="D21">
        <f t="shared" si="4"/>
        <v>1.5886524822695036</v>
      </c>
    </row>
    <row r="22" spans="4:4" x14ac:dyDescent="0.25">
      <c r="D22">
        <f t="shared" si="4"/>
        <v>1.5718489455615499</v>
      </c>
    </row>
    <row r="23" spans="4:4" x14ac:dyDescent="0.25">
      <c r="D23">
        <f t="shared" si="4"/>
        <v>1.9882659713168185</v>
      </c>
    </row>
    <row r="24" spans="4:4" x14ac:dyDescent="0.25">
      <c r="D24">
        <f t="shared" si="4"/>
        <v>1.5751689189189191</v>
      </c>
    </row>
    <row r="25" spans="4:4" x14ac:dyDescent="0.25">
      <c r="D25">
        <f t="shared" si="4"/>
        <v>2.1393897364771153</v>
      </c>
    </row>
    <row r="26" spans="4:4" x14ac:dyDescent="0.25">
      <c r="D26">
        <f t="shared" si="4"/>
        <v>1.9971310168951231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F63"/>
  <sheetViews>
    <sheetView topLeftCell="A36" workbookViewId="0">
      <selection activeCell="J71" sqref="J71"/>
    </sheetView>
  </sheetViews>
  <sheetFormatPr defaultRowHeight="15" x14ac:dyDescent="0.25"/>
  <cols>
    <col min="2" max="2" width="11.28515625" customWidth="1"/>
    <col min="3" max="3" width="13.5703125" customWidth="1"/>
    <col min="11" max="11" width="12.140625" customWidth="1"/>
    <col min="20" max="20" width="12.5703125" customWidth="1"/>
  </cols>
  <sheetData>
    <row r="1" spans="2:32" x14ac:dyDescent="0.25">
      <c r="M1" t="s">
        <v>184</v>
      </c>
    </row>
    <row r="2" spans="2:32" ht="17.25" x14ac:dyDescent="0.25">
      <c r="K2" s="1">
        <v>41258</v>
      </c>
      <c r="L2" t="s">
        <v>185</v>
      </c>
      <c r="M2" s="4">
        <v>9.9553187837523316E-2</v>
      </c>
      <c r="N2" t="s">
        <v>188</v>
      </c>
    </row>
    <row r="3" spans="2:32" ht="17.25" x14ac:dyDescent="0.25">
      <c r="K3" s="1">
        <v>41319</v>
      </c>
      <c r="L3" t="s">
        <v>186</v>
      </c>
      <c r="M3" s="4">
        <v>0.2557133706100696</v>
      </c>
      <c r="N3" t="s">
        <v>188</v>
      </c>
    </row>
    <row r="4" spans="2:32" ht="26.25" x14ac:dyDescent="0.35">
      <c r="C4" s="38" t="s">
        <v>183</v>
      </c>
      <c r="K4" s="1">
        <v>41258</v>
      </c>
      <c r="L4" t="s">
        <v>187</v>
      </c>
      <c r="M4">
        <v>0.15330762295545414</v>
      </c>
      <c r="N4" t="s">
        <v>188</v>
      </c>
      <c r="S4" s="38" t="s">
        <v>182</v>
      </c>
    </row>
    <row r="6" spans="2:32" x14ac:dyDescent="0.25">
      <c r="D6">
        <v>1</v>
      </c>
      <c r="E6">
        <v>2</v>
      </c>
      <c r="F6">
        <v>3</v>
      </c>
      <c r="G6">
        <v>4</v>
      </c>
      <c r="H6">
        <v>5</v>
      </c>
      <c r="I6">
        <v>6</v>
      </c>
      <c r="J6">
        <v>7</v>
      </c>
      <c r="K6">
        <v>8</v>
      </c>
      <c r="L6">
        <v>9</v>
      </c>
      <c r="M6">
        <v>10</v>
      </c>
      <c r="N6">
        <v>11</v>
      </c>
      <c r="O6">
        <v>12</v>
      </c>
    </row>
    <row r="7" spans="2:32" x14ac:dyDescent="0.25">
      <c r="B7" t="s">
        <v>8</v>
      </c>
      <c r="C7" t="s">
        <v>181</v>
      </c>
      <c r="D7" t="s">
        <v>19</v>
      </c>
      <c r="E7" t="s">
        <v>20</v>
      </c>
      <c r="F7" t="s">
        <v>21</v>
      </c>
      <c r="G7" t="s">
        <v>22</v>
      </c>
      <c r="H7" t="s">
        <v>23</v>
      </c>
      <c r="I7" t="s">
        <v>24</v>
      </c>
      <c r="J7" t="s">
        <v>16</v>
      </c>
      <c r="K7" t="s">
        <v>25</v>
      </c>
      <c r="L7" t="s">
        <v>5</v>
      </c>
      <c r="M7" t="s">
        <v>26</v>
      </c>
      <c r="N7" t="s">
        <v>13</v>
      </c>
      <c r="O7" t="s">
        <v>27</v>
      </c>
      <c r="S7" t="s">
        <v>8</v>
      </c>
      <c r="T7" t="s">
        <v>18</v>
      </c>
      <c r="U7" t="s">
        <v>19</v>
      </c>
      <c r="V7" t="s">
        <v>20</v>
      </c>
      <c r="W7" t="s">
        <v>21</v>
      </c>
      <c r="X7" t="s">
        <v>22</v>
      </c>
      <c r="Y7" t="s">
        <v>23</v>
      </c>
      <c r="Z7" t="s">
        <v>24</v>
      </c>
      <c r="AA7" t="s">
        <v>16</v>
      </c>
      <c r="AB7" t="s">
        <v>25</v>
      </c>
      <c r="AC7" t="s">
        <v>5</v>
      </c>
      <c r="AD7" t="s">
        <v>26</v>
      </c>
      <c r="AE7" t="s">
        <v>13</v>
      </c>
      <c r="AF7" t="s">
        <v>27</v>
      </c>
    </row>
    <row r="8" spans="2:32" x14ac:dyDescent="0.25">
      <c r="B8" s="35">
        <v>1</v>
      </c>
      <c r="C8" s="1">
        <v>40824</v>
      </c>
      <c r="D8" s="3">
        <v>0.1685082203411255</v>
      </c>
      <c r="E8" s="3">
        <v>0.191766293291286</v>
      </c>
      <c r="F8" s="3">
        <v>0.11638570501656111</v>
      </c>
      <c r="G8" s="3">
        <v>0.150514298460628</v>
      </c>
      <c r="H8" s="3">
        <v>0.12231607458355308</v>
      </c>
      <c r="I8" s="3">
        <v>0.138343569216823</v>
      </c>
      <c r="J8" s="3">
        <v>0.13699292425552131</v>
      </c>
      <c r="K8" s="3">
        <v>0.13237028149009025</v>
      </c>
      <c r="L8" s="3">
        <v>0.12072905366723935</v>
      </c>
      <c r="M8" s="3">
        <v>0.11003514971257841</v>
      </c>
      <c r="N8" s="3">
        <v>0.13153450474592751</v>
      </c>
      <c r="O8" s="3">
        <v>0.13091840707463512</v>
      </c>
      <c r="S8" s="35">
        <v>1</v>
      </c>
      <c r="T8" s="1">
        <v>40824</v>
      </c>
      <c r="U8">
        <f>IFERROR(LOOKUP(D$6,$C$56:$N$56,IF($B8=1,$C$57:$N$57,IF($B8=2,$C$58:$N$58,IF($B8=3,$C$59:$N$59,IF($B8=4,$C$60:$N$60,$C$61:$N$61)))))*IF(D8="","",D8),"")</f>
        <v>0.22683976682272347</v>
      </c>
      <c r="V8">
        <f t="shared" ref="V8:AF8" si="0">IFERROR(LOOKUP(E$6,$C$56:$N$56,IF($B8=1,$C$57:$N$57,IF($B8=2,$C$58:$N$58,IF($B8=3,$C$59:$N$59,IF($B8=4,$C$60:$N$60,$C$61:$N$61)))))*IF(E8="","",E8),"")</f>
        <v>0.24048657021893988</v>
      </c>
      <c r="W8">
        <f t="shared" si="0"/>
        <v>0.1506725099729132</v>
      </c>
      <c r="X8">
        <f t="shared" si="0"/>
        <v>0.21753225082847741</v>
      </c>
      <c r="Y8">
        <f t="shared" si="0"/>
        <v>0.16899520828621148</v>
      </c>
      <c r="Z8">
        <f t="shared" si="0"/>
        <v>0.19460226017491272</v>
      </c>
      <c r="AA8">
        <f t="shared" si="0"/>
        <v>0.19815415752823298</v>
      </c>
      <c r="AB8">
        <f t="shared" si="0"/>
        <v>0.19862499826452021</v>
      </c>
      <c r="AC8">
        <f t="shared" si="0"/>
        <v>0.17824473643640124</v>
      </c>
      <c r="AD8">
        <f t="shared" si="0"/>
        <v>0.14705238532139009</v>
      </c>
      <c r="AE8">
        <f t="shared" si="0"/>
        <v>0.16526203611618398</v>
      </c>
      <c r="AF8">
        <f t="shared" si="0"/>
        <v>0.16009871806168857</v>
      </c>
    </row>
    <row r="9" spans="2:32" x14ac:dyDescent="0.25">
      <c r="B9" s="35">
        <v>1</v>
      </c>
      <c r="C9" s="1">
        <v>41258</v>
      </c>
      <c r="D9" s="3">
        <v>0.15351729498639732</v>
      </c>
      <c r="E9" s="3">
        <v>0.15538336052202295</v>
      </c>
      <c r="F9" s="31"/>
      <c r="G9" s="3">
        <v>0.21409807355516644</v>
      </c>
      <c r="H9" s="3">
        <v>0.19315066422973526</v>
      </c>
      <c r="I9" s="3">
        <v>0.17412250516173444</v>
      </c>
      <c r="J9" s="3">
        <v>0.2323845076994869</v>
      </c>
      <c r="K9" s="3">
        <v>0.17482539932172483</v>
      </c>
      <c r="L9" s="3">
        <v>0.20202020202020202</v>
      </c>
      <c r="M9" s="3">
        <v>0.21210676835081008</v>
      </c>
      <c r="N9" s="3">
        <v>0.18622656886715566</v>
      </c>
      <c r="O9" s="3">
        <v>0.2439875872769588</v>
      </c>
      <c r="S9" s="35">
        <v>1</v>
      </c>
      <c r="T9" s="1">
        <v>41258</v>
      </c>
      <c r="U9">
        <f t="shared" ref="U9:U52" si="1">IFERROR(LOOKUP(D$6,$C$56:$N$56,IF($B9=1,$C$57:$N$57,IF($B9=2,$C$58:$N$58,IF($B9=3,$C$59:$N$59,IF($B9=4,$C$60:$N$60,$C$61:$N$61)))))*IF(D9="","",D9),"")</f>
        <v>0.20665951683231118</v>
      </c>
      <c r="V9">
        <f t="shared" ref="V9:V52" si="2">IFERROR(LOOKUP(E$6,$C$56:$N$56,IF($B9=1,$C$57:$N$57,IF($B9=2,$C$58:$N$58,IF($B9=3,$C$59:$N$59,IF($B9=4,$C$60:$N$60,$C$61:$N$61)))))*IF(E9="","",E9),"")</f>
        <v>0.1948601644204192</v>
      </c>
      <c r="W9" t="str">
        <f t="shared" ref="W9:W52" si="3">IFERROR(LOOKUP(F$6,$C$56:$N$56,IF($B9=1,$C$57:$N$57,IF($B9=2,$C$58:$N$58,IF($B9=3,$C$59:$N$59,IF($B9=4,$C$60:$N$60,$C$61:$N$61)))))*IF(F9="","",F9),"")</f>
        <v/>
      </c>
      <c r="X9">
        <f t="shared" ref="X9:X52" si="4">IFERROR(LOOKUP(G$6,$C$56:$N$56,IF($B9=1,$C$57:$N$57,IF($B9=2,$C$58:$N$58,IF($B9=3,$C$59:$N$59,IF($B9=4,$C$60:$N$60,$C$61:$N$61)))))*IF(G9="","",G9),"")</f>
        <v>0.30942731896451048</v>
      </c>
      <c r="Y9">
        <f t="shared" ref="Y9:Y52" si="5">IFERROR(LOOKUP(H$6,$C$56:$N$56,IF($B9=1,$C$57:$N$57,IF($B9=2,$C$58:$N$58,IF($B9=3,$C$59:$N$59,IF($B9=4,$C$60:$N$60,$C$61:$N$61)))))*IF(H9="","",H9),"")</f>
        <v>0.26686219978247461</v>
      </c>
      <c r="Z9">
        <f t="shared" ref="Z9:Z52" si="6">IFERROR(LOOKUP(I$6,$C$56:$N$56,IF($B9=1,$C$57:$N$57,IF($B9=2,$C$58:$N$58,IF($B9=3,$C$59:$N$59,IF($B9=4,$C$60:$N$60,$C$61:$N$61)))))*IF(I9="","",I9),"")</f>
        <v>0.24493103108164535</v>
      </c>
      <c r="AA9">
        <f t="shared" ref="AA9:AA52" si="7">IFERROR(LOOKUP(J$6,$C$56:$N$56,IF($B9=1,$C$57:$N$57,IF($B9=2,$C$58:$N$58,IF($B9=3,$C$59:$N$59,IF($B9=4,$C$60:$N$60,$C$61:$N$61)))))*IF(J9="","",J9),"")</f>
        <v>0.33613383024013443</v>
      </c>
      <c r="AB9">
        <f t="shared" ref="AB9:AB52" si="8">IFERROR(LOOKUP(K$6,$C$56:$N$56,IF($B9=1,$C$57:$N$57,IF($B9=2,$C$58:$N$58,IF($B9=3,$C$59:$N$59,IF($B9=4,$C$60:$N$60,$C$61:$N$61)))))*IF(K9="","",K9),"")</f>
        <v>0.26232999013053598</v>
      </c>
      <c r="AC9">
        <f t="shared" ref="AC9:AC52" si="9">IFERROR(LOOKUP(L$6,$C$56:$N$56,IF($B9=1,$C$57:$N$57,IF($B9=2,$C$58:$N$58,IF($B9=3,$C$59:$N$59,IF($B9=4,$C$60:$N$60,$C$61:$N$61)))))*IF(L9="","",L9),"")</f>
        <v>0.29826323134421073</v>
      </c>
      <c r="AD9">
        <f t="shared" ref="AD9:AD52" si="10">IFERROR(LOOKUP(M$6,$C$56:$N$56,IF($B9=1,$C$57:$N$57,IF($B9=2,$C$58:$N$58,IF($B9=3,$C$59:$N$59,IF($B9=4,$C$60:$N$60,$C$61:$N$61)))))*IF(M9="","",M9),"")</f>
        <v>0.28346220557950175</v>
      </c>
      <c r="AE9">
        <f t="shared" ref="AE9:AE52" si="11">IFERROR(LOOKUP(N$6,$C$56:$N$56,IF($B9=1,$C$57:$N$57,IF($B9=2,$C$58:$N$58,IF($B9=3,$C$59:$N$59,IF($B9=4,$C$60:$N$60,$C$61:$N$61)))))*IF(N9="","",N9),"")</f>
        <v>0.23397801215250918</v>
      </c>
      <c r="AF9">
        <f t="shared" ref="AF9:AF52" si="12">IFERROR(LOOKUP(O$6,$C$56:$N$56,IF($B9=1,$C$57:$N$57,IF($B9=2,$C$58:$N$58,IF($B9=3,$C$59:$N$59,IF($B9=4,$C$60:$N$60,$C$61:$N$61)))))*IF(O9="","",O9),"")</f>
        <v>0.29836980772105326</v>
      </c>
    </row>
    <row r="10" spans="2:32" x14ac:dyDescent="0.25">
      <c r="B10" s="35">
        <v>1</v>
      </c>
      <c r="C10" s="1">
        <v>41319</v>
      </c>
      <c r="D10" s="3">
        <v>0.25806451612903203</v>
      </c>
      <c r="E10" s="3">
        <v>0.25754276827371697</v>
      </c>
      <c r="F10" s="3">
        <v>0.24199199199199162</v>
      </c>
      <c r="G10" s="3">
        <v>0.20740149094781701</v>
      </c>
      <c r="H10" s="3">
        <v>0.23810848400556334</v>
      </c>
      <c r="I10" s="3">
        <v>0.25592705167173208</v>
      </c>
      <c r="J10" s="3">
        <v>0.23776626367299916</v>
      </c>
      <c r="K10" s="3"/>
      <c r="L10" s="3">
        <v>0.23099337748344365</v>
      </c>
      <c r="M10" s="3">
        <v>0.27571195489187089</v>
      </c>
      <c r="N10" s="3">
        <v>0.27109826589595359</v>
      </c>
      <c r="O10" s="3">
        <v>0.29061553985872862</v>
      </c>
      <c r="S10" s="35">
        <v>1</v>
      </c>
      <c r="T10" s="1">
        <v>41319</v>
      </c>
      <c r="U10">
        <f t="shared" si="1"/>
        <v>0.34739726373836555</v>
      </c>
      <c r="V10">
        <f t="shared" si="2"/>
        <v>0.3229742618675927</v>
      </c>
      <c r="W10">
        <f t="shared" si="3"/>
        <v>0.31328195177913121</v>
      </c>
      <c r="X10">
        <f t="shared" si="4"/>
        <v>0.29974901795036057</v>
      </c>
      <c r="Y10">
        <f t="shared" si="5"/>
        <v>0.32897714373385306</v>
      </c>
      <c r="Z10">
        <f t="shared" si="6"/>
        <v>0.36000215244673922</v>
      </c>
      <c r="AA10">
        <f t="shared" si="7"/>
        <v>0.34391830032681397</v>
      </c>
      <c r="AB10" t="str">
        <f t="shared" si="8"/>
        <v/>
      </c>
      <c r="AC10">
        <f t="shared" si="9"/>
        <v>0.34103931437725848</v>
      </c>
      <c r="AD10">
        <f t="shared" si="10"/>
        <v>0.36846499263533439</v>
      </c>
      <c r="AE10">
        <f t="shared" si="11"/>
        <v>0.34061215721359284</v>
      </c>
      <c r="AF10">
        <f t="shared" si="12"/>
        <v>0.35539063161426482</v>
      </c>
    </row>
    <row r="11" spans="2:32" x14ac:dyDescent="0.25">
      <c r="B11" s="35">
        <v>1</v>
      </c>
      <c r="C11" s="1">
        <v>41355</v>
      </c>
      <c r="D11" s="3">
        <v>0.24156118143459906</v>
      </c>
      <c r="E11" s="3">
        <v>0.23314917127071819</v>
      </c>
      <c r="F11" s="3">
        <v>0.25802183261660616</v>
      </c>
      <c r="G11" s="3">
        <v>0.22671823861945864</v>
      </c>
      <c r="H11" s="3">
        <v>0.25170068027210896</v>
      </c>
      <c r="I11" s="3"/>
      <c r="J11" s="3">
        <v>0.24168399168399157</v>
      </c>
      <c r="K11" s="3">
        <v>0.22073214932946733</v>
      </c>
      <c r="L11" s="3"/>
      <c r="M11" s="3">
        <v>0.21978021978021997</v>
      </c>
      <c r="N11" s="3">
        <v>0.28300714507611058</v>
      </c>
      <c r="O11" s="3">
        <v>0.26343434343434358</v>
      </c>
      <c r="S11" s="35">
        <v>1</v>
      </c>
      <c r="T11" s="1">
        <v>41355</v>
      </c>
      <c r="U11">
        <f t="shared" si="1"/>
        <v>0.32518106214117326</v>
      </c>
      <c r="V11">
        <f t="shared" si="2"/>
        <v>0.29238321076121582</v>
      </c>
      <c r="W11">
        <f t="shared" si="3"/>
        <v>0.33403412508970026</v>
      </c>
      <c r="X11">
        <f t="shared" si="4"/>
        <v>0.32766673502225147</v>
      </c>
      <c r="Y11">
        <f t="shared" si="5"/>
        <v>0.34775649098606454</v>
      </c>
      <c r="Z11" t="str">
        <f t="shared" si="6"/>
        <v/>
      </c>
      <c r="AA11">
        <f t="shared" si="7"/>
        <v>0.34958511923488378</v>
      </c>
      <c r="AB11">
        <f t="shared" si="8"/>
        <v>0.33121424449619769</v>
      </c>
      <c r="AC11" t="str">
        <f t="shared" si="9"/>
        <v/>
      </c>
      <c r="AD11">
        <f t="shared" si="10"/>
        <v>0.2937171044848973</v>
      </c>
      <c r="AE11">
        <f t="shared" si="11"/>
        <v>0.35557466172885999</v>
      </c>
      <c r="AF11">
        <f t="shared" si="12"/>
        <v>0.32215103757882746</v>
      </c>
    </row>
    <row r="12" spans="2:32" x14ac:dyDescent="0.25">
      <c r="B12" s="35">
        <v>1</v>
      </c>
      <c r="C12" s="1">
        <v>41410</v>
      </c>
      <c r="D12" s="3">
        <v>0.20172125336104643</v>
      </c>
      <c r="E12" s="3">
        <v>0.19654531590789903</v>
      </c>
      <c r="F12" s="3">
        <v>0.19676386092946863</v>
      </c>
      <c r="G12" s="3"/>
      <c r="H12" s="3"/>
      <c r="I12" s="3"/>
      <c r="J12" s="3">
        <v>0.22790361538859735</v>
      </c>
      <c r="K12" s="3"/>
      <c r="L12" s="3"/>
      <c r="M12" s="3"/>
      <c r="N12" s="3"/>
      <c r="O12" s="3"/>
      <c r="S12" s="35">
        <v>1</v>
      </c>
      <c r="T12" s="1">
        <v>41410</v>
      </c>
      <c r="U12">
        <f t="shared" si="1"/>
        <v>0.27154996939006704</v>
      </c>
      <c r="V12">
        <f t="shared" si="2"/>
        <v>0.24647975462242772</v>
      </c>
      <c r="W12">
        <f t="shared" si="3"/>
        <v>0.25472977797389862</v>
      </c>
      <c r="X12" t="str">
        <f t="shared" si="4"/>
        <v/>
      </c>
      <c r="Y12" t="str">
        <f t="shared" si="5"/>
        <v/>
      </c>
      <c r="Z12" t="str">
        <f t="shared" si="6"/>
        <v/>
      </c>
      <c r="AA12">
        <f t="shared" si="7"/>
        <v>0.32965241927920835</v>
      </c>
      <c r="AB12" t="str">
        <f t="shared" si="8"/>
        <v/>
      </c>
      <c r="AC12" t="str">
        <f t="shared" si="9"/>
        <v/>
      </c>
      <c r="AD12" t="str">
        <f t="shared" si="10"/>
        <v/>
      </c>
      <c r="AE12" t="str">
        <f t="shared" si="11"/>
        <v/>
      </c>
      <c r="AF12" t="str">
        <f t="shared" si="12"/>
        <v/>
      </c>
    </row>
    <row r="13" spans="2:32" x14ac:dyDescent="0.25">
      <c r="B13" s="35">
        <v>1</v>
      </c>
      <c r="C13" s="1">
        <v>41529</v>
      </c>
      <c r="D13" s="3">
        <v>0.11541701769165956</v>
      </c>
      <c r="E13" s="3">
        <v>0.10379967972048326</v>
      </c>
      <c r="F13" s="3">
        <v>0.16237837837837837</v>
      </c>
      <c r="G13" s="3">
        <v>0.14041192513871886</v>
      </c>
      <c r="H13" s="3">
        <v>9.103295580345748E-2</v>
      </c>
      <c r="I13" s="3">
        <v>0.10440511046047375</v>
      </c>
      <c r="J13" s="3">
        <v>0.1102638907306723</v>
      </c>
      <c r="K13" s="3">
        <v>0.14025336091003135</v>
      </c>
      <c r="L13" s="3">
        <v>0.10186915887850473</v>
      </c>
      <c r="M13" s="3">
        <v>9.429010949235378E-2</v>
      </c>
      <c r="N13" s="3">
        <v>8.7361152806965062E-2</v>
      </c>
      <c r="O13" s="3">
        <v>0.10208760709545081</v>
      </c>
      <c r="S13" s="35">
        <v>1</v>
      </c>
      <c r="T13" s="1">
        <v>41529</v>
      </c>
      <c r="U13">
        <f t="shared" si="1"/>
        <v>0.15537028002283473</v>
      </c>
      <c r="V13">
        <f t="shared" si="2"/>
        <v>0.13017109804529856</v>
      </c>
      <c r="W13">
        <f t="shared" si="3"/>
        <v>0.21021445745523734</v>
      </c>
      <c r="X13">
        <f t="shared" si="4"/>
        <v>0.2029316977255487</v>
      </c>
      <c r="Y13">
        <f t="shared" si="5"/>
        <v>0.12577360236005619</v>
      </c>
      <c r="Z13">
        <f t="shared" si="6"/>
        <v>0.14686241351469301</v>
      </c>
      <c r="AA13">
        <f t="shared" si="7"/>
        <v>0.15949180216613199</v>
      </c>
      <c r="AB13">
        <f t="shared" si="8"/>
        <v>0.21045376087255391</v>
      </c>
      <c r="AC13">
        <f t="shared" si="9"/>
        <v>0.15039993128202708</v>
      </c>
      <c r="AD13">
        <f t="shared" si="10"/>
        <v>0.12601051163454416</v>
      </c>
      <c r="AE13">
        <f t="shared" si="11"/>
        <v>0.10976193674977996</v>
      </c>
      <c r="AF13">
        <f t="shared" si="12"/>
        <v>0.1248418415039944</v>
      </c>
    </row>
    <row r="14" spans="2:32" x14ac:dyDescent="0.25">
      <c r="B14" s="35">
        <v>1</v>
      </c>
      <c r="C14" s="1">
        <v>41733</v>
      </c>
      <c r="D14" s="3">
        <v>0.24240205053094124</v>
      </c>
      <c r="E14" s="3">
        <v>0.25338208409506402</v>
      </c>
      <c r="F14" s="3">
        <v>0.25282824820020583</v>
      </c>
      <c r="G14" s="3">
        <v>0.23120425815036602</v>
      </c>
      <c r="H14" s="3">
        <v>0.24559147685525343</v>
      </c>
      <c r="I14" s="3">
        <v>0.25897064153678884</v>
      </c>
      <c r="J14" s="3">
        <v>0.24094401756311751</v>
      </c>
      <c r="K14" s="3"/>
      <c r="L14" s="3">
        <v>0.23789473684210521</v>
      </c>
      <c r="M14" s="3">
        <v>0.22065033783783758</v>
      </c>
      <c r="N14" s="3">
        <v>0.29000969932104759</v>
      </c>
      <c r="O14" s="3">
        <v>0.29510556621881007</v>
      </c>
      <c r="S14" s="35">
        <v>1</v>
      </c>
      <c r="T14" s="1">
        <v>41733</v>
      </c>
      <c r="U14">
        <f t="shared" si="1"/>
        <v>0.32631301018119507</v>
      </c>
      <c r="V14">
        <f t="shared" si="2"/>
        <v>0.31775651139270294</v>
      </c>
      <c r="W14">
        <f t="shared" si="3"/>
        <v>0.32731052961322921</v>
      </c>
      <c r="X14">
        <f t="shared" si="4"/>
        <v>0.33415019829317827</v>
      </c>
      <c r="Y14">
        <f t="shared" si="5"/>
        <v>0.33931584974238982</v>
      </c>
      <c r="Z14">
        <f t="shared" si="6"/>
        <v>0.36428344625850451</v>
      </c>
      <c r="AA14">
        <f t="shared" si="7"/>
        <v>0.34851477965850536</v>
      </c>
      <c r="AB14" t="str">
        <f t="shared" si="8"/>
        <v/>
      </c>
      <c r="AC14">
        <f t="shared" si="9"/>
        <v>0.35122850200501943</v>
      </c>
      <c r="AD14">
        <f t="shared" si="10"/>
        <v>0.29487994141671503</v>
      </c>
      <c r="AE14">
        <f t="shared" si="11"/>
        <v>0.36437278184774197</v>
      </c>
      <c r="AF14">
        <f t="shared" si="12"/>
        <v>0.36088143676821405</v>
      </c>
    </row>
    <row r="15" spans="2:32" x14ac:dyDescent="0.25">
      <c r="B15" s="35">
        <v>1</v>
      </c>
      <c r="C15" s="1">
        <v>41830</v>
      </c>
      <c r="D15" s="3"/>
      <c r="E15" s="3"/>
      <c r="F15" s="3"/>
      <c r="G15" s="3"/>
      <c r="H15" s="3"/>
      <c r="I15" s="3"/>
      <c r="J15" s="3">
        <v>0.12543107775661971</v>
      </c>
      <c r="K15" s="3">
        <v>0.11956421708186456</v>
      </c>
      <c r="L15" s="3">
        <v>0.11586119163232292</v>
      </c>
      <c r="M15" s="3">
        <v>0.11686590877878211</v>
      </c>
      <c r="N15" s="3">
        <v>8.2754023988253017E-2</v>
      </c>
      <c r="O15" s="3">
        <v>0.12149201920867278</v>
      </c>
      <c r="S15" s="35">
        <v>1</v>
      </c>
      <c r="T15" s="1">
        <v>41830</v>
      </c>
      <c r="U15" t="str">
        <f t="shared" si="1"/>
        <v/>
      </c>
      <c r="V15" t="str">
        <f t="shared" si="2"/>
        <v/>
      </c>
      <c r="W15" t="str">
        <f t="shared" si="3"/>
        <v/>
      </c>
      <c r="X15" t="str">
        <f t="shared" si="4"/>
        <v/>
      </c>
      <c r="Y15" t="str">
        <f t="shared" si="5"/>
        <v/>
      </c>
      <c r="Z15" t="str">
        <f t="shared" si="6"/>
        <v/>
      </c>
      <c r="AA15">
        <f t="shared" si="7"/>
        <v>0.18143046201686966</v>
      </c>
      <c r="AB15">
        <f t="shared" si="8"/>
        <v>0.17940917057097869</v>
      </c>
      <c r="AC15">
        <f t="shared" si="9"/>
        <v>0.17105781034805495</v>
      </c>
      <c r="AD15">
        <f t="shared" si="10"/>
        <v>0.15618109934472496</v>
      </c>
      <c r="AE15">
        <f t="shared" si="11"/>
        <v>0.10397346709536805</v>
      </c>
      <c r="AF15">
        <f t="shared" si="12"/>
        <v>0.14857128928360638</v>
      </c>
    </row>
    <row r="16" spans="2:32" x14ac:dyDescent="0.25">
      <c r="B16" s="36">
        <v>1</v>
      </c>
      <c r="C16" s="1">
        <v>41841</v>
      </c>
      <c r="D16" s="3">
        <v>0.10499079714468143</v>
      </c>
      <c r="E16" s="3">
        <v>9.6518066224387578E-2</v>
      </c>
      <c r="F16" s="3">
        <v>8.3663005267182761E-2</v>
      </c>
      <c r="G16" s="3">
        <v>0.11468173970769609</v>
      </c>
      <c r="H16" s="3">
        <v>8.4517123726691429E-2</v>
      </c>
      <c r="I16" s="3">
        <v>9.1524670352345433E-2</v>
      </c>
      <c r="J16" s="3"/>
      <c r="K16" s="3"/>
      <c r="L16" s="3"/>
      <c r="M16" s="3"/>
      <c r="N16" s="3"/>
      <c r="O16" s="3"/>
      <c r="S16" s="36">
        <v>1</v>
      </c>
      <c r="T16" s="1">
        <v>41841</v>
      </c>
      <c r="U16">
        <f t="shared" si="1"/>
        <v>0.14133487312736712</v>
      </c>
      <c r="V16">
        <f t="shared" si="2"/>
        <v>0.12103951279493293</v>
      </c>
      <c r="W16">
        <f t="shared" si="3"/>
        <v>0.10830982201542494</v>
      </c>
      <c r="X16">
        <f t="shared" si="4"/>
        <v>0.16574489747940066</v>
      </c>
      <c r="Y16">
        <f t="shared" si="5"/>
        <v>0.11677115192400273</v>
      </c>
      <c r="Z16">
        <f t="shared" si="6"/>
        <v>0.12874402339884394</v>
      </c>
      <c r="AA16" t="str">
        <f t="shared" si="7"/>
        <v/>
      </c>
      <c r="AB16" t="str">
        <f t="shared" si="8"/>
        <v/>
      </c>
      <c r="AC16" t="str">
        <f t="shared" si="9"/>
        <v/>
      </c>
      <c r="AD16" t="str">
        <f t="shared" si="10"/>
        <v/>
      </c>
      <c r="AE16" t="str">
        <f t="shared" si="11"/>
        <v/>
      </c>
      <c r="AF16" t="str">
        <f t="shared" si="12"/>
        <v/>
      </c>
    </row>
    <row r="17" spans="2:32" x14ac:dyDescent="0.25">
      <c r="B17" s="35">
        <v>2</v>
      </c>
      <c r="C17" s="1">
        <v>40824</v>
      </c>
      <c r="D17" s="3">
        <v>0.19765356448961299</v>
      </c>
      <c r="E17" s="3">
        <v>0.196005612948492</v>
      </c>
      <c r="F17" s="3">
        <v>0.109340416113325</v>
      </c>
      <c r="G17" s="3">
        <v>0.157263676265924</v>
      </c>
      <c r="H17" s="3">
        <v>9.78769188158468E-2</v>
      </c>
      <c r="I17" s="3">
        <v>0.110711464981749</v>
      </c>
      <c r="J17" s="3">
        <v>0.13929977211518499</v>
      </c>
      <c r="K17" s="3">
        <v>0.15361385644404499</v>
      </c>
      <c r="L17" s="3">
        <v>0.117671333527926</v>
      </c>
      <c r="M17" s="3">
        <v>8.66707503232894E-2</v>
      </c>
      <c r="N17" s="3">
        <v>8.2726690636851508E-2</v>
      </c>
      <c r="O17" s="3">
        <v>9.6941040667732098E-2</v>
      </c>
      <c r="S17" s="35">
        <v>2</v>
      </c>
      <c r="T17" s="1">
        <v>40824</v>
      </c>
      <c r="U17">
        <f t="shared" si="1"/>
        <v>0.29040935759948766</v>
      </c>
      <c r="V17">
        <f t="shared" si="2"/>
        <v>0.2482296256083168</v>
      </c>
      <c r="W17">
        <f t="shared" si="3"/>
        <v>0.12336255695751318</v>
      </c>
      <c r="X17">
        <f t="shared" si="4"/>
        <v>0.2308335619248171</v>
      </c>
      <c r="Y17">
        <f t="shared" si="5"/>
        <v>0.11859383624215598</v>
      </c>
      <c r="Z17">
        <f t="shared" si="6"/>
        <v>0.1280924438443585</v>
      </c>
      <c r="AA17">
        <f t="shared" si="7"/>
        <v>0.18604483363360536</v>
      </c>
      <c r="AB17">
        <f t="shared" si="8"/>
        <v>0.23417066624274094</v>
      </c>
      <c r="AC17">
        <f t="shared" si="9"/>
        <v>0.15650616795935207</v>
      </c>
      <c r="AD17">
        <f t="shared" si="10"/>
        <v>0.12747416502307921</v>
      </c>
      <c r="AE17">
        <f t="shared" si="11"/>
        <v>0.11275235527137063</v>
      </c>
      <c r="AF17">
        <f t="shared" si="12"/>
        <v>0.1138528495384095</v>
      </c>
    </row>
    <row r="18" spans="2:32" x14ac:dyDescent="0.25">
      <c r="B18" s="35">
        <v>2</v>
      </c>
      <c r="C18" s="1">
        <v>41258</v>
      </c>
      <c r="D18" s="3">
        <v>0.1237785016286644</v>
      </c>
      <c r="E18" s="3">
        <v>0.10954165465552025</v>
      </c>
      <c r="F18" s="3">
        <v>0.1928620452985586</v>
      </c>
      <c r="G18" s="3">
        <v>0.11472039473684209</v>
      </c>
      <c r="H18" s="3">
        <v>0.1265266243282851</v>
      </c>
      <c r="I18" s="3">
        <v>0.17649975210708987</v>
      </c>
      <c r="J18" s="3">
        <v>0.13192443163624709</v>
      </c>
      <c r="K18" s="3">
        <v>0.1110310021629418</v>
      </c>
      <c r="L18" s="3">
        <v>0.12484355444305364</v>
      </c>
      <c r="M18" s="3">
        <v>0.10012172854534407</v>
      </c>
      <c r="N18" s="3">
        <v>8.8974854932301631E-2</v>
      </c>
      <c r="O18" s="3">
        <v>0.13026355649803079</v>
      </c>
      <c r="S18" s="35">
        <v>2</v>
      </c>
      <c r="T18" s="1">
        <v>41258</v>
      </c>
      <c r="U18">
        <f t="shared" si="1"/>
        <v>0.18186585825269347</v>
      </c>
      <c r="V18">
        <f t="shared" si="2"/>
        <v>0.13872808801042311</v>
      </c>
      <c r="W18">
        <f t="shared" si="3"/>
        <v>0.21759524880010464</v>
      </c>
      <c r="X18">
        <f t="shared" si="4"/>
        <v>0.16838800905142196</v>
      </c>
      <c r="Y18">
        <f t="shared" si="5"/>
        <v>0.15330762295545411</v>
      </c>
      <c r="Z18">
        <f t="shared" si="6"/>
        <v>0.20420906352424861</v>
      </c>
      <c r="AA18">
        <f t="shared" si="7"/>
        <v>0.17619453760253512</v>
      </c>
      <c r="AB18">
        <f t="shared" si="8"/>
        <v>0.1692568909600031</v>
      </c>
      <c r="AC18">
        <f t="shared" si="9"/>
        <v>0.16604542257244059</v>
      </c>
      <c r="AD18">
        <f t="shared" si="10"/>
        <v>0.14725768150590923</v>
      </c>
      <c r="AE18">
        <f t="shared" si="11"/>
        <v>0.1212682917244198</v>
      </c>
      <c r="AF18">
        <f t="shared" si="12"/>
        <v>0.15298863098800039</v>
      </c>
    </row>
    <row r="19" spans="2:32" x14ac:dyDescent="0.25">
      <c r="B19" s="35">
        <v>2</v>
      </c>
      <c r="C19" s="1">
        <v>41319</v>
      </c>
      <c r="D19" s="3">
        <v>0.20734284204965647</v>
      </c>
      <c r="E19" s="3">
        <v>0.24916163648557985</v>
      </c>
      <c r="F19" s="3">
        <v>0.24390243902439021</v>
      </c>
      <c r="G19" s="3">
        <v>0.20555705422174281</v>
      </c>
      <c r="H19" s="3">
        <v>0.2987288135593219</v>
      </c>
      <c r="I19" s="3">
        <v>0.28717754172989352</v>
      </c>
      <c r="J19" s="3">
        <v>0.28991185112634649</v>
      </c>
      <c r="K19" s="3"/>
      <c r="L19" s="3">
        <v>0.31451060917180002</v>
      </c>
      <c r="M19" s="3">
        <v>0.19812462189957641</v>
      </c>
      <c r="N19" s="3">
        <v>0.21604278074866307</v>
      </c>
      <c r="O19" s="3">
        <v>0.27755775577557745</v>
      </c>
      <c r="S19" s="35">
        <v>2</v>
      </c>
      <c r="T19" s="1">
        <v>41319</v>
      </c>
      <c r="U19">
        <f t="shared" si="1"/>
        <v>0.30464566484282718</v>
      </c>
      <c r="V19">
        <f t="shared" si="2"/>
        <v>0.31554861521758709</v>
      </c>
      <c r="W19">
        <f t="shared" si="3"/>
        <v>0.27518121473982515</v>
      </c>
      <c r="X19">
        <f t="shared" si="4"/>
        <v>0.30171917718967278</v>
      </c>
      <c r="Y19">
        <f t="shared" si="5"/>
        <v>0.36195863564854969</v>
      </c>
      <c r="Z19">
        <f t="shared" si="6"/>
        <v>0.33226254519765802</v>
      </c>
      <c r="AA19">
        <f t="shared" si="7"/>
        <v>0.38719806423381864</v>
      </c>
      <c r="AB19" t="str">
        <f t="shared" si="8"/>
        <v/>
      </c>
      <c r="AC19">
        <f t="shared" si="9"/>
        <v>0.41830791534590878</v>
      </c>
      <c r="AD19">
        <f t="shared" si="10"/>
        <v>0.29139900892695131</v>
      </c>
      <c r="AE19">
        <f t="shared" si="11"/>
        <v>0.29445554005924368</v>
      </c>
      <c r="AF19">
        <f t="shared" si="12"/>
        <v>0.32597897844781532</v>
      </c>
    </row>
    <row r="20" spans="2:32" x14ac:dyDescent="0.25">
      <c r="B20" s="35">
        <v>2</v>
      </c>
      <c r="C20" s="1">
        <v>41355</v>
      </c>
      <c r="D20" s="3">
        <v>0.23465310570286962</v>
      </c>
      <c r="E20" s="3">
        <v>0.24838411819021242</v>
      </c>
      <c r="F20" s="3">
        <v>0.27781013395457188</v>
      </c>
      <c r="G20" s="3">
        <v>0.20728476821192074</v>
      </c>
      <c r="H20" s="3">
        <v>0.27844551282051294</v>
      </c>
      <c r="I20" s="3">
        <v>0.27938671209540011</v>
      </c>
      <c r="J20" s="3">
        <v>0.27172364672364685</v>
      </c>
      <c r="K20" s="3"/>
      <c r="L20" s="3">
        <v>0.26763367463026178</v>
      </c>
      <c r="M20" s="3">
        <v>0.2080631519594022</v>
      </c>
      <c r="N20" s="3">
        <v>0.27260198456449836</v>
      </c>
      <c r="O20" s="3">
        <v>0.2864823348694317</v>
      </c>
      <c r="S20" s="35">
        <v>2</v>
      </c>
      <c r="T20" s="1">
        <v>41355</v>
      </c>
      <c r="U20">
        <f t="shared" si="1"/>
        <v>0.34477221729778718</v>
      </c>
      <c r="V20">
        <f t="shared" si="2"/>
        <v>0.31456393384821529</v>
      </c>
      <c r="W20">
        <f t="shared" si="3"/>
        <v>0.31343733352747583</v>
      </c>
      <c r="X20">
        <f t="shared" si="4"/>
        <v>0.30425513707443175</v>
      </c>
      <c r="Y20">
        <f t="shared" si="5"/>
        <v>0.33738211162867776</v>
      </c>
      <c r="Z20">
        <f t="shared" si="6"/>
        <v>0.3232486060575534</v>
      </c>
      <c r="AA20">
        <f t="shared" si="7"/>
        <v>0.36290641313624022</v>
      </c>
      <c r="AB20" t="str">
        <f t="shared" si="8"/>
        <v/>
      </c>
      <c r="AC20">
        <f t="shared" si="9"/>
        <v>0.35596028002284674</v>
      </c>
      <c r="AD20">
        <f t="shared" si="10"/>
        <v>0.30601646425308376</v>
      </c>
      <c r="AE20">
        <f t="shared" si="11"/>
        <v>0.37154291528742833</v>
      </c>
      <c r="AF20">
        <f t="shared" si="12"/>
        <v>0.33646049127011823</v>
      </c>
    </row>
    <row r="21" spans="2:32" x14ac:dyDescent="0.25">
      <c r="B21" s="35">
        <v>2</v>
      </c>
      <c r="C21" s="1">
        <v>41410</v>
      </c>
      <c r="D21" s="3">
        <v>0.20163694620647554</v>
      </c>
      <c r="E21" s="3">
        <v>0.24318914618315784</v>
      </c>
      <c r="F21" s="3">
        <v>0.3007564296520423</v>
      </c>
      <c r="G21" s="3"/>
      <c r="H21" s="3"/>
      <c r="I21" s="3"/>
      <c r="J21" s="3">
        <v>0.27669426303495848</v>
      </c>
      <c r="K21" s="3"/>
      <c r="L21" s="3"/>
      <c r="M21" s="3"/>
      <c r="N21" s="3"/>
      <c r="O21" s="3"/>
      <c r="S21" s="35">
        <v>2</v>
      </c>
      <c r="T21" s="1">
        <v>41410</v>
      </c>
      <c r="U21">
        <f t="shared" si="1"/>
        <v>0.29626207939812937</v>
      </c>
      <c r="V21">
        <f t="shared" si="2"/>
        <v>0.30798480615407259</v>
      </c>
      <c r="W21">
        <f t="shared" si="3"/>
        <v>0.33932633057509326</v>
      </c>
      <c r="X21" t="str">
        <f t="shared" si="4"/>
        <v/>
      </c>
      <c r="Y21" t="str">
        <f t="shared" si="5"/>
        <v/>
      </c>
      <c r="Z21" t="str">
        <f t="shared" si="6"/>
        <v/>
      </c>
      <c r="AA21">
        <f t="shared" si="7"/>
        <v>0.36954502761961344</v>
      </c>
      <c r="AB21" t="str">
        <f t="shared" si="8"/>
        <v/>
      </c>
      <c r="AC21" t="str">
        <f t="shared" si="9"/>
        <v/>
      </c>
      <c r="AD21" t="str">
        <f t="shared" si="10"/>
        <v/>
      </c>
      <c r="AE21" t="str">
        <f t="shared" si="11"/>
        <v/>
      </c>
      <c r="AF21" t="str">
        <f t="shared" si="12"/>
        <v/>
      </c>
    </row>
    <row r="22" spans="2:32" x14ac:dyDescent="0.25">
      <c r="B22" s="35">
        <v>2</v>
      </c>
      <c r="C22" s="1">
        <v>41529</v>
      </c>
      <c r="D22" s="3">
        <v>0.12936715717251976</v>
      </c>
      <c r="E22" s="3">
        <v>0.11003960737041502</v>
      </c>
      <c r="F22" s="3">
        <v>0.25622234513274333</v>
      </c>
      <c r="G22" s="3">
        <v>0.16143764892772053</v>
      </c>
      <c r="H22" s="3">
        <v>0.11468311245243418</v>
      </c>
      <c r="I22" s="3">
        <v>0.12490170380078637</v>
      </c>
      <c r="J22" s="3">
        <v>0.12941455321166151</v>
      </c>
      <c r="K22" s="3">
        <v>0.18007923033389925</v>
      </c>
      <c r="L22" s="3">
        <v>0.13200686799313191</v>
      </c>
      <c r="M22" s="3">
        <v>0.11960085531004969</v>
      </c>
      <c r="N22" s="3">
        <v>0.10684233835252441</v>
      </c>
      <c r="O22" s="3">
        <v>9.5612622003221875E-2</v>
      </c>
      <c r="S22" s="35">
        <v>2</v>
      </c>
      <c r="T22" s="1">
        <v>41529</v>
      </c>
      <c r="U22">
        <f t="shared" si="1"/>
        <v>0.190077184319728</v>
      </c>
      <c r="V22">
        <f t="shared" si="2"/>
        <v>0.13935871595076404</v>
      </c>
      <c r="W22">
        <f t="shared" si="3"/>
        <v>0.28908106232617164</v>
      </c>
      <c r="X22">
        <f t="shared" si="4"/>
        <v>0.23696017043211215</v>
      </c>
      <c r="Y22">
        <f t="shared" si="5"/>
        <v>0.13895727841120711</v>
      </c>
      <c r="Z22">
        <f t="shared" si="6"/>
        <v>0.14451045772724974</v>
      </c>
      <c r="AA22">
        <f t="shared" si="7"/>
        <v>0.17284241500497274</v>
      </c>
      <c r="AB22">
        <f t="shared" si="8"/>
        <v>0.27451477568450777</v>
      </c>
      <c r="AC22">
        <f t="shared" si="9"/>
        <v>0.17557283014063976</v>
      </c>
      <c r="AD22">
        <f t="shared" si="10"/>
        <v>0.17590731717246846</v>
      </c>
      <c r="AE22">
        <f t="shared" si="11"/>
        <v>0.14562078090165345</v>
      </c>
      <c r="AF22">
        <f t="shared" si="12"/>
        <v>0.11229268214911058</v>
      </c>
    </row>
    <row r="23" spans="2:32" x14ac:dyDescent="0.25">
      <c r="B23" s="35">
        <v>2</v>
      </c>
      <c r="C23" s="1">
        <v>41733</v>
      </c>
      <c r="D23" s="3">
        <v>0.23585243553008603</v>
      </c>
      <c r="E23" s="3">
        <v>0.25619653432770356</v>
      </c>
      <c r="F23" s="3">
        <v>0.28552330022918265</v>
      </c>
      <c r="G23" s="3">
        <v>0.218661473087819</v>
      </c>
      <c r="H23" s="3">
        <v>0.24976578602211008</v>
      </c>
      <c r="I23" s="3">
        <v>0.28849028400597904</v>
      </c>
      <c r="J23" s="3">
        <v>0.27105719237435011</v>
      </c>
      <c r="K23" s="3">
        <v>0.2268726125228368</v>
      </c>
      <c r="L23" s="3">
        <v>0.24513547917803213</v>
      </c>
      <c r="M23" s="3">
        <v>0.21422093234173761</v>
      </c>
      <c r="N23" s="3">
        <v>0.27477621483375952</v>
      </c>
      <c r="O23" s="3">
        <v>0.30644831115660182</v>
      </c>
      <c r="S23" s="35">
        <v>2</v>
      </c>
      <c r="T23" s="1">
        <v>41733</v>
      </c>
      <c r="U23">
        <f t="shared" si="1"/>
        <v>0.3465343742594954</v>
      </c>
      <c r="V23">
        <f t="shared" si="2"/>
        <v>0.32445790118789258</v>
      </c>
      <c r="W23">
        <f t="shared" si="3"/>
        <v>0.32213965923372018</v>
      </c>
      <c r="X23">
        <f t="shared" si="4"/>
        <v>0.320954004682171</v>
      </c>
      <c r="Y23">
        <f t="shared" si="5"/>
        <v>0.30263194923544884</v>
      </c>
      <c r="Z23">
        <f t="shared" si="6"/>
        <v>0.33378137946030029</v>
      </c>
      <c r="AA23">
        <f t="shared" si="7"/>
        <v>0.36201631556711583</v>
      </c>
      <c r="AB23">
        <f t="shared" si="8"/>
        <v>0.34584712640201043</v>
      </c>
      <c r="AC23">
        <f t="shared" si="9"/>
        <v>0.32603705020414714</v>
      </c>
      <c r="AD23">
        <f t="shared" si="10"/>
        <v>0.31507324418986454</v>
      </c>
      <c r="AE23">
        <f t="shared" si="11"/>
        <v>0.3745062827553432</v>
      </c>
      <c r="AF23">
        <f t="shared" si="12"/>
        <v>0.35990962363400553</v>
      </c>
    </row>
    <row r="24" spans="2:32" x14ac:dyDescent="0.25">
      <c r="B24" s="35">
        <v>2</v>
      </c>
      <c r="C24" s="1">
        <v>41830</v>
      </c>
      <c r="D24" s="3"/>
      <c r="E24" s="3"/>
      <c r="F24" s="3"/>
      <c r="G24" s="3"/>
      <c r="H24" s="3"/>
      <c r="I24" s="3"/>
      <c r="J24" s="3">
        <v>0.1660663592370836</v>
      </c>
      <c r="K24" s="3">
        <v>0.16283645752749976</v>
      </c>
      <c r="L24" s="3">
        <v>0.1445659670254632</v>
      </c>
      <c r="M24" s="3">
        <v>0.13323400752947462</v>
      </c>
      <c r="N24" s="3">
        <v>7.6881508695226863E-2</v>
      </c>
      <c r="O24" s="3">
        <v>0.13597610141488137</v>
      </c>
      <c r="S24" s="35">
        <v>2</v>
      </c>
      <c r="T24" s="1">
        <v>41830</v>
      </c>
      <c r="U24" t="str">
        <f t="shared" si="1"/>
        <v/>
      </c>
      <c r="V24" t="str">
        <f t="shared" si="2"/>
        <v/>
      </c>
      <c r="W24" t="str">
        <f t="shared" si="3"/>
        <v/>
      </c>
      <c r="X24" t="str">
        <f t="shared" si="4"/>
        <v/>
      </c>
      <c r="Y24" t="str">
        <f t="shared" si="5"/>
        <v/>
      </c>
      <c r="Z24" t="str">
        <f t="shared" si="6"/>
        <v/>
      </c>
      <c r="AA24">
        <f t="shared" si="7"/>
        <v>0.22179352993380691</v>
      </c>
      <c r="AB24">
        <f t="shared" si="8"/>
        <v>0.24822970160710797</v>
      </c>
      <c r="AC24">
        <f t="shared" si="9"/>
        <v>0.19227678346250554</v>
      </c>
      <c r="AD24">
        <f t="shared" si="10"/>
        <v>0.19595877270182882</v>
      </c>
      <c r="AE24">
        <f t="shared" si="11"/>
        <v>0.10478566367722777</v>
      </c>
      <c r="AF24">
        <f t="shared" si="12"/>
        <v>0.15969775554886437</v>
      </c>
    </row>
    <row r="25" spans="2:32" x14ac:dyDescent="0.25">
      <c r="B25" s="36">
        <v>2</v>
      </c>
      <c r="C25" s="1">
        <v>41841</v>
      </c>
      <c r="D25" s="3">
        <v>0.11264138035656546</v>
      </c>
      <c r="E25" s="3">
        <v>9.4958465347655216E-2</v>
      </c>
      <c r="F25" s="3">
        <v>0.21189888459687894</v>
      </c>
      <c r="G25" s="3">
        <v>0.11301456429635631</v>
      </c>
      <c r="H25" s="3">
        <v>0.11010234399385568</v>
      </c>
      <c r="I25" s="3">
        <v>0.10676049857855544</v>
      </c>
      <c r="J25" s="3"/>
      <c r="K25" s="3"/>
      <c r="L25" s="3"/>
      <c r="M25" s="3"/>
      <c r="N25" s="3"/>
      <c r="O25" s="3"/>
      <c r="S25" s="36">
        <v>2</v>
      </c>
      <c r="T25" s="1">
        <v>41841</v>
      </c>
      <c r="U25">
        <f t="shared" si="1"/>
        <v>0.16550225639967547</v>
      </c>
      <c r="V25">
        <f t="shared" si="2"/>
        <v>0.12025933312319527</v>
      </c>
      <c r="W25">
        <f t="shared" si="3"/>
        <v>0.23907342910807103</v>
      </c>
      <c r="X25">
        <f t="shared" si="4"/>
        <v>0.16588417011056392</v>
      </c>
      <c r="Y25">
        <f t="shared" si="5"/>
        <v>0.1334069309849461</v>
      </c>
      <c r="Z25">
        <f t="shared" si="6"/>
        <v>0.12352120145121118</v>
      </c>
      <c r="AA25" t="str">
        <f t="shared" si="7"/>
        <v/>
      </c>
      <c r="AB25" t="str">
        <f t="shared" si="8"/>
        <v/>
      </c>
      <c r="AC25" t="str">
        <f t="shared" si="9"/>
        <v/>
      </c>
      <c r="AD25" t="str">
        <f t="shared" si="10"/>
        <v/>
      </c>
      <c r="AE25" t="str">
        <f t="shared" si="11"/>
        <v/>
      </c>
      <c r="AF25" t="str">
        <f t="shared" si="12"/>
        <v/>
      </c>
    </row>
    <row r="26" spans="2:32" x14ac:dyDescent="0.25">
      <c r="B26" s="35">
        <v>3</v>
      </c>
      <c r="C26" s="1">
        <v>40824</v>
      </c>
      <c r="D26" s="3">
        <v>0.188605049079939</v>
      </c>
      <c r="E26" s="3">
        <v>0.20032220773790499</v>
      </c>
      <c r="F26" s="3">
        <v>0.15871524201853801</v>
      </c>
      <c r="G26" s="3">
        <v>0.16034955026680697</v>
      </c>
      <c r="H26" s="3">
        <v>0.12354416418282799</v>
      </c>
      <c r="I26" s="3">
        <v>0.11897155028145401</v>
      </c>
      <c r="J26" s="3">
        <v>0.140385355252623</v>
      </c>
      <c r="K26" s="3">
        <v>0.18333837706973299</v>
      </c>
      <c r="L26" s="3">
        <v>0.139986747082674</v>
      </c>
      <c r="M26" s="3">
        <v>9.0343083857170006E-2</v>
      </c>
      <c r="N26" s="3">
        <v>0.106335473067262</v>
      </c>
      <c r="O26" s="3">
        <v>8.7096264292112202E-2</v>
      </c>
      <c r="S26" s="35">
        <v>3</v>
      </c>
      <c r="T26" s="1">
        <v>40824</v>
      </c>
      <c r="U26">
        <f t="shared" si="1"/>
        <v>0.28967489376768429</v>
      </c>
      <c r="V26">
        <f t="shared" si="2"/>
        <v>0.25988497062243415</v>
      </c>
      <c r="W26">
        <f t="shared" si="3"/>
        <v>0.16047166443925104</v>
      </c>
      <c r="X26">
        <f t="shared" si="4"/>
        <v>0.24495988892870244</v>
      </c>
      <c r="Y26">
        <f t="shared" si="5"/>
        <v>0.12191840174877835</v>
      </c>
      <c r="Z26">
        <f t="shared" si="6"/>
        <v>0.12084850454383041</v>
      </c>
      <c r="AA26">
        <f t="shared" si="7"/>
        <v>0.2069766197466899</v>
      </c>
      <c r="AB26">
        <f t="shared" si="8"/>
        <v>0.2917352344437722</v>
      </c>
      <c r="AC26">
        <f t="shared" si="9"/>
        <v>0.16648461424620375</v>
      </c>
      <c r="AD26">
        <f t="shared" si="10"/>
        <v>0.13394098814797234</v>
      </c>
      <c r="AE26">
        <f t="shared" si="11"/>
        <v>0.15028612038482739</v>
      </c>
      <c r="AF26">
        <f t="shared" si="12"/>
        <v>0.11647800925834192</v>
      </c>
    </row>
    <row r="27" spans="2:32" x14ac:dyDescent="0.25">
      <c r="B27" s="35">
        <v>3</v>
      </c>
      <c r="C27" s="1">
        <v>41258</v>
      </c>
      <c r="D27" s="3">
        <v>0.13753581661891132</v>
      </c>
      <c r="E27" s="3">
        <v>0.11195779601406824</v>
      </c>
      <c r="F27" s="3">
        <v>0.23584102200141954</v>
      </c>
      <c r="G27" s="3">
        <v>0.12113402061855669</v>
      </c>
      <c r="H27" s="3">
        <v>0.20484242890084545</v>
      </c>
      <c r="I27" s="3">
        <v>0.22604741799285485</v>
      </c>
      <c r="J27" s="3">
        <v>0.12394461330631523</v>
      </c>
      <c r="K27" s="3"/>
      <c r="L27" s="3">
        <v>0.13145965548504071</v>
      </c>
      <c r="M27" s="3">
        <v>0.1011994002998499</v>
      </c>
      <c r="N27" s="3">
        <v>0.13619713619713605</v>
      </c>
      <c r="O27" s="3">
        <v>0.11771595900439248</v>
      </c>
      <c r="S27" s="35">
        <v>3</v>
      </c>
      <c r="T27" s="1">
        <v>41258</v>
      </c>
      <c r="U27">
        <f t="shared" si="1"/>
        <v>0.21123863471676541</v>
      </c>
      <c r="V27">
        <f t="shared" si="2"/>
        <v>0.14524674451540115</v>
      </c>
      <c r="W27">
        <f t="shared" si="3"/>
        <v>0.23845095696102966</v>
      </c>
      <c r="X27">
        <f t="shared" si="4"/>
        <v>0.18505182076803883</v>
      </c>
      <c r="Y27">
        <f t="shared" si="5"/>
        <v>0.20214683313548298</v>
      </c>
      <c r="Z27">
        <f t="shared" si="6"/>
        <v>0.22961365432160014</v>
      </c>
      <c r="AA27">
        <f t="shared" si="7"/>
        <v>0.18273727378320972</v>
      </c>
      <c r="AB27" t="str">
        <f t="shared" si="8"/>
        <v/>
      </c>
      <c r="AC27">
        <f t="shared" si="9"/>
        <v>0.15634344313637283</v>
      </c>
      <c r="AD27">
        <f t="shared" si="10"/>
        <v>0.15003636246880611</v>
      </c>
      <c r="AE27">
        <f t="shared" si="11"/>
        <v>0.19249022566198809</v>
      </c>
      <c r="AF27">
        <f t="shared" si="12"/>
        <v>0.15742719477361072</v>
      </c>
    </row>
    <row r="28" spans="2:32" x14ac:dyDescent="0.25">
      <c r="B28" s="35">
        <v>3</v>
      </c>
      <c r="C28" s="1">
        <v>41319</v>
      </c>
      <c r="D28" s="3">
        <v>0.20097560975609743</v>
      </c>
      <c r="E28" s="3">
        <v>0.26412117387188405</v>
      </c>
      <c r="F28" s="3">
        <v>0.32343987823439879</v>
      </c>
      <c r="G28" s="3">
        <v>0.20459149223497594</v>
      </c>
      <c r="H28" s="3">
        <v>0.31012658227848122</v>
      </c>
      <c r="I28" s="3">
        <v>0.30624529721595189</v>
      </c>
      <c r="J28" s="3">
        <v>0.25246826516220039</v>
      </c>
      <c r="K28" s="3"/>
      <c r="L28" s="3">
        <v>0.28677462887989197</v>
      </c>
      <c r="M28" s="3">
        <v>0.21618282890673257</v>
      </c>
      <c r="N28" s="3">
        <v>0.2352783725910062</v>
      </c>
      <c r="O28" s="3">
        <v>0.25068037496220114</v>
      </c>
      <c r="S28" s="35">
        <v>3</v>
      </c>
      <c r="T28" s="1">
        <v>41319</v>
      </c>
      <c r="U28">
        <f t="shared" si="1"/>
        <v>0.3086746017139656</v>
      </c>
      <c r="V28">
        <f t="shared" si="2"/>
        <v>0.34265358937270307</v>
      </c>
      <c r="W28">
        <f t="shared" si="3"/>
        <v>0.32701922604408951</v>
      </c>
      <c r="X28">
        <f t="shared" si="4"/>
        <v>0.3125466153802588</v>
      </c>
      <c r="Y28">
        <f t="shared" si="5"/>
        <v>0.30604551417944559</v>
      </c>
      <c r="Z28">
        <f t="shared" si="6"/>
        <v>0.31107677511619247</v>
      </c>
      <c r="AA28">
        <f t="shared" si="7"/>
        <v>0.37222563580474954</v>
      </c>
      <c r="AB28" t="str">
        <f t="shared" si="8"/>
        <v/>
      </c>
      <c r="AC28">
        <f t="shared" si="9"/>
        <v>0.34105773910490578</v>
      </c>
      <c r="AD28">
        <f t="shared" si="10"/>
        <v>0.32050867081502388</v>
      </c>
      <c r="AE28">
        <f t="shared" si="11"/>
        <v>0.332523783524168</v>
      </c>
      <c r="AF28">
        <f t="shared" si="12"/>
        <v>0.3352468819765011</v>
      </c>
    </row>
    <row r="29" spans="2:32" x14ac:dyDescent="0.25">
      <c r="B29" s="35">
        <v>3</v>
      </c>
      <c r="C29" s="1">
        <v>41355</v>
      </c>
      <c r="D29" s="3">
        <v>0.21504739336492906</v>
      </c>
      <c r="E29" s="3">
        <v>0.2677419354838711</v>
      </c>
      <c r="F29" s="3">
        <v>0.32350659425911543</v>
      </c>
      <c r="G29" s="3">
        <v>0.20792079207920799</v>
      </c>
      <c r="H29" s="3">
        <v>0.31226199543031236</v>
      </c>
      <c r="I29" s="3">
        <v>0.28894080996884741</v>
      </c>
      <c r="J29" s="3">
        <v>0.2635257571835361</v>
      </c>
      <c r="K29" s="3"/>
      <c r="L29" s="3">
        <v>0.28176638176638175</v>
      </c>
      <c r="M29" s="3">
        <v>0.21468428781204121</v>
      </c>
      <c r="N29" s="3">
        <v>0.22313527180783826</v>
      </c>
      <c r="O29" s="3">
        <v>0.25741525423728812</v>
      </c>
      <c r="S29" s="35">
        <v>3</v>
      </c>
      <c r="T29" s="1">
        <v>41355</v>
      </c>
      <c r="U29">
        <f t="shared" si="1"/>
        <v>0.33028718548038666</v>
      </c>
      <c r="V29">
        <f t="shared" si="2"/>
        <v>0.34735092940198847</v>
      </c>
      <c r="W29">
        <f t="shared" si="3"/>
        <v>0.32708668038177563</v>
      </c>
      <c r="X29">
        <f t="shared" si="4"/>
        <v>0.3176326597046516</v>
      </c>
      <c r="Y29">
        <f t="shared" si="5"/>
        <v>0.30815282665564886</v>
      </c>
      <c r="Z29">
        <f t="shared" si="6"/>
        <v>0.29349928368430722</v>
      </c>
      <c r="AA29">
        <f t="shared" si="7"/>
        <v>0.3885282075176868</v>
      </c>
      <c r="AB29" t="str">
        <f t="shared" si="8"/>
        <v/>
      </c>
      <c r="AC29">
        <f t="shared" si="9"/>
        <v>0.33510148891609337</v>
      </c>
      <c r="AD29">
        <f t="shared" si="10"/>
        <v>0.3182869614551726</v>
      </c>
      <c r="AE29">
        <f t="shared" si="11"/>
        <v>0.31536168837845957</v>
      </c>
      <c r="AF29">
        <f t="shared" si="12"/>
        <v>0.34425375887223547</v>
      </c>
    </row>
    <row r="30" spans="2:32" x14ac:dyDescent="0.25">
      <c r="B30" s="35">
        <v>3</v>
      </c>
      <c r="C30" s="1">
        <v>41410</v>
      </c>
      <c r="D30" s="3">
        <v>0.20445314564141084</v>
      </c>
      <c r="E30" s="3">
        <v>0.25238605585823476</v>
      </c>
      <c r="F30" s="3">
        <v>0.31684768802407448</v>
      </c>
      <c r="G30" s="3"/>
      <c r="H30" s="3"/>
      <c r="I30" s="3"/>
      <c r="J30" s="3">
        <v>0.25186823824523419</v>
      </c>
      <c r="K30" s="3"/>
      <c r="L30" s="3"/>
      <c r="M30" s="3"/>
      <c r="N30" s="3"/>
      <c r="O30" s="3"/>
      <c r="S30" s="35">
        <v>3</v>
      </c>
      <c r="T30" s="1">
        <v>41410</v>
      </c>
      <c r="U30">
        <f t="shared" si="1"/>
        <v>0.31401568268218777</v>
      </c>
      <c r="V30">
        <f t="shared" si="2"/>
        <v>0.32742921243183848</v>
      </c>
      <c r="W30">
        <f t="shared" si="3"/>
        <v>0.32035408335270693</v>
      </c>
      <c r="X30" t="str">
        <f t="shared" si="4"/>
        <v/>
      </c>
      <c r="Y30" t="str">
        <f t="shared" si="5"/>
        <v/>
      </c>
      <c r="Z30" t="str">
        <f t="shared" si="6"/>
        <v/>
      </c>
      <c r="AA30">
        <f t="shared" si="7"/>
        <v>0.37134098837975843</v>
      </c>
      <c r="AB30" t="str">
        <f t="shared" si="8"/>
        <v/>
      </c>
      <c r="AC30" t="str">
        <f t="shared" si="9"/>
        <v/>
      </c>
      <c r="AD30" t="str">
        <f t="shared" si="10"/>
        <v/>
      </c>
      <c r="AE30" t="str">
        <f t="shared" si="11"/>
        <v/>
      </c>
      <c r="AF30" t="str">
        <f t="shared" si="12"/>
        <v/>
      </c>
    </row>
    <row r="31" spans="2:32" x14ac:dyDescent="0.25">
      <c r="B31" s="35">
        <v>3</v>
      </c>
      <c r="C31" s="1">
        <v>41529</v>
      </c>
      <c r="D31" s="3">
        <v>0.15617425029434157</v>
      </c>
      <c r="E31" s="3">
        <v>0.12878029240937325</v>
      </c>
      <c r="F31" s="3">
        <v>0.26528208971202227</v>
      </c>
      <c r="G31" s="3">
        <v>0.17781352945682991</v>
      </c>
      <c r="H31" s="3">
        <v>0.17581423401688778</v>
      </c>
      <c r="I31" s="3">
        <v>0.16861494863620261</v>
      </c>
      <c r="J31" s="3">
        <v>0.11334128245892941</v>
      </c>
      <c r="K31" s="3">
        <v>0.19161524807708574</v>
      </c>
      <c r="L31" s="3">
        <v>0.12791891198357708</v>
      </c>
      <c r="M31" s="3">
        <v>0.18416163492800761</v>
      </c>
      <c r="N31" s="3">
        <v>0.12548680225010811</v>
      </c>
      <c r="O31" s="3">
        <v>9.1170987968140924E-2</v>
      </c>
      <c r="S31" s="35">
        <v>3</v>
      </c>
      <c r="T31" s="1">
        <v>41529</v>
      </c>
      <c r="U31">
        <f t="shared" si="1"/>
        <v>0.2398650491275372</v>
      </c>
      <c r="V31">
        <f t="shared" si="2"/>
        <v>0.16707115445406315</v>
      </c>
      <c r="W31">
        <f t="shared" si="3"/>
        <v>0.26821783428360774</v>
      </c>
      <c r="X31">
        <f t="shared" si="4"/>
        <v>0.27163894350367962</v>
      </c>
      <c r="Y31">
        <f t="shared" si="5"/>
        <v>0.17350063078903416</v>
      </c>
      <c r="Z31">
        <f t="shared" si="6"/>
        <v>0.17127510180554761</v>
      </c>
      <c r="AA31">
        <f t="shared" si="7"/>
        <v>0.1671042928864597</v>
      </c>
      <c r="AB31">
        <f t="shared" si="8"/>
        <v>0.30490571703658198</v>
      </c>
      <c r="AC31">
        <f t="shared" si="9"/>
        <v>0.15213247796809309</v>
      </c>
      <c r="AD31">
        <f t="shared" si="10"/>
        <v>0.27303463982036535</v>
      </c>
      <c r="AE31">
        <f t="shared" si="11"/>
        <v>0.17735308947878239</v>
      </c>
      <c r="AF31">
        <f t="shared" si="12"/>
        <v>0.12192733255503171</v>
      </c>
    </row>
    <row r="32" spans="2:32" x14ac:dyDescent="0.25">
      <c r="B32" s="35">
        <v>3</v>
      </c>
      <c r="C32" s="1">
        <v>41733</v>
      </c>
      <c r="D32" s="3">
        <v>0.22190635451505011</v>
      </c>
      <c r="E32" s="3">
        <v>0.2544189544941709</v>
      </c>
      <c r="F32" s="3">
        <v>0.34115840280824933</v>
      </c>
      <c r="G32" s="3">
        <v>0.21990095945527688</v>
      </c>
      <c r="H32" s="3">
        <v>0.28895391367959017</v>
      </c>
      <c r="I32" s="3">
        <v>0.28551885870627336</v>
      </c>
      <c r="J32" s="3">
        <v>0.28879867134157605</v>
      </c>
      <c r="K32" s="3"/>
      <c r="L32" s="3">
        <v>0.21892508819257103</v>
      </c>
      <c r="M32" s="3">
        <v>0.18608480856319487</v>
      </c>
      <c r="N32" s="3">
        <v>0.22506666666666644</v>
      </c>
      <c r="O32" s="3"/>
      <c r="S32" s="35">
        <v>3</v>
      </c>
      <c r="T32" s="1">
        <v>41733</v>
      </c>
      <c r="U32">
        <f t="shared" si="1"/>
        <v>0.34082173294987606</v>
      </c>
      <c r="V32">
        <f t="shared" si="2"/>
        <v>0.33006656257012112</v>
      </c>
      <c r="W32">
        <f t="shared" si="3"/>
        <v>0.34493383269189631</v>
      </c>
      <c r="X32">
        <f t="shared" si="4"/>
        <v>0.33593430423627701</v>
      </c>
      <c r="Y32">
        <f t="shared" si="5"/>
        <v>0.28515146440050726</v>
      </c>
      <c r="Z32">
        <f t="shared" si="6"/>
        <v>0.29002334601916269</v>
      </c>
      <c r="AA32">
        <f t="shared" si="7"/>
        <v>0.42578923331461821</v>
      </c>
      <c r="AB32" t="str">
        <f t="shared" si="8"/>
        <v/>
      </c>
      <c r="AC32">
        <f t="shared" si="9"/>
        <v>0.2603650675233628</v>
      </c>
      <c r="AD32">
        <f t="shared" si="10"/>
        <v>0.27588590154488601</v>
      </c>
      <c r="AE32">
        <f t="shared" si="11"/>
        <v>0.31809136862430648</v>
      </c>
      <c r="AF32" t="str">
        <f t="shared" si="12"/>
        <v/>
      </c>
    </row>
    <row r="33" spans="2:32" x14ac:dyDescent="0.25">
      <c r="B33" s="35">
        <v>3</v>
      </c>
      <c r="C33" s="1">
        <v>41830</v>
      </c>
      <c r="D33" s="3"/>
      <c r="E33" s="3"/>
      <c r="F33" s="3"/>
      <c r="G33" s="3"/>
      <c r="H33" s="3"/>
      <c r="I33" s="3"/>
      <c r="J33" s="3">
        <v>0.17294459383303251</v>
      </c>
      <c r="K33" s="3">
        <v>0.16702373218703775</v>
      </c>
      <c r="L33" s="3">
        <v>0.17254923335839045</v>
      </c>
      <c r="M33" s="3">
        <v>0.16199666487695769</v>
      </c>
      <c r="N33" s="3">
        <v>0.16427245499985454</v>
      </c>
      <c r="O33" s="3">
        <v>0.15628038545983547</v>
      </c>
      <c r="S33" s="35">
        <v>3</v>
      </c>
      <c r="T33" s="1">
        <v>41830</v>
      </c>
      <c r="U33" t="str">
        <f t="shared" si="1"/>
        <v/>
      </c>
      <c r="V33" t="str">
        <f t="shared" si="2"/>
        <v/>
      </c>
      <c r="W33" t="str">
        <f t="shared" si="3"/>
        <v/>
      </c>
      <c r="X33" t="str">
        <f t="shared" si="4"/>
        <v/>
      </c>
      <c r="Y33" t="str">
        <f t="shared" si="5"/>
        <v/>
      </c>
      <c r="Z33" t="str">
        <f t="shared" si="6"/>
        <v/>
      </c>
      <c r="AA33">
        <f t="shared" si="7"/>
        <v>0.25498021051135594</v>
      </c>
      <c r="AB33">
        <f t="shared" si="8"/>
        <v>0.26577473001588758</v>
      </c>
      <c r="AC33">
        <f t="shared" si="9"/>
        <v>0.20521080139953699</v>
      </c>
      <c r="AD33">
        <f t="shared" si="10"/>
        <v>0.2401732644482181</v>
      </c>
      <c r="AE33">
        <f t="shared" si="11"/>
        <v>0.23216965360565125</v>
      </c>
      <c r="AF33">
        <f t="shared" si="12"/>
        <v>0.20900125088529795</v>
      </c>
    </row>
    <row r="34" spans="2:32" x14ac:dyDescent="0.25">
      <c r="B34" s="36">
        <v>3</v>
      </c>
      <c r="C34" s="1">
        <v>41841</v>
      </c>
      <c r="D34" s="3">
        <v>0.11850205463992873</v>
      </c>
      <c r="E34" s="3">
        <v>9.1506206844600924E-2</v>
      </c>
      <c r="F34" s="3">
        <v>0.20928809179791</v>
      </c>
      <c r="G34" s="3">
        <v>0.12038999511443438</v>
      </c>
      <c r="H34" s="3">
        <v>0.14471992250836638</v>
      </c>
      <c r="I34" s="3">
        <v>0.1472547482384822</v>
      </c>
      <c r="J34" s="3"/>
      <c r="K34" s="3"/>
      <c r="L34" s="3"/>
      <c r="M34" s="3"/>
      <c r="N34" s="3"/>
      <c r="O34" s="3"/>
      <c r="S34" s="36">
        <v>3</v>
      </c>
      <c r="T34" s="1">
        <v>41841</v>
      </c>
      <c r="U34">
        <f t="shared" si="1"/>
        <v>0.18200504311273435</v>
      </c>
      <c r="V34">
        <f t="shared" si="2"/>
        <v>0.11871418624086796</v>
      </c>
      <c r="W34">
        <f t="shared" si="3"/>
        <v>0.2116041787228139</v>
      </c>
      <c r="X34">
        <f t="shared" si="4"/>
        <v>0.18391520139775272</v>
      </c>
      <c r="Y34">
        <f t="shared" si="5"/>
        <v>0.14281550059553128</v>
      </c>
      <c r="Z34">
        <f t="shared" si="6"/>
        <v>0.14957791227818343</v>
      </c>
      <c r="AA34" t="str">
        <f t="shared" si="7"/>
        <v/>
      </c>
      <c r="AB34" t="str">
        <f t="shared" si="8"/>
        <v/>
      </c>
      <c r="AC34" t="str">
        <f t="shared" si="9"/>
        <v/>
      </c>
      <c r="AD34" t="str">
        <f t="shared" si="10"/>
        <v/>
      </c>
      <c r="AE34" t="str">
        <f t="shared" si="11"/>
        <v/>
      </c>
      <c r="AF34" t="str">
        <f t="shared" si="12"/>
        <v/>
      </c>
    </row>
    <row r="35" spans="2:32" x14ac:dyDescent="0.25">
      <c r="B35" s="35">
        <v>4</v>
      </c>
      <c r="C35" s="1">
        <v>40824</v>
      </c>
      <c r="D35" s="3">
        <v>0.18629938032532897</v>
      </c>
      <c r="E35" s="3">
        <v>0.20841890335830202</v>
      </c>
      <c r="F35" s="3">
        <v>0.18376419605499097</v>
      </c>
      <c r="G35" s="3">
        <v>0.16562849082681702</v>
      </c>
      <c r="H35" s="3">
        <v>0.130557993008904</v>
      </c>
      <c r="I35" s="3">
        <v>0.14260071318427101</v>
      </c>
      <c r="J35" s="3">
        <v>0.14050431121797399</v>
      </c>
      <c r="K35" s="3">
        <v>0.195583490747396</v>
      </c>
      <c r="L35" s="3">
        <v>0.148208248816768</v>
      </c>
      <c r="M35" s="3">
        <v>0.10408211513455999</v>
      </c>
      <c r="N35" s="3">
        <v>0.161469783677648</v>
      </c>
      <c r="O35" s="3">
        <v>0.105024973095284</v>
      </c>
      <c r="S35" s="35">
        <v>4</v>
      </c>
      <c r="T35" s="1">
        <v>40824</v>
      </c>
      <c r="U35">
        <f t="shared" si="1"/>
        <v>0.2956912642094181</v>
      </c>
      <c r="V35">
        <f t="shared" si="2"/>
        <v>0.26427328595243227</v>
      </c>
      <c r="W35">
        <f t="shared" si="3"/>
        <v>0.19551804992585547</v>
      </c>
      <c r="X35">
        <f t="shared" si="4"/>
        <v>0.25333158328218847</v>
      </c>
      <c r="Y35">
        <f t="shared" si="5"/>
        <v>0.12724731874718709</v>
      </c>
      <c r="Z35">
        <f t="shared" si="6"/>
        <v>0.15511452318091651</v>
      </c>
      <c r="AA35">
        <f t="shared" si="7"/>
        <v>0.22701060832432263</v>
      </c>
      <c r="AB35">
        <f t="shared" si="8"/>
        <v>0.30717933677461234</v>
      </c>
      <c r="AC35">
        <f t="shared" si="9"/>
        <v>0.20661798392232772</v>
      </c>
      <c r="AD35">
        <f t="shared" si="10"/>
        <v>0.15518214591068377</v>
      </c>
      <c r="AE35">
        <f t="shared" si="11"/>
        <v>0.23631343320914464</v>
      </c>
      <c r="AF35">
        <f t="shared" si="12"/>
        <v>0.15534035307851191</v>
      </c>
    </row>
    <row r="36" spans="2:32" x14ac:dyDescent="0.25">
      <c r="B36" s="35">
        <v>4</v>
      </c>
      <c r="C36" s="1">
        <v>41258</v>
      </c>
      <c r="D36" s="3">
        <v>0.14425314099581205</v>
      </c>
      <c r="E36" s="3">
        <v>0.152291591483219</v>
      </c>
      <c r="F36" s="3">
        <v>0.26068111455108361</v>
      </c>
      <c r="G36" s="3">
        <v>0.15270684371807977</v>
      </c>
      <c r="H36" s="3">
        <v>0.20856573705179254</v>
      </c>
      <c r="I36" s="3">
        <v>0.23615916955017308</v>
      </c>
      <c r="J36" s="3">
        <v>0.14195933456561938</v>
      </c>
      <c r="K36" s="3"/>
      <c r="L36" s="3">
        <v>0.13319672131147536</v>
      </c>
      <c r="M36" s="3">
        <v>0.10946051602814687</v>
      </c>
      <c r="N36" s="3">
        <v>0.17095004331504482</v>
      </c>
      <c r="O36" s="3">
        <v>0.14017857142857146</v>
      </c>
      <c r="S36" s="35">
        <v>4</v>
      </c>
      <c r="T36" s="1">
        <v>41258</v>
      </c>
      <c r="U36">
        <f t="shared" si="1"/>
        <v>0.22895617555326822</v>
      </c>
      <c r="V36">
        <f t="shared" si="2"/>
        <v>0.19310436172387901</v>
      </c>
      <c r="W36">
        <f t="shared" si="3"/>
        <v>0.27735469837810195</v>
      </c>
      <c r="X36">
        <f t="shared" si="4"/>
        <v>0.2335677050730168</v>
      </c>
      <c r="Y36">
        <f t="shared" si="5"/>
        <v>0.20327695157324818</v>
      </c>
      <c r="Z36">
        <f t="shared" si="6"/>
        <v>0.2568831260488873</v>
      </c>
      <c r="AA36">
        <f t="shared" si="7"/>
        <v>0.22936146668882254</v>
      </c>
      <c r="AB36" t="str">
        <f t="shared" si="8"/>
        <v/>
      </c>
      <c r="AC36">
        <f t="shared" si="9"/>
        <v>0.18569032589046777</v>
      </c>
      <c r="AD36">
        <f t="shared" si="10"/>
        <v>0.16320112007503199</v>
      </c>
      <c r="AE36">
        <f t="shared" si="11"/>
        <v>0.25018793437959147</v>
      </c>
      <c r="AF36">
        <f t="shared" si="12"/>
        <v>0.20733534261417952</v>
      </c>
    </row>
    <row r="37" spans="2:32" x14ac:dyDescent="0.25">
      <c r="B37" s="35">
        <v>4</v>
      </c>
      <c r="C37" s="1">
        <v>41319</v>
      </c>
      <c r="D37" s="3">
        <v>0.2146542827657377</v>
      </c>
      <c r="E37" s="3">
        <v>0.26588729016786589</v>
      </c>
      <c r="F37" s="3">
        <v>0.34822497008376496</v>
      </c>
      <c r="G37" s="3"/>
      <c r="H37" s="3"/>
      <c r="I37" s="3">
        <v>0.2887853815836619</v>
      </c>
      <c r="J37" s="3">
        <v>0.24049276914836645</v>
      </c>
      <c r="K37" s="3"/>
      <c r="L37" s="3">
        <v>0.23689545322907593</v>
      </c>
      <c r="M37" s="3">
        <v>0.23050579557428871</v>
      </c>
      <c r="N37" s="3"/>
      <c r="O37" s="3">
        <v>0.22723631508678249</v>
      </c>
      <c r="S37" s="35">
        <v>4</v>
      </c>
      <c r="T37" s="1">
        <v>41319</v>
      </c>
      <c r="U37">
        <f t="shared" si="1"/>
        <v>0.34069569167717417</v>
      </c>
      <c r="V37">
        <f t="shared" si="2"/>
        <v>0.33714268107845696</v>
      </c>
      <c r="W37">
        <f t="shared" si="3"/>
        <v>0.370497999870949</v>
      </c>
      <c r="X37" t="str">
        <f t="shared" si="4"/>
        <v/>
      </c>
      <c r="Y37" t="str">
        <f t="shared" si="5"/>
        <v/>
      </c>
      <c r="Z37">
        <f t="shared" si="6"/>
        <v>0.31412750866178452</v>
      </c>
      <c r="AA37">
        <f t="shared" si="7"/>
        <v>0.38856038899244522</v>
      </c>
      <c r="AB37" t="str">
        <f t="shared" si="8"/>
        <v/>
      </c>
      <c r="AC37">
        <f t="shared" si="9"/>
        <v>0.33025733275528718</v>
      </c>
      <c r="AD37">
        <f t="shared" si="10"/>
        <v>0.34367464531079778</v>
      </c>
      <c r="AE37" t="str">
        <f t="shared" si="11"/>
        <v/>
      </c>
      <c r="AF37">
        <f t="shared" si="12"/>
        <v>0.33610072326146428</v>
      </c>
    </row>
    <row r="38" spans="2:32" x14ac:dyDescent="0.25">
      <c r="B38" s="35">
        <v>4</v>
      </c>
      <c r="C38" s="1">
        <v>41355</v>
      </c>
      <c r="D38" s="3">
        <v>0.20813232253618194</v>
      </c>
      <c r="E38" s="3">
        <v>0.2991589907889467</v>
      </c>
      <c r="F38" s="3">
        <v>0.34432765494744472</v>
      </c>
      <c r="G38" s="3">
        <v>0.20752941176470571</v>
      </c>
      <c r="H38" s="3">
        <v>0.31408094435075901</v>
      </c>
      <c r="I38" s="3">
        <v>0.28732956434985008</v>
      </c>
      <c r="J38" s="3">
        <v>0.24918902978472438</v>
      </c>
      <c r="K38" s="3"/>
      <c r="L38" s="3">
        <v>0.25491400491400479</v>
      </c>
      <c r="M38" s="3">
        <v>0.21471652593486124</v>
      </c>
      <c r="N38" s="3">
        <v>0.25828970331588119</v>
      </c>
      <c r="O38" s="3">
        <v>0.24094536525475757</v>
      </c>
      <c r="S38" s="35">
        <v>4</v>
      </c>
      <c r="T38" s="1">
        <v>41355</v>
      </c>
      <c r="U38">
        <f t="shared" si="1"/>
        <v>0.33034414535408269</v>
      </c>
      <c r="V38">
        <f t="shared" si="2"/>
        <v>0.37933089678575527</v>
      </c>
      <c r="W38">
        <f t="shared" si="3"/>
        <v>0.36635140618317841</v>
      </c>
      <c r="X38">
        <f t="shared" si="4"/>
        <v>0.31741975186470683</v>
      </c>
      <c r="Y38">
        <f t="shared" si="5"/>
        <v>0.30611651663098788</v>
      </c>
      <c r="Z38">
        <f t="shared" si="6"/>
        <v>0.31254393736667135</v>
      </c>
      <c r="AA38">
        <f t="shared" si="7"/>
        <v>0.40261080068510746</v>
      </c>
      <c r="AB38" t="str">
        <f t="shared" si="8"/>
        <v/>
      </c>
      <c r="AC38">
        <f t="shared" si="9"/>
        <v>0.35537710073084033</v>
      </c>
      <c r="AD38">
        <f t="shared" si="10"/>
        <v>0.32013349473136277</v>
      </c>
      <c r="AE38">
        <f t="shared" si="11"/>
        <v>0.37801082755520266</v>
      </c>
      <c r="AF38">
        <f t="shared" si="12"/>
        <v>0.35637750725580275</v>
      </c>
    </row>
    <row r="39" spans="2:32" x14ac:dyDescent="0.25">
      <c r="B39" s="35">
        <v>4</v>
      </c>
      <c r="C39" s="1">
        <v>41410</v>
      </c>
      <c r="D39" s="3">
        <v>0.20119806433689269</v>
      </c>
      <c r="E39" s="3">
        <v>0.26471644622012391</v>
      </c>
      <c r="F39" s="3">
        <v>0.32749625703677065</v>
      </c>
      <c r="G39" s="3"/>
      <c r="H39" s="3"/>
      <c r="I39" s="3"/>
      <c r="J39" s="3">
        <v>0.23949794386227932</v>
      </c>
      <c r="K39" s="3"/>
      <c r="L39" s="3"/>
      <c r="M39" s="3"/>
      <c r="N39" s="3"/>
      <c r="O39" s="3"/>
      <c r="S39" s="35">
        <v>4</v>
      </c>
      <c r="T39" s="1">
        <v>41410</v>
      </c>
      <c r="U39">
        <f t="shared" si="1"/>
        <v>0.31933820658111517</v>
      </c>
      <c r="V39">
        <f t="shared" si="2"/>
        <v>0.3356580615337732</v>
      </c>
      <c r="W39">
        <f t="shared" si="3"/>
        <v>0.34844344496076307</v>
      </c>
      <c r="X39" t="str">
        <f t="shared" si="4"/>
        <v/>
      </c>
      <c r="Y39" t="str">
        <f t="shared" si="5"/>
        <v/>
      </c>
      <c r="Z39" t="str">
        <f t="shared" si="6"/>
        <v/>
      </c>
      <c r="AA39">
        <f t="shared" si="7"/>
        <v>0.38695306540633329</v>
      </c>
      <c r="AB39" t="str">
        <f t="shared" si="8"/>
        <v/>
      </c>
      <c r="AC39" t="str">
        <f t="shared" si="9"/>
        <v/>
      </c>
      <c r="AD39" t="str">
        <f t="shared" si="10"/>
        <v/>
      </c>
      <c r="AE39" t="str">
        <f t="shared" si="11"/>
        <v/>
      </c>
      <c r="AF39" t="str">
        <f t="shared" si="12"/>
        <v/>
      </c>
    </row>
    <row r="40" spans="2:32" x14ac:dyDescent="0.25">
      <c r="B40" s="35">
        <v>4</v>
      </c>
      <c r="C40" s="1">
        <v>41529</v>
      </c>
      <c r="D40" s="3">
        <v>0.1760154738878143</v>
      </c>
      <c r="E40" s="3">
        <v>0.14961240310077542</v>
      </c>
      <c r="F40" s="3">
        <v>0.29631136425277999</v>
      </c>
      <c r="G40" s="3">
        <v>0.19256882787435603</v>
      </c>
      <c r="H40" s="3">
        <v>0.18974492451847974</v>
      </c>
      <c r="I40" s="3">
        <v>0.21421639980591942</v>
      </c>
      <c r="J40" s="3">
        <v>0.20109239872553503</v>
      </c>
      <c r="K40" s="3">
        <v>0.18502958072537096</v>
      </c>
      <c r="L40" s="3">
        <v>0.1558639833448992</v>
      </c>
      <c r="M40" s="3">
        <v>0.1963133027217675</v>
      </c>
      <c r="N40" s="3">
        <v>0.17893236589790107</v>
      </c>
      <c r="O40" s="3">
        <v>0.15437190666980941</v>
      </c>
      <c r="S40" s="35">
        <v>4</v>
      </c>
      <c r="T40" s="1">
        <v>41529</v>
      </c>
      <c r="U40">
        <f t="shared" si="1"/>
        <v>0.27936881971062311</v>
      </c>
      <c r="V40">
        <f t="shared" si="2"/>
        <v>0.1897071750670779</v>
      </c>
      <c r="W40">
        <f t="shared" si="3"/>
        <v>0.31526391622139882</v>
      </c>
      <c r="X40">
        <f t="shared" si="4"/>
        <v>0.29453728529842543</v>
      </c>
      <c r="Y40">
        <f t="shared" si="5"/>
        <v>0.1849333949949529</v>
      </c>
      <c r="Z40">
        <f t="shared" si="6"/>
        <v>0.23301478633202835</v>
      </c>
      <c r="AA40">
        <f t="shared" si="7"/>
        <v>0.32490182947668272</v>
      </c>
      <c r="AB40">
        <f t="shared" si="8"/>
        <v>0.29060358659981006</v>
      </c>
      <c r="AC40">
        <f t="shared" si="9"/>
        <v>0.21729088807088587</v>
      </c>
      <c r="AD40">
        <f t="shared" si="10"/>
        <v>0.29269504705772476</v>
      </c>
      <c r="AE40">
        <f t="shared" si="11"/>
        <v>0.26187018236168724</v>
      </c>
      <c r="AF40">
        <f t="shared" si="12"/>
        <v>0.22832842304787107</v>
      </c>
    </row>
    <row r="41" spans="2:32" x14ac:dyDescent="0.25">
      <c r="B41" s="35">
        <v>4</v>
      </c>
      <c r="C41" s="1">
        <v>41733</v>
      </c>
      <c r="D41" s="3">
        <v>0.22412858948889283</v>
      </c>
      <c r="E41" s="3">
        <v>0.25753871230643849</v>
      </c>
      <c r="F41" s="3">
        <v>0.35069008782936018</v>
      </c>
      <c r="G41" s="3">
        <v>0.2114741035856573</v>
      </c>
      <c r="H41" s="3">
        <v>0.28637705609447489</v>
      </c>
      <c r="I41" s="3">
        <v>0.28747697974217312</v>
      </c>
      <c r="J41" s="3">
        <v>0.24327764518695291</v>
      </c>
      <c r="K41" s="3"/>
      <c r="L41" s="3">
        <v>0.15144274949457809</v>
      </c>
      <c r="M41" s="3">
        <v>0.1729336966394189</v>
      </c>
      <c r="N41" s="3">
        <v>0.23391158365976508</v>
      </c>
      <c r="O41" s="3">
        <v>0.22389349930843711</v>
      </c>
      <c r="S41" s="35">
        <v>4</v>
      </c>
      <c r="T41" s="1">
        <v>41733</v>
      </c>
      <c r="U41">
        <f t="shared" si="1"/>
        <v>0.35573315303418679</v>
      </c>
      <c r="V41">
        <f t="shared" si="2"/>
        <v>0.32655675979723714</v>
      </c>
      <c r="W41">
        <f t="shared" si="3"/>
        <v>0.37312079051680563</v>
      </c>
      <c r="X41">
        <f t="shared" si="4"/>
        <v>0.3234532248473645</v>
      </c>
      <c r="Y41">
        <f t="shared" si="5"/>
        <v>0.27911514032120177</v>
      </c>
      <c r="Z41">
        <f t="shared" si="6"/>
        <v>0.31270428907725617</v>
      </c>
      <c r="AA41">
        <f t="shared" si="7"/>
        <v>0.39305986945782806</v>
      </c>
      <c r="AB41" t="str">
        <f t="shared" si="8"/>
        <v/>
      </c>
      <c r="AC41">
        <f t="shared" si="9"/>
        <v>0.21112722017860897</v>
      </c>
      <c r="AD41">
        <f t="shared" si="10"/>
        <v>0.25783701753252886</v>
      </c>
      <c r="AE41">
        <f t="shared" si="11"/>
        <v>0.34233308637100113</v>
      </c>
      <c r="AF41">
        <f t="shared" si="12"/>
        <v>0.33115643079481938</v>
      </c>
    </row>
    <row r="42" spans="2:32" x14ac:dyDescent="0.25">
      <c r="B42" s="35">
        <v>4</v>
      </c>
      <c r="C42" s="1">
        <v>41830</v>
      </c>
      <c r="D42" s="3"/>
      <c r="E42" s="3"/>
      <c r="F42" s="3"/>
      <c r="G42" s="3"/>
      <c r="H42" s="3"/>
      <c r="I42" s="3"/>
      <c r="J42" s="3">
        <v>0.20924652159315046</v>
      </c>
      <c r="K42" s="3">
        <v>0.18259088850608496</v>
      </c>
      <c r="L42" s="3">
        <v>0.18372557512275389</v>
      </c>
      <c r="M42" s="3">
        <v>0.18783978582641325</v>
      </c>
      <c r="N42" s="3">
        <v>0.20611110940943053</v>
      </c>
      <c r="O42" s="3">
        <v>0.19517094364873272</v>
      </c>
      <c r="S42" s="35">
        <v>4</v>
      </c>
      <c r="T42" s="1">
        <v>41830</v>
      </c>
      <c r="U42" t="str">
        <f t="shared" si="1"/>
        <v/>
      </c>
      <c r="V42" t="str">
        <f t="shared" si="2"/>
        <v/>
      </c>
      <c r="W42" t="str">
        <f t="shared" si="3"/>
        <v/>
      </c>
      <c r="X42" t="str">
        <f t="shared" si="4"/>
        <v/>
      </c>
      <c r="Y42" t="str">
        <f t="shared" si="5"/>
        <v/>
      </c>
      <c r="Z42" t="str">
        <f t="shared" si="6"/>
        <v/>
      </c>
      <c r="AA42">
        <f t="shared" si="7"/>
        <v>0.33807631769332513</v>
      </c>
      <c r="AB42">
        <f t="shared" si="8"/>
        <v>0.28677342764490521</v>
      </c>
      <c r="AC42">
        <f t="shared" si="9"/>
        <v>0.25613289563771391</v>
      </c>
      <c r="AD42">
        <f t="shared" si="10"/>
        <v>0.28006138244078721</v>
      </c>
      <c r="AE42">
        <f t="shared" si="11"/>
        <v>0.30164667826845287</v>
      </c>
      <c r="AF42">
        <f t="shared" si="12"/>
        <v>0.28867346882873784</v>
      </c>
    </row>
    <row r="43" spans="2:32" x14ac:dyDescent="0.25">
      <c r="B43" s="36">
        <v>4</v>
      </c>
      <c r="C43" s="1">
        <v>41841</v>
      </c>
      <c r="D43" s="3">
        <v>0.12950183542898086</v>
      </c>
      <c r="E43" s="3">
        <v>0.14211890083055728</v>
      </c>
      <c r="F43" s="3">
        <v>0.2884719234904668</v>
      </c>
      <c r="G43" s="3">
        <v>0.16384469659413234</v>
      </c>
      <c r="H43" s="3">
        <v>0.18445551012853512</v>
      </c>
      <c r="I43" s="3">
        <v>0.19643269343413799</v>
      </c>
      <c r="J43" s="3"/>
      <c r="K43" s="3"/>
      <c r="L43" s="3"/>
      <c r="M43" s="3"/>
      <c r="N43" s="3"/>
      <c r="O43" s="3"/>
      <c r="S43" s="36">
        <v>4</v>
      </c>
      <c r="T43" s="1">
        <v>41841</v>
      </c>
      <c r="U43">
        <f t="shared" si="1"/>
        <v>0.2055431497870053</v>
      </c>
      <c r="V43">
        <f t="shared" si="2"/>
        <v>0.18020548190809374</v>
      </c>
      <c r="W43">
        <f t="shared" si="3"/>
        <v>0.30692305220511318</v>
      </c>
      <c r="X43">
        <f t="shared" si="4"/>
        <v>0.25060323977703541</v>
      </c>
      <c r="Y43">
        <f t="shared" si="5"/>
        <v>0.17977810895423277</v>
      </c>
      <c r="Z43">
        <f t="shared" si="6"/>
        <v>0.21367048522265233</v>
      </c>
      <c r="AA43" t="str">
        <f t="shared" si="7"/>
        <v/>
      </c>
      <c r="AB43" t="str">
        <f t="shared" si="8"/>
        <v/>
      </c>
      <c r="AC43" t="str">
        <f t="shared" si="9"/>
        <v/>
      </c>
      <c r="AD43" t="str">
        <f t="shared" si="10"/>
        <v/>
      </c>
      <c r="AE43" t="str">
        <f t="shared" si="11"/>
        <v/>
      </c>
      <c r="AF43" t="str">
        <f t="shared" si="12"/>
        <v/>
      </c>
    </row>
    <row r="44" spans="2:32" x14ac:dyDescent="0.25">
      <c r="B44" s="35">
        <v>5</v>
      </c>
      <c r="C44" s="1">
        <v>40824</v>
      </c>
      <c r="D44" s="3">
        <v>0.18904375824909</v>
      </c>
      <c r="E44" s="3">
        <v>0.23057743359587002</v>
      </c>
      <c r="F44" s="3">
        <v>0.21212577291141499</v>
      </c>
      <c r="G44" s="3">
        <v>0.16298065730740799</v>
      </c>
      <c r="H44" s="3">
        <v>0.138422563756122</v>
      </c>
      <c r="I44" s="3">
        <v>0.17972251256425298</v>
      </c>
      <c r="J44" s="3">
        <v>0.18932296791970099</v>
      </c>
      <c r="K44" s="3">
        <v>0.192721985191421</v>
      </c>
      <c r="L44" s="3">
        <v>0.15325390047849502</v>
      </c>
      <c r="M44" s="3">
        <v>0.149564640193667</v>
      </c>
      <c r="N44" s="3">
        <v>0.189127838459896</v>
      </c>
      <c r="O44" s="3">
        <v>0.132407334882466</v>
      </c>
      <c r="S44" s="35">
        <v>5</v>
      </c>
      <c r="T44" s="1">
        <v>40824</v>
      </c>
      <c r="U44">
        <f t="shared" si="1"/>
        <v>0.30002952471731031</v>
      </c>
      <c r="V44">
        <f t="shared" si="2"/>
        <v>0.30551083634549386</v>
      </c>
      <c r="W44">
        <f t="shared" si="3"/>
        <v>0.22449755526850723</v>
      </c>
      <c r="X44">
        <f t="shared" si="4"/>
        <v>0.24227597041019286</v>
      </c>
      <c r="Y44">
        <f t="shared" si="5"/>
        <v>0.14134353440067596</v>
      </c>
      <c r="Z44">
        <f t="shared" si="6"/>
        <v>0.17677781055500283</v>
      </c>
      <c r="AA44">
        <f t="shared" si="7"/>
        <v>0.31165516397856763</v>
      </c>
      <c r="AB44">
        <f t="shared" si="8"/>
        <v>0.28226744898399964</v>
      </c>
      <c r="AC44">
        <f t="shared" si="9"/>
        <v>0.20767547723298638</v>
      </c>
      <c r="AD44">
        <f t="shared" si="10"/>
        <v>0.22164272573283875</v>
      </c>
      <c r="AE44">
        <f t="shared" si="11"/>
        <v>0.28863140850602725</v>
      </c>
      <c r="AF44">
        <f t="shared" si="12"/>
        <v>0.20135078449105365</v>
      </c>
    </row>
    <row r="45" spans="2:32" x14ac:dyDescent="0.25">
      <c r="B45" s="35">
        <v>5</v>
      </c>
      <c r="C45" s="1">
        <v>41258</v>
      </c>
      <c r="D45" s="3">
        <v>0.16093583835519318</v>
      </c>
      <c r="E45" s="3">
        <v>0.17521739130434788</v>
      </c>
      <c r="F45" s="3">
        <v>0.27200289750090539</v>
      </c>
      <c r="G45" s="3">
        <v>0.17241379310344809</v>
      </c>
      <c r="H45" s="3">
        <v>0.21766561514195595</v>
      </c>
      <c r="I45" s="3">
        <v>0.2449622166246852</v>
      </c>
      <c r="J45" s="3">
        <v>0.22282878411910678</v>
      </c>
      <c r="K45" s="3"/>
      <c r="L45" s="3">
        <v>0.14252568776930741</v>
      </c>
      <c r="M45" s="3">
        <v>0.1397733405288723</v>
      </c>
      <c r="N45" s="3">
        <v>0.19718804920913882</v>
      </c>
      <c r="O45" s="3">
        <v>0.16100373239695021</v>
      </c>
      <c r="S45" s="35">
        <v>5</v>
      </c>
      <c r="T45" s="1">
        <v>41258</v>
      </c>
      <c r="U45">
        <f t="shared" si="1"/>
        <v>0.25541971625462501</v>
      </c>
      <c r="V45">
        <f t="shared" si="2"/>
        <v>0.23215980386653848</v>
      </c>
      <c r="W45">
        <f t="shared" si="3"/>
        <v>0.28786688518233144</v>
      </c>
      <c r="X45">
        <f t="shared" si="4"/>
        <v>0.25629862909100837</v>
      </c>
      <c r="Y45">
        <f t="shared" si="5"/>
        <v>0.22225875989311519</v>
      </c>
      <c r="Z45">
        <f t="shared" si="6"/>
        <v>0.24094858070788713</v>
      </c>
      <c r="AA45">
        <f t="shared" si="7"/>
        <v>0.36681096866831092</v>
      </c>
      <c r="AB45" t="str">
        <f t="shared" si="8"/>
        <v/>
      </c>
      <c r="AC45">
        <f t="shared" si="9"/>
        <v>0.19313759801894209</v>
      </c>
      <c r="AD45">
        <f t="shared" si="10"/>
        <v>0.20713280986394061</v>
      </c>
      <c r="AE45">
        <f t="shared" si="11"/>
        <v>0.30093224163748977</v>
      </c>
      <c r="AF45">
        <f t="shared" si="12"/>
        <v>0.24483709949218654</v>
      </c>
    </row>
    <row r="46" spans="2:32" x14ac:dyDescent="0.25">
      <c r="B46" s="35">
        <v>5</v>
      </c>
      <c r="C46" s="1">
        <v>41319</v>
      </c>
      <c r="D46" s="3"/>
      <c r="E46" s="3">
        <v>0.2831541218637994</v>
      </c>
      <c r="F46" s="3">
        <v>0.38755779739386281</v>
      </c>
      <c r="G46" s="3"/>
      <c r="H46" s="3">
        <v>0.31442608307280062</v>
      </c>
      <c r="I46" s="3">
        <v>0.2980965329707686</v>
      </c>
      <c r="J46" s="3"/>
      <c r="K46" s="3"/>
      <c r="L46" s="3"/>
      <c r="M46" s="3"/>
      <c r="N46" s="3"/>
      <c r="O46" s="3">
        <v>0.22896814592975762</v>
      </c>
      <c r="S46" s="35">
        <v>5</v>
      </c>
      <c r="T46" s="1">
        <v>41319</v>
      </c>
      <c r="U46" t="str">
        <f t="shared" si="1"/>
        <v/>
      </c>
      <c r="V46">
        <f t="shared" si="2"/>
        <v>0.3751739762048974</v>
      </c>
      <c r="W46">
        <f t="shared" si="3"/>
        <v>0.41016127765155524</v>
      </c>
      <c r="X46" t="str">
        <f t="shared" si="4"/>
        <v/>
      </c>
      <c r="Y46">
        <f t="shared" si="5"/>
        <v>0.32106105163295429</v>
      </c>
      <c r="Z46">
        <f t="shared" si="6"/>
        <v>0.29321230646477814</v>
      </c>
      <c r="AA46" t="str">
        <f t="shared" si="7"/>
        <v/>
      </c>
      <c r="AB46" t="str">
        <f t="shared" si="8"/>
        <v/>
      </c>
      <c r="AC46" t="str">
        <f t="shared" si="9"/>
        <v/>
      </c>
      <c r="AD46" t="str">
        <f t="shared" si="10"/>
        <v/>
      </c>
      <c r="AE46" t="str">
        <f t="shared" si="11"/>
        <v/>
      </c>
      <c r="AF46">
        <f t="shared" si="12"/>
        <v>0.34819004436078194</v>
      </c>
    </row>
    <row r="47" spans="2:32" x14ac:dyDescent="0.25">
      <c r="B47" s="35">
        <v>5</v>
      </c>
      <c r="C47" s="1">
        <v>41355</v>
      </c>
      <c r="D47" s="3">
        <v>0.2044668134633533</v>
      </c>
      <c r="E47" s="3">
        <v>0.28895053166897827</v>
      </c>
      <c r="F47" s="3">
        <v>0.39620535714285737</v>
      </c>
      <c r="G47" s="3"/>
      <c r="H47" s="3">
        <v>0.34080717488789219</v>
      </c>
      <c r="I47" s="3">
        <v>0.28795501627700515</v>
      </c>
      <c r="J47" s="3">
        <v>0.24993675689349884</v>
      </c>
      <c r="K47" s="3"/>
      <c r="L47" s="3">
        <v>0.23633879781420747</v>
      </c>
      <c r="M47" s="3">
        <v>0.22723944349524047</v>
      </c>
      <c r="N47" s="3">
        <v>0.24837027379400275</v>
      </c>
      <c r="O47" s="3">
        <v>0.24430264357338194</v>
      </c>
      <c r="S47" s="35">
        <v>5</v>
      </c>
      <c r="T47" s="1">
        <v>41355</v>
      </c>
      <c r="U47">
        <f t="shared" si="1"/>
        <v>0.3245073068376122</v>
      </c>
      <c r="V47">
        <f t="shared" si="2"/>
        <v>0.38285411202636371</v>
      </c>
      <c r="W47">
        <f t="shared" si="3"/>
        <v>0.41931318784164023</v>
      </c>
      <c r="X47" t="str">
        <f t="shared" si="4"/>
        <v/>
      </c>
      <c r="Y47">
        <f t="shared" si="5"/>
        <v>0.34799883299830542</v>
      </c>
      <c r="Z47">
        <f t="shared" si="6"/>
        <v>0.28323695562391138</v>
      </c>
      <c r="AA47">
        <f t="shared" si="7"/>
        <v>0.41143492419236</v>
      </c>
      <c r="AB47" t="str">
        <f t="shared" si="8"/>
        <v/>
      </c>
      <c r="AC47">
        <f t="shared" si="9"/>
        <v>0.32026442701615349</v>
      </c>
      <c r="AD47">
        <f t="shared" si="10"/>
        <v>0.33675051526270533</v>
      </c>
      <c r="AE47">
        <f t="shared" si="11"/>
        <v>0.37904235854412177</v>
      </c>
      <c r="AF47">
        <f t="shared" si="12"/>
        <v>0.37150909336256682</v>
      </c>
    </row>
    <row r="48" spans="2:32" x14ac:dyDescent="0.25">
      <c r="B48" s="35">
        <v>5</v>
      </c>
      <c r="C48" s="1">
        <v>41410</v>
      </c>
      <c r="D48" s="3"/>
      <c r="E48" s="3">
        <v>0.27463348751190958</v>
      </c>
      <c r="F48" s="3">
        <v>0.40551522515396649</v>
      </c>
      <c r="G48" s="3"/>
      <c r="H48" s="3"/>
      <c r="I48" s="3"/>
      <c r="J48" s="3"/>
      <c r="K48" s="3"/>
      <c r="L48" s="3"/>
      <c r="M48" s="3"/>
      <c r="N48" s="3"/>
      <c r="O48" s="3"/>
      <c r="S48" s="35">
        <v>5</v>
      </c>
      <c r="T48" s="1">
        <v>41410</v>
      </c>
      <c r="U48" t="str">
        <f t="shared" si="1"/>
        <v/>
      </c>
      <c r="V48">
        <f t="shared" si="2"/>
        <v>0.36388429322749682</v>
      </c>
      <c r="W48">
        <f t="shared" si="3"/>
        <v>0.42916603400776493</v>
      </c>
      <c r="X48" t="str">
        <f t="shared" si="4"/>
        <v/>
      </c>
      <c r="Y48" t="str">
        <f t="shared" si="5"/>
        <v/>
      </c>
      <c r="Z48" t="str">
        <f t="shared" si="6"/>
        <v/>
      </c>
      <c r="AA48" t="str">
        <f t="shared" si="7"/>
        <v/>
      </c>
      <c r="AB48" t="str">
        <f t="shared" si="8"/>
        <v/>
      </c>
      <c r="AC48" t="str">
        <f t="shared" si="9"/>
        <v/>
      </c>
      <c r="AD48" t="str">
        <f t="shared" si="10"/>
        <v/>
      </c>
      <c r="AE48" t="str">
        <f t="shared" si="11"/>
        <v/>
      </c>
      <c r="AF48" t="str">
        <f t="shared" si="12"/>
        <v/>
      </c>
    </row>
    <row r="49" spans="2:32" x14ac:dyDescent="0.25">
      <c r="B49" s="35">
        <v>5</v>
      </c>
      <c r="C49" s="1">
        <v>41529</v>
      </c>
      <c r="D49" s="3">
        <v>0.17850746268656711</v>
      </c>
      <c r="E49" s="3">
        <v>0.18973977695167274</v>
      </c>
      <c r="F49" s="3">
        <v>0.30966651298601516</v>
      </c>
      <c r="G49" s="3">
        <v>0.19748619310607515</v>
      </c>
      <c r="H49" s="3">
        <v>0.2025641025641027</v>
      </c>
      <c r="I49" s="3">
        <v>0.22556538839724674</v>
      </c>
      <c r="J49" s="3">
        <v>0.20688201062663417</v>
      </c>
      <c r="K49" s="3">
        <v>0.18810351487060603</v>
      </c>
      <c r="L49" s="3">
        <v>0.18670459649648147</v>
      </c>
      <c r="M49" s="3">
        <v>0.21648351648351633</v>
      </c>
      <c r="N49" s="3">
        <v>0.1881172347881491</v>
      </c>
      <c r="O49" s="3">
        <v>0.19189729909969996</v>
      </c>
      <c r="S49" s="35">
        <v>5</v>
      </c>
      <c r="T49" s="1">
        <v>41529</v>
      </c>
      <c r="U49">
        <f t="shared" si="1"/>
        <v>0.28330747169009768</v>
      </c>
      <c r="V49">
        <f t="shared" si="2"/>
        <v>0.25140169634341564</v>
      </c>
      <c r="W49">
        <f t="shared" si="3"/>
        <v>0.32772715054721596</v>
      </c>
      <c r="X49">
        <f t="shared" si="4"/>
        <v>0.29356955523343775</v>
      </c>
      <c r="Y49">
        <f t="shared" si="5"/>
        <v>0.2068385776292562</v>
      </c>
      <c r="Z49">
        <f t="shared" si="6"/>
        <v>0.22186956396794386</v>
      </c>
      <c r="AA49">
        <f t="shared" si="7"/>
        <v>0.34056008974783281</v>
      </c>
      <c r="AB49">
        <f t="shared" si="8"/>
        <v>0.27550307368779298</v>
      </c>
      <c r="AC49">
        <f t="shared" si="9"/>
        <v>0.25300475914764603</v>
      </c>
      <c r="AD49">
        <f t="shared" si="10"/>
        <v>0.32081109951861592</v>
      </c>
      <c r="AE49">
        <f t="shared" si="11"/>
        <v>0.28708910799864046</v>
      </c>
      <c r="AF49">
        <f t="shared" si="12"/>
        <v>0.29181670146700961</v>
      </c>
    </row>
    <row r="50" spans="2:32" x14ac:dyDescent="0.25">
      <c r="B50" s="35">
        <v>5</v>
      </c>
      <c r="C50" s="1">
        <v>41733</v>
      </c>
      <c r="D50" s="3">
        <v>0.21652329167342971</v>
      </c>
      <c r="E50" s="3">
        <v>0.24358232001544111</v>
      </c>
      <c r="F50" s="3">
        <v>0.40224809313528676</v>
      </c>
      <c r="G50" s="3"/>
      <c r="H50" s="3">
        <v>0.28650725875320243</v>
      </c>
      <c r="I50" s="3">
        <v>0.27967285058847019</v>
      </c>
      <c r="J50" s="3">
        <v>0.2358285601422081</v>
      </c>
      <c r="K50" s="3"/>
      <c r="L50" s="3">
        <v>0.16224681561912707</v>
      </c>
      <c r="M50" s="3">
        <v>0.19861040501609892</v>
      </c>
      <c r="N50" s="3">
        <v>0.22890995260663521</v>
      </c>
      <c r="O50" s="3">
        <v>0.21366204417051882</v>
      </c>
      <c r="S50" s="35">
        <v>5</v>
      </c>
      <c r="T50" s="1">
        <v>41733</v>
      </c>
      <c r="U50">
        <f t="shared" si="1"/>
        <v>0.34364202707718539</v>
      </c>
      <c r="V50">
        <f t="shared" si="2"/>
        <v>0.32274207040279096</v>
      </c>
      <c r="W50">
        <f t="shared" si="3"/>
        <v>0.42570835349649883</v>
      </c>
      <c r="X50" t="str">
        <f t="shared" si="4"/>
        <v/>
      </c>
      <c r="Y50">
        <f t="shared" si="5"/>
        <v>0.29255308877947023</v>
      </c>
      <c r="Z50">
        <f t="shared" si="6"/>
        <v>0.27509049085339721</v>
      </c>
      <c r="AA50">
        <f t="shared" si="7"/>
        <v>0.38821062964279268</v>
      </c>
      <c r="AB50" t="str">
        <f t="shared" si="8"/>
        <v/>
      </c>
      <c r="AC50">
        <f t="shared" si="9"/>
        <v>0.21986184206752171</v>
      </c>
      <c r="AD50">
        <f t="shared" si="10"/>
        <v>0.2943245908235414</v>
      </c>
      <c r="AE50">
        <f t="shared" si="11"/>
        <v>0.34934361107241835</v>
      </c>
      <c r="AF50">
        <f t="shared" si="12"/>
        <v>0.32491417675527251</v>
      </c>
    </row>
    <row r="51" spans="2:32" x14ac:dyDescent="0.25">
      <c r="B51" s="35">
        <v>5</v>
      </c>
      <c r="C51" s="1">
        <v>41830</v>
      </c>
      <c r="D51" s="3"/>
      <c r="E51" s="3"/>
      <c r="F51" s="3"/>
      <c r="G51" s="3"/>
      <c r="H51" s="3"/>
      <c r="I51" s="3"/>
      <c r="J51" s="3">
        <v>0.21363047095944127</v>
      </c>
      <c r="K51" s="3">
        <v>0.19045310416250577</v>
      </c>
      <c r="L51" s="3">
        <v>0.18402642030497032</v>
      </c>
      <c r="M51" s="3">
        <v>0.19657767304867013</v>
      </c>
      <c r="N51" s="3">
        <v>0.20839304236673287</v>
      </c>
      <c r="O51" s="3">
        <v>0.20742583106432694</v>
      </c>
      <c r="S51" s="35">
        <v>5</v>
      </c>
      <c r="T51" s="1">
        <v>41830</v>
      </c>
      <c r="U51" t="str">
        <f t="shared" si="1"/>
        <v/>
      </c>
      <c r="V51" t="str">
        <f t="shared" si="2"/>
        <v/>
      </c>
      <c r="W51" t="str">
        <f t="shared" si="3"/>
        <v/>
      </c>
      <c r="X51" t="str">
        <f t="shared" si="4"/>
        <v/>
      </c>
      <c r="Y51" t="str">
        <f t="shared" si="5"/>
        <v/>
      </c>
      <c r="Z51" t="str">
        <f t="shared" si="6"/>
        <v/>
      </c>
      <c r="AA51">
        <f t="shared" si="7"/>
        <v>0.35166910908517968</v>
      </c>
      <c r="AB51">
        <f t="shared" si="8"/>
        <v>0.27894436542690576</v>
      </c>
      <c r="AC51">
        <f t="shared" si="9"/>
        <v>0.24937554307582313</v>
      </c>
      <c r="AD51">
        <f t="shared" si="10"/>
        <v>0.29131224610515205</v>
      </c>
      <c r="AE51">
        <f t="shared" si="11"/>
        <v>0.31803238397355604</v>
      </c>
      <c r="AF51">
        <f t="shared" si="12"/>
        <v>0.315430816922528</v>
      </c>
    </row>
    <row r="52" spans="2:32" x14ac:dyDescent="0.25">
      <c r="B52" s="36">
        <v>5</v>
      </c>
      <c r="C52" s="1">
        <v>41841</v>
      </c>
      <c r="D52" s="3">
        <v>0.17040242780571402</v>
      </c>
      <c r="E52" s="3">
        <v>0.17814194369943465</v>
      </c>
      <c r="F52" s="3">
        <v>0.33266277134181355</v>
      </c>
      <c r="G52" s="3">
        <v>0.16965763558537761</v>
      </c>
      <c r="H52" s="3">
        <v>0.18561830915356065</v>
      </c>
      <c r="I52" s="3">
        <v>0.24013519691688517</v>
      </c>
      <c r="J52" s="3"/>
      <c r="K52" s="3"/>
      <c r="L52" s="3"/>
      <c r="M52" s="3"/>
      <c r="N52" s="3"/>
      <c r="O52" s="3"/>
      <c r="S52" s="36">
        <v>5</v>
      </c>
      <c r="T52" s="1">
        <v>41841</v>
      </c>
      <c r="U52">
        <f t="shared" si="1"/>
        <v>0.2704440490326015</v>
      </c>
      <c r="V52">
        <f t="shared" si="2"/>
        <v>0.23603478171768921</v>
      </c>
      <c r="W52">
        <f t="shared" si="3"/>
        <v>0.35206461652479737</v>
      </c>
      <c r="X52">
        <f t="shared" si="4"/>
        <v>0.25220151260905438</v>
      </c>
      <c r="Y52">
        <f t="shared" si="5"/>
        <v>0.18953519681563674</v>
      </c>
      <c r="Z52">
        <f t="shared" si="6"/>
        <v>0.236200650338587</v>
      </c>
      <c r="AA52" t="str">
        <f t="shared" si="7"/>
        <v/>
      </c>
      <c r="AB52" t="str">
        <f t="shared" si="8"/>
        <v/>
      </c>
      <c r="AC52" t="str">
        <f t="shared" si="9"/>
        <v/>
      </c>
      <c r="AD52" t="str">
        <f t="shared" si="10"/>
        <v/>
      </c>
      <c r="AE52" t="str">
        <f t="shared" si="11"/>
        <v/>
      </c>
      <c r="AF52" t="str">
        <f t="shared" si="12"/>
        <v/>
      </c>
    </row>
    <row r="55" spans="2:32" x14ac:dyDescent="0.25">
      <c r="C55" t="s">
        <v>180</v>
      </c>
    </row>
    <row r="56" spans="2:32" x14ac:dyDescent="0.25">
      <c r="C56">
        <v>1</v>
      </c>
      <c r="D56">
        <v>2</v>
      </c>
      <c r="E56">
        <v>3</v>
      </c>
      <c r="F56">
        <v>4</v>
      </c>
      <c r="G56">
        <v>5</v>
      </c>
      <c r="H56">
        <v>6</v>
      </c>
      <c r="I56">
        <v>7</v>
      </c>
      <c r="J56">
        <v>8</v>
      </c>
      <c r="K56">
        <v>9</v>
      </c>
      <c r="L56">
        <v>10</v>
      </c>
      <c r="M56">
        <v>11</v>
      </c>
      <c r="N56">
        <v>12</v>
      </c>
    </row>
    <row r="57" spans="2:32" x14ac:dyDescent="0.25">
      <c r="B57">
        <v>1</v>
      </c>
      <c r="C57" s="3">
        <v>1.3461643969861676</v>
      </c>
      <c r="D57" s="3">
        <v>1.254060690705689</v>
      </c>
      <c r="E57" s="3">
        <v>1.294596359161748</v>
      </c>
      <c r="F57" s="3">
        <v>1.445259706574523</v>
      </c>
      <c r="G57" s="3">
        <v>1.3816271398635531</v>
      </c>
      <c r="H57" s="3">
        <v>1.406659241745575</v>
      </c>
      <c r="I57" s="3">
        <v>1.4464554180815412</v>
      </c>
      <c r="J57" s="3">
        <v>1.5005256166913117</v>
      </c>
      <c r="K57" s="3">
        <v>1.4764029951538431</v>
      </c>
      <c r="L57" s="3">
        <v>1.3364128254062815</v>
      </c>
      <c r="M57" s="3">
        <v>1.2564158464382003</v>
      </c>
      <c r="N57" s="3">
        <v>1.2228892914226956</v>
      </c>
    </row>
    <row r="58" spans="2:32" x14ac:dyDescent="0.25">
      <c r="B58">
        <v>2</v>
      </c>
      <c r="C58" s="3">
        <v>1.4692846969362352</v>
      </c>
      <c r="D58" s="3">
        <v>1.2664414139688369</v>
      </c>
      <c r="E58" s="3">
        <v>1.1282429804332832</v>
      </c>
      <c r="F58" s="3">
        <v>1.4678123226274489</v>
      </c>
      <c r="G58" s="3">
        <v>1.2116629505398264</v>
      </c>
      <c r="H58" s="3">
        <v>1.156993486315756</v>
      </c>
      <c r="I58" s="3">
        <v>1.335571701293004</v>
      </c>
      <c r="J58" s="3">
        <v>1.5244110893605447</v>
      </c>
      <c r="K58" s="3">
        <v>1.3300279963446637</v>
      </c>
      <c r="L58" s="3">
        <v>1.4707864481106894</v>
      </c>
      <c r="M58" s="3">
        <v>1.3629501482940243</v>
      </c>
      <c r="N58" s="3">
        <v>1.1744545834683482</v>
      </c>
    </row>
    <row r="59" spans="2:32" x14ac:dyDescent="0.25">
      <c r="B59">
        <v>3</v>
      </c>
      <c r="C59" s="3">
        <v>1.5358809065864802</v>
      </c>
      <c r="D59" s="3">
        <v>1.2973347965616431</v>
      </c>
      <c r="E59" s="3">
        <v>1.0110665012280791</v>
      </c>
      <c r="F59" s="3">
        <v>1.5276618395318953</v>
      </c>
      <c r="G59" s="3">
        <v>0.98684063755821172</v>
      </c>
      <c r="H59" s="3">
        <v>1.0157764966324809</v>
      </c>
      <c r="I59" s="3">
        <v>1.4743462334389235</v>
      </c>
      <c r="J59" s="37">
        <v>1.5912393199205113</v>
      </c>
      <c r="K59" s="3">
        <v>1.1892883984787541</v>
      </c>
      <c r="L59" s="3">
        <v>1.4825815372843532</v>
      </c>
      <c r="M59" s="3">
        <v>1.4133206544326427</v>
      </c>
      <c r="N59" s="3">
        <v>1.3373479357011946</v>
      </c>
    </row>
    <row r="60" spans="2:32" x14ac:dyDescent="0.25">
      <c r="B60">
        <v>4</v>
      </c>
      <c r="C60" s="3">
        <v>1.5871832943999138</v>
      </c>
      <c r="D60" s="3">
        <v>1.2679909628835757</v>
      </c>
      <c r="E60" s="3">
        <v>1.0639616101677782</v>
      </c>
      <c r="F60" s="3">
        <v>1.5295169449263097</v>
      </c>
      <c r="G60" s="3">
        <v>0.97464211738080919</v>
      </c>
      <c r="H60" s="3">
        <v>1.0877541894231268</v>
      </c>
      <c r="I60" s="3">
        <v>1.6156842900866257</v>
      </c>
      <c r="J60" s="37">
        <v>1.5705790688200103</v>
      </c>
      <c r="K60" s="3">
        <v>1.3941058313007431</v>
      </c>
      <c r="L60" s="3">
        <v>1.4909588041140438</v>
      </c>
      <c r="M60" s="3">
        <v>1.4635148931698057</v>
      </c>
      <c r="N60" s="3">
        <v>1.4790801511330001</v>
      </c>
    </row>
    <row r="61" spans="2:32" x14ac:dyDescent="0.25">
      <c r="B61">
        <v>5</v>
      </c>
      <c r="C61" s="3">
        <v>1.5870903514411832</v>
      </c>
      <c r="D61" s="3">
        <v>1.3249815109008396</v>
      </c>
      <c r="E61" s="3">
        <v>1.058322862834111</v>
      </c>
      <c r="F61" s="3">
        <v>1.4865320487278502</v>
      </c>
      <c r="G61" s="3">
        <v>1.0211018389292388</v>
      </c>
      <c r="H61" s="3">
        <v>0.98361528576895796</v>
      </c>
      <c r="I61" s="3">
        <v>1.6461561288789448</v>
      </c>
      <c r="J61" s="37">
        <v>1.4646354369151897</v>
      </c>
      <c r="K61" s="3">
        <v>1.3551072865654596</v>
      </c>
      <c r="L61" s="3">
        <v>1.4819192921925923</v>
      </c>
      <c r="M61" s="3">
        <v>1.5261180525109777</v>
      </c>
      <c r="N61" s="3">
        <v>1.5206920724579696</v>
      </c>
    </row>
    <row r="63" spans="2:32" x14ac:dyDescent="0.25">
      <c r="J63" s="4" t="s">
        <v>189</v>
      </c>
    </row>
  </sheetData>
  <conditionalFormatting sqref="J59:J61">
    <cfRule type="cellIs" dxfId="1" priority="1" operator="greaterThan">
      <formula>1.95</formula>
    </cfRule>
    <cfRule type="cellIs" dxfId="0" priority="2" operator="lessThan">
      <formula>0.95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em_2013</vt:lpstr>
      <vt:lpstr>2013_crop_data</vt:lpstr>
      <vt:lpstr>Palouse_PTF</vt:lpstr>
      <vt:lpstr>SOIL PROPERTIES</vt:lpstr>
      <vt:lpstr>Yield</vt:lpstr>
      <vt:lpstr>Soil Moisture</vt:lpstr>
      <vt:lpstr>Clay</vt:lpstr>
      <vt:lpstr>porosity</vt:lpstr>
      <vt:lpstr>Sand</vt:lpstr>
      <vt:lpstr>Silt</vt:lpstr>
    </vt:vector>
  </TitlesOfParts>
  <Company>University of Idaho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your3353</dc:creator>
  <cp:lastModifiedBy>Yourek, Matthew</cp:lastModifiedBy>
  <dcterms:created xsi:type="dcterms:W3CDTF">2014-06-25T01:30:05Z</dcterms:created>
  <dcterms:modified xsi:type="dcterms:W3CDTF">2017-08-12T19:26:18Z</dcterms:modified>
</cp:coreProperties>
</file>