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r Michael\Documents\Studium\2 Semester\University-MCI\Mathe\"/>
    </mc:Choice>
  </mc:AlternateContent>
  <xr:revisionPtr revIDLastSave="0" documentId="13_ncr:1_{51E3C099-43B1-4900-8CB1-EFAF82FEE8E2}" xr6:coauthVersionLast="45" xr6:coauthVersionMax="45" xr10:uidLastSave="{00000000-0000-0000-0000-000000000000}"/>
  <bookViews>
    <workbookView xWindow="-98" yWindow="-98" windowWidth="20715" windowHeight="13276" xr2:uid="{B1A70783-1175-4D48-8193-FA5058D5167E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2" i="4"/>
  <c r="G17" i="4"/>
  <c r="G12" i="4"/>
  <c r="D17" i="4"/>
  <c r="E17" i="5" l="1"/>
  <c r="H17" i="5" s="1"/>
  <c r="B12" i="5"/>
  <c r="B6" i="5"/>
  <c r="E18" i="5" s="1"/>
  <c r="H18" i="5" s="1"/>
  <c r="B5" i="5"/>
  <c r="B6" i="4"/>
  <c r="B12" i="4"/>
  <c r="B5" i="4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12" i="3"/>
  <c r="F5" i="3" s="1"/>
  <c r="B10" i="3"/>
  <c r="B8" i="3"/>
  <c r="F4" i="3"/>
  <c r="D19" i="2"/>
  <c r="D18" i="2"/>
  <c r="D20" i="2"/>
  <c r="D21" i="2"/>
  <c r="D22" i="2"/>
  <c r="D23" i="2"/>
  <c r="D24" i="2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13" i="2"/>
  <c r="C11" i="2"/>
  <c r="C7" i="2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18" i="1"/>
  <c r="C18" i="1"/>
  <c r="C13" i="1"/>
  <c r="C11" i="1"/>
  <c r="C7" i="1"/>
  <c r="E13" i="4" l="1"/>
  <c r="H13" i="4" s="1"/>
  <c r="E15" i="5"/>
  <c r="H15" i="5" s="1"/>
  <c r="E14" i="5"/>
  <c r="H14" i="5" s="1"/>
  <c r="D12" i="5"/>
  <c r="E13" i="5"/>
  <c r="H13" i="5" s="1"/>
  <c r="E21" i="5"/>
  <c r="H21" i="5" s="1"/>
  <c r="E12" i="5"/>
  <c r="H12" i="5" s="1"/>
  <c r="E20" i="5"/>
  <c r="H20" i="5" s="1"/>
  <c r="E16" i="5"/>
  <c r="H16" i="5" s="1"/>
  <c r="E19" i="5"/>
  <c r="H19" i="5" s="1"/>
  <c r="E16" i="4"/>
  <c r="H16" i="4" s="1"/>
  <c r="D12" i="4"/>
  <c r="E12" i="4"/>
  <c r="E15" i="4"/>
  <c r="H15" i="4" s="1"/>
  <c r="E14" i="4"/>
  <c r="H14" i="4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12" i="5" l="1"/>
  <c r="G12" i="5" s="1"/>
  <c r="F12" i="5"/>
  <c r="B13" i="5" s="1"/>
  <c r="H12" i="4"/>
  <c r="F12" i="4"/>
  <c r="B13" i="4" s="1"/>
  <c r="D13" i="5" l="1"/>
  <c r="C13" i="5" s="1"/>
  <c r="G13" i="5" s="1"/>
  <c r="F13" i="5"/>
  <c r="B14" i="5" s="1"/>
  <c r="F13" i="4"/>
  <c r="B14" i="4" s="1"/>
  <c r="D13" i="4"/>
  <c r="F14" i="5" l="1"/>
  <c r="B15" i="5" s="1"/>
  <c r="D14" i="5"/>
  <c r="C14" i="5" s="1"/>
  <c r="G14" i="5" s="1"/>
  <c r="F14" i="4"/>
  <c r="B15" i="4" s="1"/>
  <c r="D14" i="4"/>
  <c r="C14" i="4" s="1"/>
  <c r="G14" i="4" s="1"/>
  <c r="C13" i="4"/>
  <c r="F15" i="5" l="1"/>
  <c r="B16" i="5" s="1"/>
  <c r="D15" i="5"/>
  <c r="C15" i="5" s="1"/>
  <c r="G15" i="5" s="1"/>
  <c r="G13" i="4"/>
  <c r="F15" i="4"/>
  <c r="B16" i="4" s="1"/>
  <c r="D15" i="4"/>
  <c r="F16" i="5" l="1"/>
  <c r="B17" i="5" s="1"/>
  <c r="D16" i="5"/>
  <c r="C16" i="5" s="1"/>
  <c r="G16" i="5" s="1"/>
  <c r="C15" i="4"/>
  <c r="F16" i="4"/>
  <c r="D16" i="4"/>
  <c r="C16" i="4" s="1"/>
  <c r="G16" i="4" s="1"/>
  <c r="D17" i="5" l="1"/>
  <c r="C17" i="5" s="1"/>
  <c r="G17" i="5" s="1"/>
  <c r="F17" i="5"/>
  <c r="B18" i="5" s="1"/>
  <c r="G15" i="4"/>
  <c r="D18" i="5" l="1"/>
  <c r="C18" i="5" s="1"/>
  <c r="G18" i="5" s="1"/>
  <c r="F18" i="5"/>
  <c r="B19" i="5" s="1"/>
  <c r="F19" i="5" l="1"/>
  <c r="B20" i="5" s="1"/>
  <c r="D19" i="5"/>
  <c r="C19" i="5" s="1"/>
  <c r="G19" i="5" s="1"/>
  <c r="F20" i="5" l="1"/>
  <c r="B21" i="5" s="1"/>
  <c r="D20" i="5"/>
  <c r="C20" i="5" s="1"/>
  <c r="G20" i="5" s="1"/>
  <c r="F21" i="5" l="1"/>
  <c r="D21" i="5"/>
  <c r="C21" i="5" s="1"/>
  <c r="G21" i="5" s="1"/>
</calcChain>
</file>

<file path=xl/sharedStrings.xml><?xml version="1.0" encoding="utf-8"?>
<sst xmlns="http://schemas.openxmlformats.org/spreadsheetml/2006/main" count="77" uniqueCount="41">
  <si>
    <t>IK1</t>
  </si>
  <si>
    <t>bk1</t>
  </si>
  <si>
    <t>Die Amortisationszeit einfach Schätzen</t>
  </si>
  <si>
    <t>i1</t>
  </si>
  <si>
    <t>w1</t>
  </si>
  <si>
    <t>Ik2</t>
  </si>
  <si>
    <t>bk2</t>
  </si>
  <si>
    <t>i2</t>
  </si>
  <si>
    <t>w2</t>
  </si>
  <si>
    <t>p</t>
  </si>
  <si>
    <t>q</t>
  </si>
  <si>
    <t>Zeit</t>
  </si>
  <si>
    <t>KW1</t>
  </si>
  <si>
    <t>KW2</t>
  </si>
  <si>
    <t>Ja nach 5 Jahren</t>
  </si>
  <si>
    <t>Mittels Zielwertsuche die letzte Zelle von KW2 auf den gleichen Wert wie KW1 und bk2 als veränderbare Variabel nehmen</t>
  </si>
  <si>
    <t>tdyn</t>
  </si>
  <si>
    <t>IK</t>
  </si>
  <si>
    <t>tdyn index</t>
  </si>
  <si>
    <t>E</t>
  </si>
  <si>
    <t>A</t>
  </si>
  <si>
    <t>tstat</t>
  </si>
  <si>
    <t>i</t>
  </si>
  <si>
    <t>w</t>
  </si>
  <si>
    <t>Kw Statisch</t>
  </si>
  <si>
    <t>KW dynamisch</t>
  </si>
  <si>
    <t>KW dyn. + index</t>
  </si>
  <si>
    <t>S0</t>
  </si>
  <si>
    <t>n</t>
  </si>
  <si>
    <t>T</t>
  </si>
  <si>
    <t>alpha</t>
  </si>
  <si>
    <t>m</t>
  </si>
  <si>
    <t>Jahr</t>
  </si>
  <si>
    <t>Schuld Anfang</t>
  </si>
  <si>
    <t>Annuität</t>
  </si>
  <si>
    <t>Zinsen</t>
  </si>
  <si>
    <t>Tilgung</t>
  </si>
  <si>
    <t>Schuld Ende</t>
  </si>
  <si>
    <t>monatsraten vorschüssig</t>
  </si>
  <si>
    <t>Agio</t>
  </si>
  <si>
    <t>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</si>
</sst>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[1]Anlagenvergleich!$C$17</c:f>
              <c:strCache>
                <c:ptCount val="1"/>
                <c:pt idx="0">
                  <c:v>KW1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[1]Anlagenvergleich!$B$18:$B$38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[1]Anlagenvergleich!$C$18:$C$38</c:f>
              <c:numCache>
                <c:formatCode>General</c:formatCode>
                <c:ptCount val="21"/>
                <c:pt idx="0">
                  <c:v>-60</c:v>
                </c:pt>
                <c:pt idx="1">
                  <c:v>-66.19047619047619</c:v>
                </c:pt>
                <c:pt idx="2">
                  <c:v>-72.145124716553283</c:v>
                </c:pt>
                <c:pt idx="3">
                  <c:v>-77.872929489256009</c:v>
                </c:pt>
                <c:pt idx="4">
                  <c:v>-83.382532175379595</c:v>
                </c:pt>
                <c:pt idx="5">
                  <c:v>-88.68224523536513</c:v>
                </c:pt>
                <c:pt idx="6">
                  <c:v>-93.780064464494075</c:v>
                </c:pt>
                <c:pt idx="7">
                  <c:v>-98.683681056322868</c:v>
                </c:pt>
                <c:pt idx="8">
                  <c:v>-103.40049320655818</c:v>
                </c:pt>
                <c:pt idx="9">
                  <c:v>-107.93761727487977</c:v>
                </c:pt>
                <c:pt idx="10">
                  <c:v>-112.30189852155101</c:v>
                </c:pt>
                <c:pt idx="11">
                  <c:v>-116.49992143501574</c:v>
                </c:pt>
                <c:pt idx="12">
                  <c:v>-120.53801966606275</c:v>
                </c:pt>
                <c:pt idx="13">
                  <c:v>-124.42228558354607</c:v>
                </c:pt>
                <c:pt idx="14">
                  <c:v>-128.15857946607764</c:v>
                </c:pt>
                <c:pt idx="15">
                  <c:v>-131.75253834356039</c:v>
                </c:pt>
                <c:pt idx="16">
                  <c:v>-135.20958450190093</c:v>
                </c:pt>
                <c:pt idx="17">
                  <c:v>-138.53493366373328</c:v>
                </c:pt>
                <c:pt idx="18">
                  <c:v>-141.73360285749581</c:v>
                </c:pt>
                <c:pt idx="19">
                  <c:v>-144.81041798673405</c:v>
                </c:pt>
                <c:pt idx="20">
                  <c:v>-147.77002111104895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4C86-9407-72EB5EDDB141}"/>
            </c:ext>
          </c:extLst>
        </c:ser>
        <c:ser>
          <c:idx val="1"/>
          <c:order val="1"/>
          <c:tx>
            <c:strRef>
              <c:f>[1]Anlagenvergleich!$D$17</c:f>
              <c:strCache>
                <c:ptCount val="1"/>
                <c:pt idx="0">
                  <c:v>KW2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[1]Anlagenvergleich!$B$18:$B$38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[1]Anlagenvergleich!$D$18:$D$38</c:f>
              <c:numCache>
                <c:formatCode>General</c:formatCode>
                <c:ptCount val="21"/>
                <c:pt idx="0">
                  <c:v>-40</c:v>
                </c:pt>
                <c:pt idx="1">
                  <c:v>-50.476190476190474</c:v>
                </c:pt>
                <c:pt idx="2">
                  <c:v>-60.653061224489797</c:v>
                </c:pt>
                <c:pt idx="3">
                  <c:v>-70.539164237123416</c:v>
                </c:pt>
                <c:pt idx="4">
                  <c:v>-80.142807163681795</c:v>
                </c:pt>
                <c:pt idx="5">
                  <c:v>-89.472060292338497</c:v>
                </c:pt>
                <c:pt idx="6">
                  <c:v>-98.534763331605021</c:v>
                </c:pt>
                <c:pt idx="7">
                  <c:v>-107.33853199832106</c:v>
                </c:pt>
                <c:pt idx="8">
                  <c:v>-115.89076441741665</c:v>
                </c:pt>
                <c:pt idx="9">
                  <c:v>-124.19864733882379</c:v>
                </c:pt>
                <c:pt idx="10">
                  <c:v>-132.26916217676217</c:v>
                </c:pt>
                <c:pt idx="11">
                  <c:v>-140.10909087647372</c:v>
                </c:pt>
                <c:pt idx="12">
                  <c:v>-147.72502161333637</c:v>
                </c:pt>
                <c:pt idx="13">
                  <c:v>-155.1233543291458</c:v>
                </c:pt>
                <c:pt idx="14">
                  <c:v>-162.31030611021782</c:v>
                </c:pt>
                <c:pt idx="15">
                  <c:v>-169.29191641183064</c:v>
                </c:pt>
                <c:pt idx="16">
                  <c:v>-176.07405213339737</c:v>
                </c:pt>
                <c:pt idx="17">
                  <c:v>-182.66241254863363</c:v>
                </c:pt>
                <c:pt idx="18">
                  <c:v>-189.06253409486314</c:v>
                </c:pt>
                <c:pt idx="19">
                  <c:v>-195.2797950254861</c:v>
                </c:pt>
                <c:pt idx="20">
                  <c:v>-201.31941992951982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6-4C86-9407-72EB5EDD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67024"/>
        <c:axId val="243765712"/>
      </c:lineChart>
      <c:catAx>
        <c:axId val="243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65712"/>
        <c:crosses val="autoZero"/>
        <c:auto val="1"/>
        <c:lblAlgn val="ctr"/>
        <c:lblOffset val="100"/>
        <c:noMultiLvlLbl val="0"/>
      </c:catAx>
      <c:valAx>
        <c:axId val="243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Tabelle2!$C$17</c:f>
              <c:strCache>
                <c:ptCount val="1"/>
                <c:pt idx="0">
                  <c:v>KW1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Tabelle2!$C$18:$C$38</c:f>
              <c:numCache>
                <c:formatCode>0.00</c:formatCode>
                <c:ptCount val="21"/>
                <c:pt idx="0" formatCode="General">
                  <c:v>-60</c:v>
                </c:pt>
                <c:pt idx="1">
                  <c:v>-66.19047619047619</c:v>
                </c:pt>
                <c:pt idx="2">
                  <c:v>-72.145124716553283</c:v>
                </c:pt>
                <c:pt idx="3">
                  <c:v>-77.872929489256009</c:v>
                </c:pt>
                <c:pt idx="4">
                  <c:v>-83.382532175379595</c:v>
                </c:pt>
                <c:pt idx="5">
                  <c:v>-88.68224523536513</c:v>
                </c:pt>
                <c:pt idx="6">
                  <c:v>-93.780064464494075</c:v>
                </c:pt>
                <c:pt idx="7">
                  <c:v>-98.683681056322868</c:v>
                </c:pt>
                <c:pt idx="8">
                  <c:v>-103.40049320655818</c:v>
                </c:pt>
                <c:pt idx="9">
                  <c:v>-107.93761727487977</c:v>
                </c:pt>
                <c:pt idx="10">
                  <c:v>-112.30189852155101</c:v>
                </c:pt>
                <c:pt idx="11">
                  <c:v>-116.49992143501574</c:v>
                </c:pt>
                <c:pt idx="12">
                  <c:v>-120.53801966606275</c:v>
                </c:pt>
                <c:pt idx="13">
                  <c:v>-124.42228558354607</c:v>
                </c:pt>
                <c:pt idx="14">
                  <c:v>-128.15857946607764</c:v>
                </c:pt>
                <c:pt idx="15">
                  <c:v>-131.75253834356039</c:v>
                </c:pt>
                <c:pt idx="16">
                  <c:v>-135.20958450190093</c:v>
                </c:pt>
                <c:pt idx="17">
                  <c:v>-138.53493366373328</c:v>
                </c:pt>
                <c:pt idx="18">
                  <c:v>-141.73360285749581</c:v>
                </c:pt>
                <c:pt idx="19">
                  <c:v>-144.81041798673405</c:v>
                </c:pt>
                <c:pt idx="20">
                  <c:v>-147.77002111104895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48B-A401-BDD9819A0CFB}"/>
            </c:ext>
          </c:extLst>
        </c:ser>
        <c:ser>
          <c:idx val="1"/>
          <c:order val="1"/>
          <c:tx>
            <c:strRef>
              <c:f>Tabelle2!$D$17</c:f>
              <c:strCache>
                <c:ptCount val="1"/>
                <c:pt idx="0">
                  <c:v>KW2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Tabelle2!$D$18:$D$38</c:f>
              <c:numCache>
                <c:formatCode>0.00</c:formatCode>
                <c:ptCount val="21"/>
                <c:pt idx="0" formatCode="General">
                  <c:v>-40</c:v>
                </c:pt>
                <c:pt idx="1">
                  <c:v>-46.998655512847208</c:v>
                </c:pt>
                <c:pt idx="2">
                  <c:v>-53.797349439613065</c:v>
                </c:pt>
                <c:pt idx="3">
                  <c:v>-60.401794968471329</c:v>
                </c:pt>
                <c:pt idx="4">
                  <c:v>-66.817542053647927</c:v>
                </c:pt>
                <c:pt idx="5">
                  <c:v>-73.049982079248053</c:v>
                </c:pt>
                <c:pt idx="6">
                  <c:v>-79.104352389831035</c:v>
                </c:pt>
                <c:pt idx="7">
                  <c:v>-84.985740691540215</c:v>
                </c:pt>
                <c:pt idx="8">
                  <c:v>-90.699089327486277</c:v>
                </c:pt>
                <c:pt idx="9">
                  <c:v>-96.249199430976731</c:v>
                </c:pt>
                <c:pt idx="10">
                  <c:v>-101.64073496008174</c:v>
                </c:pt>
                <c:pt idx="11">
                  <c:v>-106.87822661692661</c:v>
                </c:pt>
                <c:pt idx="12">
                  <c:v>-111.96607565500449</c:v>
                </c:pt>
                <c:pt idx="13">
                  <c:v>-116.90855757770871</c:v>
                </c:pt>
                <c:pt idx="14">
                  <c:v>-121.70982573119281</c:v>
                </c:pt>
                <c:pt idx="15">
                  <c:v>-126.37391479457736</c:v>
                </c:pt>
                <c:pt idx="16">
                  <c:v>-130.90474417043663</c:v>
                </c:pt>
                <c:pt idx="17">
                  <c:v>-135.30612127841422</c:v>
                </c:pt>
                <c:pt idx="18">
                  <c:v>-139.5817447547353</c:v>
                </c:pt>
                <c:pt idx="19">
                  <c:v>-143.73520756030436</c:v>
                </c:pt>
                <c:pt idx="20">
                  <c:v>-147.77000000000001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4-448B-A401-BDD9819A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80816"/>
        <c:axId val="366605184"/>
      </c:lineChart>
      <c:catAx>
        <c:axId val="3726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605184"/>
        <c:crosses val="autoZero"/>
        <c:auto val="1"/>
        <c:lblAlgn val="ctr"/>
        <c:lblOffset val="100"/>
        <c:noMultiLvlLbl val="0"/>
      </c:catAx>
      <c:valAx>
        <c:axId val="36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6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[1]Amortisation!$B$14</c:f>
              <c:strCache>
                <c:ptCount val="1"/>
                <c:pt idx="0">
                  <c:v>Kw Statisch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[1]Amortisation!$B$15:$B$35</c:f>
              <c:numCache>
                <c:formatCode>General</c:formatCode>
                <c:ptCount val="21"/>
                <c:pt idx="0">
                  <c:v>-400000</c:v>
                </c:pt>
                <c:pt idx="1">
                  <c:v>-360000</c:v>
                </c:pt>
                <c:pt idx="2">
                  <c:v>-320000</c:v>
                </c:pt>
                <c:pt idx="3">
                  <c:v>-280000</c:v>
                </c:pt>
                <c:pt idx="4">
                  <c:v>-240000</c:v>
                </c:pt>
                <c:pt idx="5">
                  <c:v>-200000</c:v>
                </c:pt>
                <c:pt idx="6">
                  <c:v>-160000</c:v>
                </c:pt>
                <c:pt idx="7">
                  <c:v>-120000</c:v>
                </c:pt>
                <c:pt idx="8">
                  <c:v>-80000</c:v>
                </c:pt>
                <c:pt idx="9">
                  <c:v>-40000</c:v>
                </c:pt>
                <c:pt idx="10">
                  <c:v>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160000</c:v>
                </c:pt>
                <c:pt idx="15">
                  <c:v>200000</c:v>
                </c:pt>
                <c:pt idx="16">
                  <c:v>240000</c:v>
                </c:pt>
                <c:pt idx="17">
                  <c:v>280000</c:v>
                </c:pt>
                <c:pt idx="18">
                  <c:v>320000</c:v>
                </c:pt>
                <c:pt idx="19">
                  <c:v>360000</c:v>
                </c:pt>
                <c:pt idx="20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4C25-AA0F-483F0D1E72F8}"/>
            </c:ext>
          </c:extLst>
        </c:ser>
        <c:ser>
          <c:idx val="1"/>
          <c:order val="1"/>
          <c:tx>
            <c:strRef>
              <c:f>[1]Amortisation!$C$14</c:f>
              <c:strCache>
                <c:ptCount val="1"/>
                <c:pt idx="0">
                  <c:v>KW dynamisch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[1]Amortisation!$C$15:$C$35</c:f>
              <c:numCache>
                <c:formatCode>General</c:formatCode>
                <c:ptCount val="21"/>
                <c:pt idx="0">
                  <c:v>-400000</c:v>
                </c:pt>
                <c:pt idx="1">
                  <c:v>-361538.46153846156</c:v>
                </c:pt>
                <c:pt idx="2">
                  <c:v>-324556.21301775152</c:v>
                </c:pt>
                <c:pt idx="3">
                  <c:v>-288996.35867091495</c:v>
                </c:pt>
                <c:pt idx="4">
                  <c:v>-254804.19102972592</c:v>
                </c:pt>
                <c:pt idx="5">
                  <c:v>-221927.10675935185</c:v>
                </c:pt>
                <c:pt idx="6">
                  <c:v>-190314.52573014604</c:v>
                </c:pt>
                <c:pt idx="7">
                  <c:v>-159917.81320206349</c:v>
                </c:pt>
                <c:pt idx="8">
                  <c:v>-130690.20500198414</c:v>
                </c:pt>
                <c:pt idx="9">
                  <c:v>-102586.73557883092</c:v>
                </c:pt>
                <c:pt idx="10">
                  <c:v>-75564.168825798988</c:v>
                </c:pt>
                <c:pt idx="11">
                  <c:v>-49580.93156326827</c:v>
                </c:pt>
                <c:pt idx="12">
                  <c:v>-24597.049580065664</c:v>
                </c:pt>
                <c:pt idx="13">
                  <c:v>-574.08613467854593</c:v>
                </c:pt>
                <c:pt idx="14">
                  <c:v>22524.917178193686</c:v>
                </c:pt>
                <c:pt idx="15">
                  <c:v>44735.497286724676</c:v>
                </c:pt>
                <c:pt idx="16">
                  <c:v>66091.824314158323</c:v>
                </c:pt>
                <c:pt idx="17">
                  <c:v>86626.754148229127</c:v>
                </c:pt>
                <c:pt idx="18">
                  <c:v>106371.87898868183</c:v>
                </c:pt>
                <c:pt idx="19">
                  <c:v>125357.57595065558</c:v>
                </c:pt>
                <c:pt idx="20">
                  <c:v>143613.05379870726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3-4C25-AA0F-483F0D1E72F8}"/>
            </c:ext>
          </c:extLst>
        </c:ser>
        <c:ser>
          <c:idx val="2"/>
          <c:order val="2"/>
          <c:tx>
            <c:strRef>
              <c:f>[1]Amortisation!$D$14</c:f>
              <c:strCache>
                <c:ptCount val="1"/>
                <c:pt idx="0">
                  <c:v>KW dyn. +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[1]Amortisation!$D$15:$D$35</c:f>
              <c:numCache>
                <c:formatCode>General</c:formatCode>
                <c:ptCount val="21"/>
                <c:pt idx="0">
                  <c:v>-400000</c:v>
                </c:pt>
                <c:pt idx="1">
                  <c:v>-361538.46153846156</c:v>
                </c:pt>
                <c:pt idx="2">
                  <c:v>-323816.56804733729</c:v>
                </c:pt>
                <c:pt idx="3">
                  <c:v>-286820.09558488848</c:v>
                </c:pt>
                <c:pt idx="4">
                  <c:v>-250535.09374671755</c:v>
                </c:pt>
                <c:pt idx="5">
                  <c:v>-214947.88040543452</c:v>
                </c:pt>
                <c:pt idx="6">
                  <c:v>-180045.03655148388</c:v>
                </c:pt>
                <c:pt idx="7">
                  <c:v>-145813.40123318613</c:v>
                </c:pt>
                <c:pt idx="8">
                  <c:v>-112240.06659408641</c:v>
                </c:pt>
                <c:pt idx="9">
                  <c:v>-79312.373005738613</c:v>
                </c:pt>
                <c:pt idx="10">
                  <c:v>-47017.904294089807</c:v>
                </c:pt>
                <c:pt idx="11">
                  <c:v>-15344.483057665017</c:v>
                </c:pt>
                <c:pt idx="12">
                  <c:v>15719.83392421313</c:v>
                </c:pt>
                <c:pt idx="13">
                  <c:v>46186.760194901319</c:v>
                </c:pt>
                <c:pt idx="14">
                  <c:v>76067.784037307036</c:v>
                </c:pt>
                <c:pt idx="15">
                  <c:v>105374.17280582034</c:v>
                </c:pt>
                <c:pt idx="16">
                  <c:v>134116.97717493915</c:v>
                </c:pt>
                <c:pt idx="17">
                  <c:v>162307.03530619029</c:v>
                </c:pt>
                <c:pt idx="18">
                  <c:v>189954.97693491736</c:v>
                </c:pt>
                <c:pt idx="19">
                  <c:v>217071.22737847661</c:v>
                </c:pt>
                <c:pt idx="20">
                  <c:v>243666.01146735204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3-4C25-AA0F-483F0D1E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26848"/>
        <c:axId val="243727176"/>
      </c:lineChart>
      <c:catAx>
        <c:axId val="2437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27176"/>
        <c:crosses val="autoZero"/>
        <c:auto val="1"/>
        <c:lblAlgn val="ctr"/>
        <c:lblOffset val="100"/>
        <c:noMultiLvlLbl val="0"/>
      </c:catAx>
      <c:valAx>
        <c:axId val="2437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16</xdr:row>
      <xdr:rowOff>185737</xdr:rowOff>
    </xdr:from>
    <xdr:to>
      <xdr:col>10</xdr:col>
      <xdr:colOff>352425</xdr:colOff>
      <xdr:row>31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13CAD7-B6DB-48E2-A3C9-55600776B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16</xdr:row>
      <xdr:rowOff>69056</xdr:rowOff>
    </xdr:from>
    <xdr:to>
      <xdr:col>11</xdr:col>
      <xdr:colOff>197643</xdr:colOff>
      <xdr:row>31</xdr:row>
      <xdr:rowOff>97631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4B07B4-0005-4117-8B17-AA53F33C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13</xdr:row>
      <xdr:rowOff>176212</xdr:rowOff>
    </xdr:from>
    <xdr:to>
      <xdr:col>10</xdr:col>
      <xdr:colOff>323850</xdr:colOff>
      <xdr:row>28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C4E144-DCBC-4383-86AF-E00B967DF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Vorlage/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lgungsplan Annuität"/>
      <sheetName val="Tilgungsplan Annuität monatlich"/>
      <sheetName val="Tilgungsplan Annuität mit agio"/>
      <sheetName val="Ratentilgung"/>
      <sheetName val="Ratentilgung monatsrate"/>
      <sheetName val="Ratentilgung mit agio"/>
      <sheetName val="Ratentilgung Ratenfreizeit"/>
      <sheetName val="Kapitalwertmethode"/>
      <sheetName val="Amortisation"/>
      <sheetName val="Anlagenverglei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B14" t="str">
            <v>Kw Statisch</v>
          </cell>
          <cell r="C14" t="str">
            <v>KW dynamisch</v>
          </cell>
          <cell r="D14" t="str">
            <v>KW dyn. + index</v>
          </cell>
        </row>
        <row r="15">
          <cell r="A15">
            <v>0</v>
          </cell>
          <cell r="B15">
            <v>-400000</v>
          </cell>
          <cell r="C15">
            <v>-400000</v>
          </cell>
          <cell r="D15">
            <v>-400000</v>
          </cell>
        </row>
        <row r="16">
          <cell r="A16">
            <v>1</v>
          </cell>
          <cell r="B16">
            <v>-360000</v>
          </cell>
          <cell r="C16">
            <v>-361538.46153846156</v>
          </cell>
          <cell r="D16">
            <v>-361538.46153846156</v>
          </cell>
        </row>
        <row r="17">
          <cell r="A17">
            <v>2</v>
          </cell>
          <cell r="B17">
            <v>-320000</v>
          </cell>
          <cell r="C17">
            <v>-324556.21301775152</v>
          </cell>
          <cell r="D17">
            <v>-323816.56804733729</v>
          </cell>
        </row>
        <row r="18">
          <cell r="A18">
            <v>3</v>
          </cell>
          <cell r="B18">
            <v>-280000</v>
          </cell>
          <cell r="C18">
            <v>-288996.35867091495</v>
          </cell>
          <cell r="D18">
            <v>-286820.09558488848</v>
          </cell>
        </row>
        <row r="19">
          <cell r="A19">
            <v>4</v>
          </cell>
          <cell r="B19">
            <v>-240000</v>
          </cell>
          <cell r="C19">
            <v>-254804.19102972592</v>
          </cell>
          <cell r="D19">
            <v>-250535.09374671755</v>
          </cell>
        </row>
        <row r="20">
          <cell r="A20">
            <v>5</v>
          </cell>
          <cell r="B20">
            <v>-200000</v>
          </cell>
          <cell r="C20">
            <v>-221927.10675935185</v>
          </cell>
          <cell r="D20">
            <v>-214947.88040543452</v>
          </cell>
        </row>
        <row r="21">
          <cell r="A21">
            <v>6</v>
          </cell>
          <cell r="B21">
            <v>-160000</v>
          </cell>
          <cell r="C21">
            <v>-190314.52573014604</v>
          </cell>
          <cell r="D21">
            <v>-180045.03655148388</v>
          </cell>
        </row>
        <row r="22">
          <cell r="A22">
            <v>7</v>
          </cell>
          <cell r="B22">
            <v>-120000</v>
          </cell>
          <cell r="C22">
            <v>-159917.81320206349</v>
          </cell>
          <cell r="D22">
            <v>-145813.40123318613</v>
          </cell>
        </row>
        <row r="23">
          <cell r="A23">
            <v>8</v>
          </cell>
          <cell r="B23">
            <v>-80000</v>
          </cell>
          <cell r="C23">
            <v>-130690.20500198414</v>
          </cell>
          <cell r="D23">
            <v>-112240.06659408641</v>
          </cell>
        </row>
        <row r="24">
          <cell r="A24">
            <v>9</v>
          </cell>
          <cell r="B24">
            <v>-40000</v>
          </cell>
          <cell r="C24">
            <v>-102586.73557883092</v>
          </cell>
          <cell r="D24">
            <v>-79312.373005738613</v>
          </cell>
        </row>
        <row r="25">
          <cell r="A25">
            <v>10</v>
          </cell>
          <cell r="B25">
            <v>0</v>
          </cell>
          <cell r="C25">
            <v>-75564.168825798988</v>
          </cell>
          <cell r="D25">
            <v>-47017.904294089807</v>
          </cell>
        </row>
        <row r="26">
          <cell r="A26">
            <v>11</v>
          </cell>
          <cell r="B26">
            <v>40000</v>
          </cell>
          <cell r="C26">
            <v>-49580.93156326827</v>
          </cell>
          <cell r="D26">
            <v>-15344.483057665017</v>
          </cell>
        </row>
        <row r="27">
          <cell r="A27">
            <v>12</v>
          </cell>
          <cell r="B27">
            <v>80000</v>
          </cell>
          <cell r="C27">
            <v>-24597.049580065664</v>
          </cell>
          <cell r="D27">
            <v>15719.83392421313</v>
          </cell>
        </row>
        <row r="28">
          <cell r="A28">
            <v>13</v>
          </cell>
          <cell r="B28">
            <v>120000</v>
          </cell>
          <cell r="C28">
            <v>-574.08613467854593</v>
          </cell>
          <cell r="D28">
            <v>46186.760194901319</v>
          </cell>
        </row>
        <row r="29">
          <cell r="A29">
            <v>14</v>
          </cell>
          <cell r="B29">
            <v>160000</v>
          </cell>
          <cell r="C29">
            <v>22524.917178193686</v>
          </cell>
          <cell r="D29">
            <v>76067.784037307036</v>
          </cell>
        </row>
        <row r="30">
          <cell r="A30">
            <v>15</v>
          </cell>
          <cell r="B30">
            <v>200000</v>
          </cell>
          <cell r="C30">
            <v>44735.497286724676</v>
          </cell>
          <cell r="D30">
            <v>105374.17280582034</v>
          </cell>
        </row>
        <row r="31">
          <cell r="A31">
            <v>16</v>
          </cell>
          <cell r="B31">
            <v>240000</v>
          </cell>
          <cell r="C31">
            <v>66091.824314158323</v>
          </cell>
          <cell r="D31">
            <v>134116.97717493915</v>
          </cell>
        </row>
        <row r="32">
          <cell r="A32">
            <v>17</v>
          </cell>
          <cell r="B32">
            <v>280000</v>
          </cell>
          <cell r="C32">
            <v>86626.754148229127</v>
          </cell>
          <cell r="D32">
            <v>162307.03530619029</v>
          </cell>
        </row>
        <row r="33">
          <cell r="A33">
            <v>18</v>
          </cell>
          <cell r="B33">
            <v>320000</v>
          </cell>
          <cell r="C33">
            <v>106371.87898868183</v>
          </cell>
          <cell r="D33">
            <v>189954.97693491736</v>
          </cell>
        </row>
        <row r="34">
          <cell r="A34">
            <v>19</v>
          </cell>
          <cell r="B34">
            <v>360000</v>
          </cell>
          <cell r="C34">
            <v>125357.57595065558</v>
          </cell>
          <cell r="D34">
            <v>217071.22737847661</v>
          </cell>
        </row>
        <row r="35">
          <cell r="A35">
            <v>20</v>
          </cell>
          <cell r="B35">
            <v>400000</v>
          </cell>
          <cell r="C35">
            <v>143613.05379870726</v>
          </cell>
          <cell r="D35">
            <v>243666.01146735204</v>
          </cell>
        </row>
      </sheetData>
      <sheetData sheetId="9">
        <row r="17">
          <cell r="C17" t="str">
            <v>KW1</v>
          </cell>
          <cell r="D17" t="str">
            <v>KW2</v>
          </cell>
        </row>
        <row r="18">
          <cell r="B18">
            <v>0</v>
          </cell>
          <cell r="C18">
            <v>-60</v>
          </cell>
          <cell r="D18">
            <v>-40</v>
          </cell>
        </row>
        <row r="19">
          <cell r="B19">
            <v>1</v>
          </cell>
          <cell r="C19">
            <v>-66.19047619047619</v>
          </cell>
          <cell r="D19">
            <v>-50.476190476190474</v>
          </cell>
        </row>
        <row r="20">
          <cell r="B20">
            <v>2</v>
          </cell>
          <cell r="C20">
            <v>-72.145124716553283</v>
          </cell>
          <cell r="D20">
            <v>-60.653061224489797</v>
          </cell>
        </row>
        <row r="21">
          <cell r="B21">
            <v>3</v>
          </cell>
          <cell r="C21">
            <v>-77.872929489256009</v>
          </cell>
          <cell r="D21">
            <v>-70.539164237123416</v>
          </cell>
        </row>
        <row r="22">
          <cell r="B22">
            <v>4</v>
          </cell>
          <cell r="C22">
            <v>-83.382532175379595</v>
          </cell>
          <cell r="D22">
            <v>-80.142807163681795</v>
          </cell>
        </row>
        <row r="23">
          <cell r="B23">
            <v>5</v>
          </cell>
          <cell r="C23">
            <v>-88.68224523536513</v>
          </cell>
          <cell r="D23">
            <v>-89.472060292338497</v>
          </cell>
        </row>
        <row r="24">
          <cell r="B24">
            <v>6</v>
          </cell>
          <cell r="C24">
            <v>-93.780064464494075</v>
          </cell>
          <cell r="D24">
            <v>-98.534763331605021</v>
          </cell>
        </row>
        <row r="25">
          <cell r="B25">
            <v>7</v>
          </cell>
          <cell r="C25">
            <v>-98.683681056322868</v>
          </cell>
          <cell r="D25">
            <v>-107.33853199832106</v>
          </cell>
        </row>
        <row r="26">
          <cell r="B26">
            <v>8</v>
          </cell>
          <cell r="C26">
            <v>-103.40049320655818</v>
          </cell>
          <cell r="D26">
            <v>-115.89076441741665</v>
          </cell>
        </row>
        <row r="27">
          <cell r="B27">
            <v>9</v>
          </cell>
          <cell r="C27">
            <v>-107.93761727487977</v>
          </cell>
          <cell r="D27">
            <v>-124.19864733882379</v>
          </cell>
        </row>
        <row r="28">
          <cell r="B28">
            <v>10</v>
          </cell>
          <cell r="C28">
            <v>-112.30189852155101</v>
          </cell>
          <cell r="D28">
            <v>-132.26916217676217</v>
          </cell>
        </row>
        <row r="29">
          <cell r="B29">
            <v>11</v>
          </cell>
          <cell r="C29">
            <v>-116.49992143501574</v>
          </cell>
          <cell r="D29">
            <v>-140.10909087647372</v>
          </cell>
        </row>
        <row r="30">
          <cell r="B30">
            <v>12</v>
          </cell>
          <cell r="C30">
            <v>-120.53801966606275</v>
          </cell>
          <cell r="D30">
            <v>-147.72502161333637</v>
          </cell>
        </row>
        <row r="31">
          <cell r="B31">
            <v>13</v>
          </cell>
          <cell r="C31">
            <v>-124.42228558354607</v>
          </cell>
          <cell r="D31">
            <v>-155.1233543291458</v>
          </cell>
        </row>
        <row r="32">
          <cell r="B32">
            <v>14</v>
          </cell>
          <cell r="C32">
            <v>-128.15857946607764</v>
          </cell>
          <cell r="D32">
            <v>-162.31030611021782</v>
          </cell>
        </row>
        <row r="33">
          <cell r="B33">
            <v>15</v>
          </cell>
          <cell r="C33">
            <v>-131.75253834356039</v>
          </cell>
          <cell r="D33">
            <v>-169.29191641183064</v>
          </cell>
        </row>
        <row r="34">
          <cell r="B34">
            <v>16</v>
          </cell>
          <cell r="C34">
            <v>-135.20958450190093</v>
          </cell>
          <cell r="D34">
            <v>-176.07405213339737</v>
          </cell>
        </row>
        <row r="35">
          <cell r="B35">
            <v>17</v>
          </cell>
          <cell r="C35">
            <v>-138.53493366373328</v>
          </cell>
          <cell r="D35">
            <v>-182.66241254863363</v>
          </cell>
        </row>
        <row r="36">
          <cell r="B36">
            <v>18</v>
          </cell>
          <cell r="C36">
            <v>-141.73360285749581</v>
          </cell>
          <cell r="D36">
            <v>-189.06253409486314</v>
          </cell>
        </row>
        <row r="37">
          <cell r="B37">
            <v>19</v>
          </cell>
          <cell r="C37">
            <v>-144.81041798673405</v>
          </cell>
          <cell r="D37">
            <v>-195.2797950254861</v>
          </cell>
        </row>
        <row r="38">
          <cell r="B38">
            <v>20</v>
          </cell>
          <cell r="C38">
            <v>-147.77002111104895</v>
          </cell>
          <cell r="D38">
            <v>-201.31941992951982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F957-E37A-458C-B3F4-9257D46859D6}">
  <dimension ref="B4:G39"/>
  <sheetViews>
    <sheetView tabSelected="1" topLeftCell="A13" workbookViewId="0">
      <selection activeCell="E39" sqref="E39"/>
    </sheetView>
  </sheetViews>
  <sheetFormatPr baseColWidth="10" defaultRowHeight="14.25" x14ac:dyDescent="0.45"/>
  <sheetData>
    <row r="4" spans="2:7" x14ac:dyDescent="0.45">
      <c r="B4" t="s">
        <v>0</v>
      </c>
      <c r="C4">
        <v>60</v>
      </c>
    </row>
    <row r="5" spans="2:7" x14ac:dyDescent="0.45">
      <c r="B5" t="s">
        <v>1</v>
      </c>
      <c r="C5">
        <v>6.5</v>
      </c>
      <c r="G5" t="s">
        <v>2</v>
      </c>
    </row>
    <row r="6" spans="2:7" x14ac:dyDescent="0.45">
      <c r="B6" t="s">
        <v>3</v>
      </c>
      <c r="C6">
        <v>0.01</v>
      </c>
    </row>
    <row r="7" spans="2:7" x14ac:dyDescent="0.45">
      <c r="B7" t="s">
        <v>4</v>
      </c>
      <c r="C7">
        <f>1+C6</f>
        <v>1.01</v>
      </c>
    </row>
    <row r="8" spans="2:7" x14ac:dyDescent="0.45">
      <c r="B8" t="s">
        <v>5</v>
      </c>
      <c r="C8">
        <v>40</v>
      </c>
      <c r="G8" t="s">
        <v>14</v>
      </c>
    </row>
    <row r="9" spans="2:7" x14ac:dyDescent="0.45">
      <c r="B9" t="s">
        <v>6</v>
      </c>
      <c r="C9">
        <v>11</v>
      </c>
    </row>
    <row r="10" spans="2:7" x14ac:dyDescent="0.45">
      <c r="B10" t="s">
        <v>7</v>
      </c>
      <c r="C10">
        <v>0.02</v>
      </c>
    </row>
    <row r="11" spans="2:7" x14ac:dyDescent="0.45">
      <c r="B11" t="s">
        <v>8</v>
      </c>
      <c r="C11">
        <f>1+C10</f>
        <v>1.02</v>
      </c>
    </row>
    <row r="12" spans="2:7" x14ac:dyDescent="0.45">
      <c r="B12" t="s">
        <v>9</v>
      </c>
      <c r="C12">
        <v>0.05</v>
      </c>
    </row>
    <row r="13" spans="2:7" x14ac:dyDescent="0.45">
      <c r="B13" t="s">
        <v>10</v>
      </c>
      <c r="C13">
        <f>1+C12</f>
        <v>1.05</v>
      </c>
    </row>
    <row r="17" spans="2:6" x14ac:dyDescent="0.45">
      <c r="B17" t="s">
        <v>11</v>
      </c>
      <c r="C17" t="s">
        <v>12</v>
      </c>
      <c r="D17" t="s">
        <v>13</v>
      </c>
    </row>
    <row r="18" spans="2:6" x14ac:dyDescent="0.45">
      <c r="B18">
        <v>0</v>
      </c>
      <c r="C18">
        <f>-C4</f>
        <v>-60</v>
      </c>
      <c r="D18">
        <f>-C8</f>
        <v>-40</v>
      </c>
    </row>
    <row r="19" spans="2:6" x14ac:dyDescent="0.45">
      <c r="B19">
        <v>1</v>
      </c>
      <c r="C19" s="1">
        <f>C18-$C$5*$C$7^(B19-1)/$C$13^B19</f>
        <v>-66.19047619047619</v>
      </c>
      <c r="D19" s="1">
        <f>D18-$C$9*$C$11^(B19-1)/$C$13^B19</f>
        <v>-50.476190476190474</v>
      </c>
      <c r="F19" s="1"/>
    </row>
    <row r="20" spans="2:6" x14ac:dyDescent="0.45">
      <c r="B20">
        <v>2</v>
      </c>
      <c r="C20" s="1">
        <f t="shared" ref="C20:C38" si="0">C19-$C$5*$C$7^(B20-1)/$C$13^B20</f>
        <v>-72.145124716553283</v>
      </c>
      <c r="D20" s="1">
        <f t="shared" ref="D20:D38" si="1">D19-$C$9*$C$11^(B20-1)/$C$13^B20</f>
        <v>-60.653061224489797</v>
      </c>
      <c r="F20" s="1"/>
    </row>
    <row r="21" spans="2:6" x14ac:dyDescent="0.45">
      <c r="B21">
        <v>3</v>
      </c>
      <c r="C21" s="1">
        <f t="shared" si="0"/>
        <v>-77.872929489256009</v>
      </c>
      <c r="D21" s="1">
        <f t="shared" si="1"/>
        <v>-70.539164237123416</v>
      </c>
      <c r="F21" s="1"/>
    </row>
    <row r="22" spans="2:6" x14ac:dyDescent="0.45">
      <c r="B22">
        <v>4</v>
      </c>
      <c r="C22" s="1">
        <f t="shared" si="0"/>
        <v>-83.382532175379595</v>
      </c>
      <c r="D22" s="1">
        <f t="shared" si="1"/>
        <v>-80.142807163681795</v>
      </c>
      <c r="F22" s="1"/>
    </row>
    <row r="23" spans="2:6" x14ac:dyDescent="0.45">
      <c r="B23">
        <v>5</v>
      </c>
      <c r="C23" s="1">
        <f t="shared" si="0"/>
        <v>-88.68224523536513</v>
      </c>
      <c r="D23" s="1">
        <f t="shared" si="1"/>
        <v>-89.472060292338497</v>
      </c>
      <c r="F23" s="1"/>
    </row>
    <row r="24" spans="2:6" x14ac:dyDescent="0.45">
      <c r="B24">
        <v>6</v>
      </c>
      <c r="C24" s="1">
        <f t="shared" si="0"/>
        <v>-93.780064464494075</v>
      </c>
      <c r="D24" s="1">
        <f t="shared" si="1"/>
        <v>-98.534763331605021</v>
      </c>
      <c r="F24" s="1"/>
    </row>
    <row r="25" spans="2:6" x14ac:dyDescent="0.45">
      <c r="B25">
        <v>7</v>
      </c>
      <c r="C25" s="1">
        <f t="shared" si="0"/>
        <v>-98.683681056322868</v>
      </c>
      <c r="D25" s="1">
        <f t="shared" si="1"/>
        <v>-107.33853199832106</v>
      </c>
      <c r="F25" s="1"/>
    </row>
    <row r="26" spans="2:6" x14ac:dyDescent="0.45">
      <c r="B26">
        <v>8</v>
      </c>
      <c r="C26" s="1">
        <f t="shared" si="0"/>
        <v>-103.40049320655818</v>
      </c>
      <c r="D26" s="1">
        <f t="shared" si="1"/>
        <v>-115.89076441741665</v>
      </c>
      <c r="F26" s="1"/>
    </row>
    <row r="27" spans="2:6" x14ac:dyDescent="0.45">
      <c r="B27">
        <v>9</v>
      </c>
      <c r="C27" s="1">
        <f t="shared" si="0"/>
        <v>-107.93761727487977</v>
      </c>
      <c r="D27" s="1">
        <f t="shared" si="1"/>
        <v>-124.19864733882379</v>
      </c>
      <c r="F27" s="1"/>
    </row>
    <row r="28" spans="2:6" x14ac:dyDescent="0.45">
      <c r="B28">
        <v>10</v>
      </c>
      <c r="C28" s="1">
        <f t="shared" si="0"/>
        <v>-112.30189852155101</v>
      </c>
      <c r="D28" s="1">
        <f t="shared" si="1"/>
        <v>-132.26916217676217</v>
      </c>
      <c r="F28" s="1"/>
    </row>
    <row r="29" spans="2:6" x14ac:dyDescent="0.45">
      <c r="B29">
        <v>11</v>
      </c>
      <c r="C29" s="1">
        <f t="shared" si="0"/>
        <v>-116.49992143501574</v>
      </c>
      <c r="D29" s="1">
        <f t="shared" si="1"/>
        <v>-140.10909087647372</v>
      </c>
      <c r="F29" s="1"/>
    </row>
    <row r="30" spans="2:6" x14ac:dyDescent="0.45">
      <c r="B30">
        <v>12</v>
      </c>
      <c r="C30" s="1">
        <f t="shared" si="0"/>
        <v>-120.53801966606275</v>
      </c>
      <c r="D30" s="1">
        <f t="shared" si="1"/>
        <v>-147.72502161333637</v>
      </c>
      <c r="F30" s="1"/>
    </row>
    <row r="31" spans="2:6" x14ac:dyDescent="0.45">
      <c r="B31">
        <v>13</v>
      </c>
      <c r="C31" s="1">
        <f t="shared" si="0"/>
        <v>-124.42228558354607</v>
      </c>
      <c r="D31" s="1">
        <f t="shared" si="1"/>
        <v>-155.1233543291458</v>
      </c>
      <c r="F31" s="1"/>
    </row>
    <row r="32" spans="2:6" x14ac:dyDescent="0.45">
      <c r="B32">
        <v>14</v>
      </c>
      <c r="C32" s="1">
        <f t="shared" si="0"/>
        <v>-128.15857946607764</v>
      </c>
      <c r="D32" s="1">
        <f t="shared" si="1"/>
        <v>-162.31030611021782</v>
      </c>
      <c r="F32" s="1"/>
    </row>
    <row r="33" spans="2:6" x14ac:dyDescent="0.45">
      <c r="B33">
        <v>15</v>
      </c>
      <c r="C33" s="1">
        <f t="shared" si="0"/>
        <v>-131.75253834356039</v>
      </c>
      <c r="D33" s="1">
        <f t="shared" si="1"/>
        <v>-169.29191641183064</v>
      </c>
      <c r="F33" s="1"/>
    </row>
    <row r="34" spans="2:6" x14ac:dyDescent="0.45">
      <c r="B34">
        <v>16</v>
      </c>
      <c r="C34" s="1">
        <f t="shared" si="0"/>
        <v>-135.20958450190093</v>
      </c>
      <c r="D34" s="1">
        <f t="shared" si="1"/>
        <v>-176.07405213339737</v>
      </c>
      <c r="F34" s="1"/>
    </row>
    <row r="35" spans="2:6" x14ac:dyDescent="0.45">
      <c r="B35">
        <v>17</v>
      </c>
      <c r="C35" s="1">
        <f t="shared" si="0"/>
        <v>-138.53493366373328</v>
      </c>
      <c r="D35" s="1">
        <f t="shared" si="1"/>
        <v>-182.66241254863363</v>
      </c>
      <c r="F35" s="1"/>
    </row>
    <row r="36" spans="2:6" x14ac:dyDescent="0.45">
      <c r="B36">
        <v>18</v>
      </c>
      <c r="C36" s="1">
        <f t="shared" si="0"/>
        <v>-141.73360285749581</v>
      </c>
      <c r="D36" s="1">
        <f t="shared" si="1"/>
        <v>-189.06253409486314</v>
      </c>
      <c r="F36" s="1"/>
    </row>
    <row r="37" spans="2:6" x14ac:dyDescent="0.45">
      <c r="B37">
        <v>19</v>
      </c>
      <c r="C37" s="1">
        <f t="shared" si="0"/>
        <v>-144.81041798673405</v>
      </c>
      <c r="D37" s="1">
        <f t="shared" si="1"/>
        <v>-195.2797950254861</v>
      </c>
      <c r="F37" s="1"/>
    </row>
    <row r="38" spans="2:6" x14ac:dyDescent="0.45">
      <c r="B38">
        <v>20</v>
      </c>
      <c r="C38" s="1">
        <f t="shared" si="0"/>
        <v>-147.77002111104895</v>
      </c>
      <c r="D38" s="1">
        <f t="shared" si="1"/>
        <v>-201.31941992951982</v>
      </c>
      <c r="F38" s="1"/>
    </row>
    <row r="39" spans="2:6" x14ac:dyDescent="0.45">
      <c r="F39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EE34-71A8-4F23-A71B-B03D5D0C65F1}">
  <dimension ref="B2:G39"/>
  <sheetViews>
    <sheetView workbookViewId="0">
      <selection activeCell="J9" sqref="J9"/>
    </sheetView>
  </sheetViews>
  <sheetFormatPr baseColWidth="10" defaultRowHeight="14.25" x14ac:dyDescent="0.45"/>
  <sheetData>
    <row r="2" spans="2:7" x14ac:dyDescent="0.45">
      <c r="E2" t="s">
        <v>15</v>
      </c>
    </row>
    <row r="4" spans="2:7" x14ac:dyDescent="0.45">
      <c r="B4" t="s">
        <v>0</v>
      </c>
      <c r="C4">
        <v>60</v>
      </c>
    </row>
    <row r="5" spans="2:7" x14ac:dyDescent="0.45">
      <c r="B5" t="s">
        <v>1</v>
      </c>
      <c r="C5">
        <v>6.5</v>
      </c>
      <c r="G5" t="s">
        <v>2</v>
      </c>
    </row>
    <row r="6" spans="2:7" x14ac:dyDescent="0.45">
      <c r="B6" t="s">
        <v>3</v>
      </c>
      <c r="C6">
        <v>0.01</v>
      </c>
    </row>
    <row r="7" spans="2:7" x14ac:dyDescent="0.45">
      <c r="B7" t="s">
        <v>4</v>
      </c>
      <c r="C7">
        <f>1+C6</f>
        <v>1.01</v>
      </c>
    </row>
    <row r="8" spans="2:7" x14ac:dyDescent="0.45">
      <c r="B8" t="s">
        <v>5</v>
      </c>
      <c r="C8">
        <v>40</v>
      </c>
      <c r="G8" t="s">
        <v>14</v>
      </c>
    </row>
    <row r="9" spans="2:7" x14ac:dyDescent="0.45">
      <c r="B9" t="s">
        <v>6</v>
      </c>
      <c r="C9">
        <v>7.3485882884895686</v>
      </c>
    </row>
    <row r="10" spans="2:7" x14ac:dyDescent="0.45">
      <c r="B10" t="s">
        <v>7</v>
      </c>
      <c r="C10">
        <v>0.02</v>
      </c>
    </row>
    <row r="11" spans="2:7" x14ac:dyDescent="0.45">
      <c r="B11" t="s">
        <v>8</v>
      </c>
      <c r="C11">
        <f>1+C10</f>
        <v>1.02</v>
      </c>
    </row>
    <row r="12" spans="2:7" x14ac:dyDescent="0.45">
      <c r="B12" t="s">
        <v>9</v>
      </c>
      <c r="C12">
        <v>0.05</v>
      </c>
    </row>
    <row r="13" spans="2:7" x14ac:dyDescent="0.45">
      <c r="B13" t="s">
        <v>10</v>
      </c>
      <c r="C13">
        <f>1+C12</f>
        <v>1.05</v>
      </c>
    </row>
    <row r="17" spans="2:6" x14ac:dyDescent="0.45">
      <c r="B17" t="s">
        <v>11</v>
      </c>
      <c r="C17" t="s">
        <v>12</v>
      </c>
      <c r="D17" t="s">
        <v>13</v>
      </c>
    </row>
    <row r="18" spans="2:6" x14ac:dyDescent="0.45">
      <c r="B18">
        <v>0</v>
      </c>
      <c r="C18">
        <f>-C4</f>
        <v>-60</v>
      </c>
      <c r="D18">
        <f>-C8</f>
        <v>-40</v>
      </c>
    </row>
    <row r="19" spans="2:6" x14ac:dyDescent="0.45">
      <c r="B19">
        <v>1</v>
      </c>
      <c r="C19" s="1">
        <f>C18-$C$5*$C$7^(B19-1)/$C$13^B19</f>
        <v>-66.19047619047619</v>
      </c>
      <c r="D19" s="1">
        <f>D18-$C$9*$C$11^(B19-1)/$C$13^B19</f>
        <v>-46.998655512847208</v>
      </c>
      <c r="F19" s="1"/>
    </row>
    <row r="20" spans="2:6" x14ac:dyDescent="0.45">
      <c r="B20">
        <v>2</v>
      </c>
      <c r="C20" s="1">
        <f t="shared" ref="C20:C38" si="0">C19-$C$5*$C$7^(B20-1)/$C$13^B20</f>
        <v>-72.145124716553283</v>
      </c>
      <c r="D20" s="1">
        <f t="shared" ref="D20:D38" si="1">D19-$C$9*$C$11^(B20-1)/$C$13^B20</f>
        <v>-53.797349439613065</v>
      </c>
      <c r="F20" s="1"/>
    </row>
    <row r="21" spans="2:6" x14ac:dyDescent="0.45">
      <c r="B21">
        <v>3</v>
      </c>
      <c r="C21" s="1">
        <f t="shared" si="0"/>
        <v>-77.872929489256009</v>
      </c>
      <c r="D21" s="1">
        <f t="shared" si="1"/>
        <v>-60.401794968471329</v>
      </c>
      <c r="F21" s="1"/>
    </row>
    <row r="22" spans="2:6" x14ac:dyDescent="0.45">
      <c r="B22">
        <v>4</v>
      </c>
      <c r="C22" s="1">
        <f t="shared" si="0"/>
        <v>-83.382532175379595</v>
      </c>
      <c r="D22" s="1">
        <f t="shared" si="1"/>
        <v>-66.817542053647927</v>
      </c>
      <c r="F22" s="1"/>
    </row>
    <row r="23" spans="2:6" x14ac:dyDescent="0.45">
      <c r="B23">
        <v>5</v>
      </c>
      <c r="C23" s="1">
        <f t="shared" si="0"/>
        <v>-88.68224523536513</v>
      </c>
      <c r="D23" s="1">
        <f t="shared" si="1"/>
        <v>-73.049982079248053</v>
      </c>
      <c r="F23" s="1"/>
    </row>
    <row r="24" spans="2:6" x14ac:dyDescent="0.45">
      <c r="B24">
        <v>6</v>
      </c>
      <c r="C24" s="1">
        <f t="shared" si="0"/>
        <v>-93.780064464494075</v>
      </c>
      <c r="D24" s="1">
        <f t="shared" si="1"/>
        <v>-79.104352389831035</v>
      </c>
      <c r="F24" s="1"/>
    </row>
    <row r="25" spans="2:6" x14ac:dyDescent="0.45">
      <c r="B25">
        <v>7</v>
      </c>
      <c r="C25" s="1">
        <f t="shared" si="0"/>
        <v>-98.683681056322868</v>
      </c>
      <c r="D25" s="1">
        <f t="shared" si="1"/>
        <v>-84.985740691540215</v>
      </c>
      <c r="F25" s="1"/>
    </row>
    <row r="26" spans="2:6" x14ac:dyDescent="0.45">
      <c r="B26">
        <v>8</v>
      </c>
      <c r="C26" s="1">
        <f t="shared" si="0"/>
        <v>-103.40049320655818</v>
      </c>
      <c r="D26" s="1">
        <f t="shared" si="1"/>
        <v>-90.699089327486277</v>
      </c>
      <c r="F26" s="1"/>
    </row>
    <row r="27" spans="2:6" x14ac:dyDescent="0.45">
      <c r="B27">
        <v>9</v>
      </c>
      <c r="C27" s="1">
        <f t="shared" si="0"/>
        <v>-107.93761727487977</v>
      </c>
      <c r="D27" s="1">
        <f t="shared" si="1"/>
        <v>-96.249199430976731</v>
      </c>
      <c r="F27" s="1"/>
    </row>
    <row r="28" spans="2:6" x14ac:dyDescent="0.45">
      <c r="B28">
        <v>10</v>
      </c>
      <c r="C28" s="1">
        <f t="shared" si="0"/>
        <v>-112.30189852155101</v>
      </c>
      <c r="D28" s="1">
        <f t="shared" si="1"/>
        <v>-101.64073496008174</v>
      </c>
      <c r="F28" s="1"/>
    </row>
    <row r="29" spans="2:6" x14ac:dyDescent="0.45">
      <c r="B29">
        <v>11</v>
      </c>
      <c r="C29" s="1">
        <f t="shared" si="0"/>
        <v>-116.49992143501574</v>
      </c>
      <c r="D29" s="1">
        <f t="shared" si="1"/>
        <v>-106.87822661692661</v>
      </c>
      <c r="F29" s="1"/>
    </row>
    <row r="30" spans="2:6" x14ac:dyDescent="0.45">
      <c r="B30">
        <v>12</v>
      </c>
      <c r="C30" s="1">
        <f t="shared" si="0"/>
        <v>-120.53801966606275</v>
      </c>
      <c r="D30" s="1">
        <f t="shared" si="1"/>
        <v>-111.96607565500449</v>
      </c>
      <c r="F30" s="1"/>
    </row>
    <row r="31" spans="2:6" x14ac:dyDescent="0.45">
      <c r="B31">
        <v>13</v>
      </c>
      <c r="C31" s="1">
        <f t="shared" si="0"/>
        <v>-124.42228558354607</v>
      </c>
      <c r="D31" s="1">
        <f t="shared" si="1"/>
        <v>-116.90855757770871</v>
      </c>
      <c r="F31" s="1"/>
    </row>
    <row r="32" spans="2:6" x14ac:dyDescent="0.45">
      <c r="B32">
        <v>14</v>
      </c>
      <c r="C32" s="1">
        <f t="shared" si="0"/>
        <v>-128.15857946607764</v>
      </c>
      <c r="D32" s="1">
        <f t="shared" si="1"/>
        <v>-121.70982573119281</v>
      </c>
      <c r="F32" s="1"/>
    </row>
    <row r="33" spans="2:6" x14ac:dyDescent="0.45">
      <c r="B33">
        <v>15</v>
      </c>
      <c r="C33" s="1">
        <f t="shared" si="0"/>
        <v>-131.75253834356039</v>
      </c>
      <c r="D33" s="1">
        <f t="shared" si="1"/>
        <v>-126.37391479457736</v>
      </c>
      <c r="F33" s="1"/>
    </row>
    <row r="34" spans="2:6" x14ac:dyDescent="0.45">
      <c r="B34">
        <v>16</v>
      </c>
      <c r="C34" s="1">
        <f t="shared" si="0"/>
        <v>-135.20958450190093</v>
      </c>
      <c r="D34" s="1">
        <f t="shared" si="1"/>
        <v>-130.90474417043663</v>
      </c>
      <c r="F34" s="1"/>
    </row>
    <row r="35" spans="2:6" x14ac:dyDescent="0.45">
      <c r="B35">
        <v>17</v>
      </c>
      <c r="C35" s="1">
        <f t="shared" si="0"/>
        <v>-138.53493366373328</v>
      </c>
      <c r="D35" s="1">
        <f t="shared" si="1"/>
        <v>-135.30612127841422</v>
      </c>
      <c r="F35" s="1"/>
    </row>
    <row r="36" spans="2:6" x14ac:dyDescent="0.45">
      <c r="B36">
        <v>18</v>
      </c>
      <c r="C36" s="1">
        <f t="shared" si="0"/>
        <v>-141.73360285749581</v>
      </c>
      <c r="D36" s="1">
        <f t="shared" si="1"/>
        <v>-139.5817447547353</v>
      </c>
      <c r="F36" s="1"/>
    </row>
    <row r="37" spans="2:6" x14ac:dyDescent="0.45">
      <c r="B37">
        <v>19</v>
      </c>
      <c r="C37" s="1">
        <f t="shared" si="0"/>
        <v>-144.81041798673405</v>
      </c>
      <c r="D37" s="1">
        <f t="shared" si="1"/>
        <v>-143.73520756030436</v>
      </c>
      <c r="F37" s="1"/>
    </row>
    <row r="38" spans="2:6" x14ac:dyDescent="0.45">
      <c r="B38">
        <v>20</v>
      </c>
      <c r="C38" s="1">
        <f t="shared" si="0"/>
        <v>-147.77002111104895</v>
      </c>
      <c r="D38" s="1">
        <f t="shared" si="1"/>
        <v>-147.77000000000001</v>
      </c>
      <c r="F38" s="1"/>
    </row>
    <row r="39" spans="2:6" x14ac:dyDescent="0.45">
      <c r="F39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B6A3-EE20-4671-A269-075E3FAEF278}">
  <dimension ref="A4:G35"/>
  <sheetViews>
    <sheetView topLeftCell="A4" workbookViewId="0">
      <selection activeCell="E9" sqref="E9"/>
    </sheetView>
  </sheetViews>
  <sheetFormatPr baseColWidth="10" defaultRowHeight="14.25" x14ac:dyDescent="0.45"/>
  <cols>
    <col min="3" max="3" width="13.86328125" bestFit="1" customWidth="1"/>
    <col min="4" max="4" width="15.1328125" bestFit="1" customWidth="1"/>
  </cols>
  <sheetData>
    <row r="4" spans="1:7" x14ac:dyDescent="0.45">
      <c r="E4" t="s">
        <v>16</v>
      </c>
      <c r="F4" s="1">
        <f>(LN(1/(1-(B5*(B9/(B6-B7))))))/(LN(B10))</f>
        <v>16.725008228036039</v>
      </c>
      <c r="G4" t="s">
        <v>40</v>
      </c>
    </row>
    <row r="5" spans="1:7" x14ac:dyDescent="0.45">
      <c r="A5" t="s">
        <v>17</v>
      </c>
      <c r="B5">
        <v>50000</v>
      </c>
      <c r="E5" t="s">
        <v>18</v>
      </c>
      <c r="F5" s="1">
        <f>(LN(1+B5*((B12-B10)/(B6-B7))))/(LN(B12/B10))</f>
        <v>13.32717857026674</v>
      </c>
      <c r="G5" t="s">
        <v>40</v>
      </c>
    </row>
    <row r="6" spans="1:7" x14ac:dyDescent="0.45">
      <c r="A6" t="s">
        <v>19</v>
      </c>
      <c r="B6">
        <v>6000</v>
      </c>
    </row>
    <row r="7" spans="1:7" x14ac:dyDescent="0.45">
      <c r="A7" t="s">
        <v>20</v>
      </c>
      <c r="B7">
        <v>2000</v>
      </c>
    </row>
    <row r="8" spans="1:7" x14ac:dyDescent="0.45">
      <c r="A8" t="s">
        <v>21</v>
      </c>
      <c r="B8">
        <f>B5/(B6-B7)</f>
        <v>12.5</v>
      </c>
    </row>
    <row r="9" spans="1:7" x14ac:dyDescent="0.45">
      <c r="A9" t="s">
        <v>9</v>
      </c>
      <c r="B9">
        <v>3.5000000000000003E-2</v>
      </c>
    </row>
    <row r="10" spans="1:7" x14ac:dyDescent="0.45">
      <c r="A10" t="s">
        <v>10</v>
      </c>
      <c r="B10">
        <f>1+B9</f>
        <v>1.0349999999999999</v>
      </c>
    </row>
    <row r="11" spans="1:7" x14ac:dyDescent="0.45">
      <c r="A11" t="s">
        <v>22</v>
      </c>
      <c r="B11">
        <v>0.03</v>
      </c>
    </row>
    <row r="12" spans="1:7" x14ac:dyDescent="0.45">
      <c r="A12" t="s">
        <v>23</v>
      </c>
      <c r="B12">
        <f>1+B11</f>
        <v>1.03</v>
      </c>
    </row>
    <row r="14" spans="1:7" x14ac:dyDescent="0.45">
      <c r="A14" t="s">
        <v>11</v>
      </c>
      <c r="B14" t="s">
        <v>24</v>
      </c>
      <c r="C14" t="s">
        <v>25</v>
      </c>
      <c r="D14" t="s">
        <v>26</v>
      </c>
    </row>
    <row r="15" spans="1:7" x14ac:dyDescent="0.45">
      <c r="A15">
        <v>0</v>
      </c>
      <c r="B15">
        <f>-B5</f>
        <v>-50000</v>
      </c>
      <c r="C15">
        <f>-B5</f>
        <v>-50000</v>
      </c>
      <c r="D15">
        <f>C15</f>
        <v>-50000</v>
      </c>
    </row>
    <row r="16" spans="1:7" x14ac:dyDescent="0.45">
      <c r="A16">
        <v>1</v>
      </c>
      <c r="B16">
        <f>B15+($B$6-$B$7)</f>
        <v>-46000</v>
      </c>
      <c r="C16" s="1">
        <f>C15+($B$6-$B$7)/$B$10^A16</f>
        <v>-46135.265700483091</v>
      </c>
      <c r="D16" s="1">
        <f>D15+($B$6-$B$7)*$B$12^(A16-1)/$B$10^A16</f>
        <v>-46135.265700483091</v>
      </c>
    </row>
    <row r="17" spans="1:4" x14ac:dyDescent="0.45">
      <c r="A17">
        <v>2</v>
      </c>
      <c r="B17">
        <f t="shared" ref="B17:B35" si="0">B16+($B$6-$B$7)</f>
        <v>-42000</v>
      </c>
      <c r="C17" s="1">
        <f t="shared" ref="C17:C35" si="1">C16+($B$6-$B$7)/$B$10^A17</f>
        <v>-42401.222899017477</v>
      </c>
      <c r="D17" s="1">
        <f t="shared" ref="D17:D35" si="2">D16+($B$6-$B$7)*$B$12^(A17-1)/$B$10^A17</f>
        <v>-42289.201614973514</v>
      </c>
    </row>
    <row r="18" spans="1:4" x14ac:dyDescent="0.45">
      <c r="A18">
        <v>3</v>
      </c>
      <c r="B18">
        <f t="shared" si="0"/>
        <v>-38000</v>
      </c>
      <c r="C18" s="1">
        <f t="shared" si="1"/>
        <v>-38793.452076345391</v>
      </c>
      <c r="D18" s="1">
        <f t="shared" si="2"/>
        <v>-38461.717549200694</v>
      </c>
    </row>
    <row r="19" spans="1:4" x14ac:dyDescent="0.45">
      <c r="A19">
        <v>4</v>
      </c>
      <c r="B19">
        <f t="shared" si="0"/>
        <v>-34000</v>
      </c>
      <c r="C19" s="1">
        <f t="shared" si="1"/>
        <v>-35307.683165551105</v>
      </c>
      <c r="D19" s="1">
        <f t="shared" si="2"/>
        <v>-34652.723744615185</v>
      </c>
    </row>
    <row r="20" spans="1:4" x14ac:dyDescent="0.45">
      <c r="A20">
        <v>5</v>
      </c>
      <c r="B20">
        <f t="shared" si="0"/>
        <v>-30000</v>
      </c>
      <c r="C20" s="1">
        <f t="shared" si="1"/>
        <v>-31939.790498117007</v>
      </c>
      <c r="D20" s="1">
        <f t="shared" si="2"/>
        <v>-30862.130876283711</v>
      </c>
    </row>
    <row r="21" spans="1:4" x14ac:dyDescent="0.45">
      <c r="A21">
        <v>6</v>
      </c>
      <c r="B21">
        <f t="shared" si="0"/>
        <v>-26000</v>
      </c>
      <c r="C21" s="1">
        <f t="shared" si="1"/>
        <v>-28685.787920885996</v>
      </c>
      <c r="D21" s="1">
        <f t="shared" si="2"/>
        <v>-27089.850050794415</v>
      </c>
    </row>
    <row r="22" spans="1:4" x14ac:dyDescent="0.45">
      <c r="A22">
        <v>7</v>
      </c>
      <c r="B22">
        <f t="shared" si="0"/>
        <v>-22000</v>
      </c>
      <c r="C22" s="1">
        <f t="shared" si="1"/>
        <v>-25541.824078150719</v>
      </c>
      <c r="D22" s="1">
        <f t="shared" si="2"/>
        <v>-23335.792804172219</v>
      </c>
    </row>
    <row r="23" spans="1:4" x14ac:dyDescent="0.45">
      <c r="A23">
        <v>8</v>
      </c>
      <c r="B23">
        <f t="shared" si="0"/>
        <v>-18000</v>
      </c>
      <c r="C23" s="1">
        <f t="shared" si="1"/>
        <v>-22504.177853285717</v>
      </c>
      <c r="D23" s="1">
        <f t="shared" si="2"/>
        <v>-19599.871099804233</v>
      </c>
    </row>
    <row r="24" spans="1:4" x14ac:dyDescent="0.45">
      <c r="A24">
        <v>9</v>
      </c>
      <c r="B24">
        <f t="shared" si="0"/>
        <v>-14000</v>
      </c>
      <c r="C24" s="1">
        <f t="shared" si="1"/>
        <v>-19569.253964527259</v>
      </c>
      <c r="D24" s="1">
        <f t="shared" si="2"/>
        <v>-15881.997326375225</v>
      </c>
    </row>
    <row r="25" spans="1:4" x14ac:dyDescent="0.45">
      <c r="A25">
        <v>10</v>
      </c>
      <c r="B25">
        <f t="shared" si="0"/>
        <v>-10000</v>
      </c>
      <c r="C25" s="1">
        <f t="shared" si="1"/>
        <v>-16733.578709688169</v>
      </c>
      <c r="D25" s="1">
        <f t="shared" si="2"/>
        <v>-12182.084295813023</v>
      </c>
    </row>
    <row r="26" spans="1:4" x14ac:dyDescent="0.45">
      <c r="A26">
        <v>11</v>
      </c>
      <c r="B26">
        <f t="shared" si="0"/>
        <v>-6000</v>
      </c>
      <c r="C26" s="1">
        <f t="shared" si="1"/>
        <v>-13993.795854771175</v>
      </c>
      <c r="D26" s="1">
        <f t="shared" si="2"/>
        <v>-8500.0452412438754</v>
      </c>
    </row>
    <row r="27" spans="1:4" x14ac:dyDescent="0.45">
      <c r="A27">
        <v>12</v>
      </c>
      <c r="B27">
        <f t="shared" si="0"/>
        <v>-2000</v>
      </c>
      <c r="C27" s="1">
        <f t="shared" si="1"/>
        <v>-11346.662661614659</v>
      </c>
      <c r="D27" s="1">
        <f t="shared" si="2"/>
        <v>-4835.7938149576694</v>
      </c>
    </row>
    <row r="28" spans="1:4" x14ac:dyDescent="0.45">
      <c r="A28">
        <v>13</v>
      </c>
      <c r="B28">
        <f t="shared" si="0"/>
        <v>2000</v>
      </c>
      <c r="C28" s="1">
        <f t="shared" si="1"/>
        <v>-8789.0460498692319</v>
      </c>
      <c r="D28" s="1">
        <f t="shared" si="2"/>
        <v>-1189.2440863829911</v>
      </c>
    </row>
    <row r="29" spans="1:4" x14ac:dyDescent="0.45">
      <c r="A29">
        <v>14</v>
      </c>
      <c r="B29">
        <f t="shared" si="0"/>
        <v>6000</v>
      </c>
      <c r="C29" s="1">
        <f t="shared" si="1"/>
        <v>-6317.9188887625396</v>
      </c>
      <c r="D29" s="1">
        <f t="shared" si="2"/>
        <v>2439.6894599280404</v>
      </c>
    </row>
    <row r="30" spans="1:4" x14ac:dyDescent="0.45">
      <c r="A30">
        <v>15</v>
      </c>
      <c r="B30">
        <f t="shared" si="0"/>
        <v>10000</v>
      </c>
      <c r="C30" s="1">
        <f t="shared" si="1"/>
        <v>-3930.3564142633199</v>
      </c>
      <c r="D30" s="1">
        <f t="shared" si="2"/>
        <v>6051.0919263052028</v>
      </c>
    </row>
    <row r="31" spans="1:4" x14ac:dyDescent="0.45">
      <c r="A31">
        <v>16</v>
      </c>
      <c r="B31">
        <f t="shared" si="0"/>
        <v>14000</v>
      </c>
      <c r="C31" s="1">
        <f t="shared" si="1"/>
        <v>-1623.53276740417</v>
      </c>
      <c r="D31" s="1">
        <f t="shared" si="2"/>
        <v>9645.0480039559079</v>
      </c>
    </row>
    <row r="32" spans="1:4" x14ac:dyDescent="0.45">
      <c r="A32">
        <v>17</v>
      </c>
      <c r="B32">
        <f t="shared" si="0"/>
        <v>18000</v>
      </c>
      <c r="C32" s="1">
        <f t="shared" si="1"/>
        <v>605.28235033413921</v>
      </c>
      <c r="D32" s="1">
        <f t="shared" si="2"/>
        <v>13221.641974951293</v>
      </c>
    </row>
    <row r="33" spans="1:4" x14ac:dyDescent="0.45">
      <c r="A33">
        <v>18</v>
      </c>
      <c r="B33">
        <f t="shared" si="0"/>
        <v>22000</v>
      </c>
      <c r="C33" s="1">
        <f t="shared" si="1"/>
        <v>2758.7269085354042</v>
      </c>
      <c r="D33" s="1">
        <f t="shared" si="2"/>
        <v>16780.957714202741</v>
      </c>
    </row>
    <row r="34" spans="1:4" x14ac:dyDescent="0.45">
      <c r="A34">
        <v>19</v>
      </c>
      <c r="B34">
        <f t="shared" si="0"/>
        <v>26000</v>
      </c>
      <c r="C34" s="1">
        <f t="shared" si="1"/>
        <v>4839.3496700825199</v>
      </c>
      <c r="D34" s="1">
        <f t="shared" si="2"/>
        <v>20323.078691428818</v>
      </c>
    </row>
    <row r="35" spans="1:4" x14ac:dyDescent="0.45">
      <c r="A35">
        <v>20</v>
      </c>
      <c r="B35">
        <f t="shared" si="0"/>
        <v>30000</v>
      </c>
      <c r="C35" s="1">
        <f t="shared" si="1"/>
        <v>6849.6132078092023</v>
      </c>
      <c r="D35" s="1">
        <f t="shared" si="2"/>
        <v>23848.087973112742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31FF-2B2D-4878-9BDC-8038E528F82D}">
  <dimension ref="A2:H21"/>
  <sheetViews>
    <sheetView workbookViewId="0">
      <selection activeCell="C18" sqref="C18"/>
    </sheetView>
  </sheetViews>
  <sheetFormatPr baseColWidth="10" defaultColWidth="11.3984375" defaultRowHeight="14.25" x14ac:dyDescent="0.45"/>
  <cols>
    <col min="1" max="6" width="11.3984375" style="1"/>
    <col min="7" max="7" width="23.1328125" style="1" bestFit="1" customWidth="1"/>
    <col min="8" max="16384" width="11.3984375" style="1"/>
  </cols>
  <sheetData>
    <row r="2" spans="1:8" x14ac:dyDescent="0.45">
      <c r="A2" s="1" t="s">
        <v>27</v>
      </c>
      <c r="B2">
        <v>80000</v>
      </c>
    </row>
    <row r="3" spans="1:8" x14ac:dyDescent="0.45">
      <c r="A3" s="1" t="s">
        <v>28</v>
      </c>
      <c r="B3">
        <v>5</v>
      </c>
    </row>
    <row r="4" spans="1:8" x14ac:dyDescent="0.45">
      <c r="A4" s="1" t="s">
        <v>9</v>
      </c>
      <c r="B4">
        <v>0.03</v>
      </c>
    </row>
    <row r="5" spans="1:8" x14ac:dyDescent="0.45">
      <c r="A5" s="1" t="s">
        <v>10</v>
      </c>
      <c r="B5">
        <f>1+B4</f>
        <v>1.03</v>
      </c>
    </row>
    <row r="6" spans="1:8" x14ac:dyDescent="0.45">
      <c r="A6" s="1" t="s">
        <v>29</v>
      </c>
      <c r="B6">
        <f>B2/B3</f>
        <v>16000</v>
      </c>
    </row>
    <row r="7" spans="1:8" x14ac:dyDescent="0.45">
      <c r="A7" s="1" t="s">
        <v>30</v>
      </c>
      <c r="B7" s="1">
        <v>0.02</v>
      </c>
    </row>
    <row r="8" spans="1:8" x14ac:dyDescent="0.45">
      <c r="A8" s="1" t="s">
        <v>31</v>
      </c>
      <c r="B8" s="1">
        <v>12</v>
      </c>
    </row>
    <row r="11" spans="1:8" x14ac:dyDescent="0.4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37</v>
      </c>
      <c r="G11" s="1" t="s">
        <v>38</v>
      </c>
      <c r="H11" s="1" t="s">
        <v>39</v>
      </c>
    </row>
    <row r="12" spans="1:8" x14ac:dyDescent="0.45">
      <c r="A12">
        <v>1</v>
      </c>
      <c r="B12" s="1">
        <f>B2</f>
        <v>80000</v>
      </c>
      <c r="C12" s="1">
        <f>D12+E12+H12</f>
        <v>18720</v>
      </c>
      <c r="D12" s="1">
        <f>B12*$B$4</f>
        <v>2400</v>
      </c>
      <c r="E12" s="1">
        <f>$B$6</f>
        <v>16000</v>
      </c>
      <c r="F12" s="1">
        <f>B12-E12</f>
        <v>64000</v>
      </c>
      <c r="G12" s="1">
        <f>C12/($B$8+$B$4/2*($B$8+1))</f>
        <v>1535.0553505535056</v>
      </c>
      <c r="H12" s="1">
        <f>E12*$B$7</f>
        <v>320</v>
      </c>
    </row>
    <row r="13" spans="1:8" x14ac:dyDescent="0.45">
      <c r="A13">
        <v>2</v>
      </c>
      <c r="B13" s="1">
        <f>F12</f>
        <v>64000</v>
      </c>
      <c r="C13" s="1">
        <f t="shared" ref="C13:C16" si="0">D13+E13+H13</f>
        <v>18240</v>
      </c>
      <c r="D13" s="1">
        <f t="shared" ref="D13:D16" si="1">B13*$B$4</f>
        <v>1920</v>
      </c>
      <c r="E13" s="1">
        <f t="shared" ref="E13:E16" si="2">$B$6</f>
        <v>16000</v>
      </c>
      <c r="F13" s="1">
        <f t="shared" ref="F13:F16" si="3">B13-E13</f>
        <v>48000</v>
      </c>
      <c r="G13" s="1">
        <f t="shared" ref="G13:G16" si="4">C13/($B$8+$B$4/2*($B$8+1))</f>
        <v>1495.6949569495694</v>
      </c>
      <c r="H13" s="1">
        <f t="shared" ref="H13:H16" si="5">E13*$B$7</f>
        <v>320</v>
      </c>
    </row>
    <row r="14" spans="1:8" x14ac:dyDescent="0.45">
      <c r="A14">
        <v>3</v>
      </c>
      <c r="B14" s="1">
        <f t="shared" ref="B14:B16" si="6">F13</f>
        <v>48000</v>
      </c>
      <c r="C14" s="1">
        <f t="shared" si="0"/>
        <v>17760</v>
      </c>
      <c r="D14" s="1">
        <f t="shared" si="1"/>
        <v>1440</v>
      </c>
      <c r="E14" s="1">
        <f t="shared" si="2"/>
        <v>16000</v>
      </c>
      <c r="F14" s="1">
        <f t="shared" si="3"/>
        <v>32000</v>
      </c>
      <c r="G14" s="1">
        <f t="shared" si="4"/>
        <v>1456.3345633456333</v>
      </c>
      <c r="H14" s="1">
        <f t="shared" si="5"/>
        <v>320</v>
      </c>
    </row>
    <row r="15" spans="1:8" x14ac:dyDescent="0.45">
      <c r="A15">
        <v>4</v>
      </c>
      <c r="B15" s="1">
        <f t="shared" si="6"/>
        <v>32000</v>
      </c>
      <c r="C15" s="1">
        <f t="shared" si="0"/>
        <v>17280</v>
      </c>
      <c r="D15" s="1">
        <f t="shared" si="1"/>
        <v>960</v>
      </c>
      <c r="E15" s="1">
        <f t="shared" si="2"/>
        <v>16000</v>
      </c>
      <c r="F15" s="1">
        <f t="shared" si="3"/>
        <v>16000</v>
      </c>
      <c r="G15" s="1">
        <f t="shared" si="4"/>
        <v>1416.9741697416973</v>
      </c>
      <c r="H15" s="1">
        <f t="shared" si="5"/>
        <v>320</v>
      </c>
    </row>
    <row r="16" spans="1:8" x14ac:dyDescent="0.45">
      <c r="A16">
        <v>5</v>
      </c>
      <c r="B16" s="1">
        <f t="shared" si="6"/>
        <v>16000</v>
      </c>
      <c r="C16" s="1">
        <f t="shared" si="0"/>
        <v>16800</v>
      </c>
      <c r="D16" s="1">
        <f t="shared" si="1"/>
        <v>480</v>
      </c>
      <c r="E16" s="1">
        <f t="shared" si="2"/>
        <v>16000</v>
      </c>
      <c r="F16" s="1">
        <f t="shared" si="3"/>
        <v>0</v>
      </c>
      <c r="G16" s="1">
        <f t="shared" si="4"/>
        <v>1377.6137761377613</v>
      </c>
      <c r="H16" s="1">
        <f t="shared" si="5"/>
        <v>320</v>
      </c>
    </row>
    <row r="17" spans="1:7" x14ac:dyDescent="0.45">
      <c r="A17"/>
      <c r="C17" s="1">
        <f>SUM(C12:C16)</f>
        <v>88800</v>
      </c>
      <c r="D17" s="1">
        <f>SUM(D12:D16)</f>
        <v>7200</v>
      </c>
      <c r="G17" s="1">
        <f>SUM(G12:G16)</f>
        <v>7281.6728167281672</v>
      </c>
    </row>
    <row r="18" spans="1:7" x14ac:dyDescent="0.45">
      <c r="A18"/>
    </row>
    <row r="19" spans="1:7" x14ac:dyDescent="0.45">
      <c r="A19"/>
    </row>
    <row r="20" spans="1:7" x14ac:dyDescent="0.45">
      <c r="A20"/>
    </row>
    <row r="21" spans="1:7" x14ac:dyDescent="0.45">
      <c r="A2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DD4F-379A-4CE5-996D-06A17E210251}">
  <dimension ref="A2:H21"/>
  <sheetViews>
    <sheetView workbookViewId="0">
      <selection activeCell="H8" sqref="H8"/>
    </sheetView>
  </sheetViews>
  <sheetFormatPr baseColWidth="10" defaultColWidth="11.3984375" defaultRowHeight="14.25" x14ac:dyDescent="0.45"/>
  <cols>
    <col min="1" max="6" width="11.3984375" style="1"/>
    <col min="7" max="7" width="23.1328125" style="1" bestFit="1" customWidth="1"/>
    <col min="8" max="16384" width="11.3984375" style="1"/>
  </cols>
  <sheetData>
    <row r="2" spans="1:8" x14ac:dyDescent="0.45">
      <c r="A2" s="1" t="s">
        <v>27</v>
      </c>
      <c r="B2">
        <v>20000</v>
      </c>
    </row>
    <row r="3" spans="1:8" x14ac:dyDescent="0.45">
      <c r="A3" s="1" t="s">
        <v>28</v>
      </c>
      <c r="B3">
        <v>10</v>
      </c>
    </row>
    <row r="4" spans="1:8" x14ac:dyDescent="0.45">
      <c r="A4" s="1" t="s">
        <v>9</v>
      </c>
      <c r="B4">
        <v>3.5000000000000003E-2</v>
      </c>
    </row>
    <row r="5" spans="1:8" x14ac:dyDescent="0.45">
      <c r="A5" s="1" t="s">
        <v>10</v>
      </c>
      <c r="B5">
        <f>1+B4</f>
        <v>1.0349999999999999</v>
      </c>
    </row>
    <row r="6" spans="1:8" x14ac:dyDescent="0.45">
      <c r="A6" s="1" t="s">
        <v>29</v>
      </c>
      <c r="B6">
        <f>B2/B3</f>
        <v>2000</v>
      </c>
    </row>
    <row r="7" spans="1:8" x14ac:dyDescent="0.45">
      <c r="A7" s="1" t="s">
        <v>30</v>
      </c>
      <c r="B7" s="1">
        <v>0.02</v>
      </c>
    </row>
    <row r="8" spans="1:8" x14ac:dyDescent="0.45">
      <c r="A8" s="1" t="s">
        <v>31</v>
      </c>
      <c r="B8" s="1">
        <v>12</v>
      </c>
    </row>
    <row r="11" spans="1:8" x14ac:dyDescent="0.45">
      <c r="A11" s="1" t="s">
        <v>32</v>
      </c>
      <c r="B11" s="1" t="s">
        <v>33</v>
      </c>
      <c r="C11" s="1" t="s">
        <v>34</v>
      </c>
      <c r="D11" s="1" t="s">
        <v>35</v>
      </c>
      <c r="E11" s="1" t="s">
        <v>36</v>
      </c>
      <c r="F11" s="1" t="s">
        <v>37</v>
      </c>
      <c r="G11" s="1" t="s">
        <v>38</v>
      </c>
      <c r="H11" s="1" t="s">
        <v>39</v>
      </c>
    </row>
    <row r="12" spans="1:8" x14ac:dyDescent="0.45">
      <c r="A12">
        <v>1</v>
      </c>
      <c r="B12" s="1">
        <f>B2</f>
        <v>20000</v>
      </c>
      <c r="C12" s="1">
        <f>D12+E12+H12</f>
        <v>2740</v>
      </c>
      <c r="D12" s="1">
        <f>B12*$B$4</f>
        <v>700.00000000000011</v>
      </c>
      <c r="E12" s="1">
        <f>$B$6</f>
        <v>2000</v>
      </c>
      <c r="F12" s="1">
        <f>B12-E12</f>
        <v>18000</v>
      </c>
      <c r="G12" s="1">
        <f>C12/($B$8+$B$4/2*($B$8+1))</f>
        <v>224.08505418114908</v>
      </c>
      <c r="H12" s="1">
        <f>E12*$B$7</f>
        <v>40</v>
      </c>
    </row>
    <row r="13" spans="1:8" x14ac:dyDescent="0.45">
      <c r="A13">
        <v>2</v>
      </c>
      <c r="B13" s="1">
        <f>F12</f>
        <v>18000</v>
      </c>
      <c r="C13" s="1">
        <f t="shared" ref="C13:C21" si="0">D13+E13+H13</f>
        <v>2670</v>
      </c>
      <c r="D13" s="1">
        <f t="shared" ref="D13:D21" si="1">B13*$B$4</f>
        <v>630.00000000000011</v>
      </c>
      <c r="E13" s="1">
        <f t="shared" ref="E13:E21" si="2">$B$6</f>
        <v>2000</v>
      </c>
      <c r="F13" s="1">
        <f t="shared" ref="F13:F21" si="3">B13-E13</f>
        <v>16000</v>
      </c>
      <c r="G13" s="1">
        <f t="shared" ref="G13:G21" si="4">C13/($B$8+$B$4/2*($B$8+1))</f>
        <v>218.36025352688614</v>
      </c>
      <c r="H13" s="1">
        <f t="shared" ref="H13:H21" si="5">E13*$B$7</f>
        <v>40</v>
      </c>
    </row>
    <row r="14" spans="1:8" x14ac:dyDescent="0.45">
      <c r="A14">
        <v>3</v>
      </c>
      <c r="B14" s="1">
        <f t="shared" ref="B14:B21" si="6">F13</f>
        <v>16000</v>
      </c>
      <c r="C14" s="1">
        <f t="shared" si="0"/>
        <v>2600</v>
      </c>
      <c r="D14" s="1">
        <f t="shared" si="1"/>
        <v>560</v>
      </c>
      <c r="E14" s="1">
        <f t="shared" si="2"/>
        <v>2000</v>
      </c>
      <c r="F14" s="1">
        <f t="shared" si="3"/>
        <v>14000</v>
      </c>
      <c r="G14" s="1">
        <f t="shared" si="4"/>
        <v>212.6354528726232</v>
      </c>
      <c r="H14" s="1">
        <f t="shared" si="5"/>
        <v>40</v>
      </c>
    </row>
    <row r="15" spans="1:8" x14ac:dyDescent="0.45">
      <c r="A15">
        <v>4</v>
      </c>
      <c r="B15" s="1">
        <f t="shared" si="6"/>
        <v>14000</v>
      </c>
      <c r="C15" s="1">
        <f t="shared" si="0"/>
        <v>2530</v>
      </c>
      <c r="D15" s="1">
        <f t="shared" si="1"/>
        <v>490.00000000000006</v>
      </c>
      <c r="E15" s="1">
        <f t="shared" si="2"/>
        <v>2000</v>
      </c>
      <c r="F15" s="1">
        <f t="shared" si="3"/>
        <v>12000</v>
      </c>
      <c r="G15" s="1">
        <f t="shared" si="4"/>
        <v>206.91065221836027</v>
      </c>
      <c r="H15" s="1">
        <f t="shared" si="5"/>
        <v>40</v>
      </c>
    </row>
    <row r="16" spans="1:8" x14ac:dyDescent="0.45">
      <c r="A16">
        <v>5</v>
      </c>
      <c r="B16" s="1">
        <f t="shared" si="6"/>
        <v>12000</v>
      </c>
      <c r="C16" s="1">
        <f t="shared" si="0"/>
        <v>2460</v>
      </c>
      <c r="D16" s="1">
        <f t="shared" si="1"/>
        <v>420.00000000000006</v>
      </c>
      <c r="E16" s="1">
        <f t="shared" si="2"/>
        <v>2000</v>
      </c>
      <c r="F16" s="1">
        <f t="shared" si="3"/>
        <v>10000</v>
      </c>
      <c r="G16" s="1">
        <f t="shared" si="4"/>
        <v>201.18585156409733</v>
      </c>
      <c r="H16" s="1">
        <f t="shared" si="5"/>
        <v>40</v>
      </c>
    </row>
    <row r="17" spans="1:8" x14ac:dyDescent="0.45">
      <c r="A17">
        <v>6</v>
      </c>
      <c r="B17" s="1">
        <f t="shared" si="6"/>
        <v>10000</v>
      </c>
      <c r="C17" s="1">
        <f t="shared" si="0"/>
        <v>2390</v>
      </c>
      <c r="D17" s="1">
        <f t="shared" si="1"/>
        <v>350.00000000000006</v>
      </c>
      <c r="E17" s="1">
        <f t="shared" si="2"/>
        <v>2000</v>
      </c>
      <c r="F17" s="1">
        <f t="shared" si="3"/>
        <v>8000</v>
      </c>
      <c r="G17" s="1">
        <f t="shared" si="4"/>
        <v>195.4610509098344</v>
      </c>
      <c r="H17" s="1">
        <f t="shared" si="5"/>
        <v>40</v>
      </c>
    </row>
    <row r="18" spans="1:8" x14ac:dyDescent="0.45">
      <c r="A18">
        <v>7</v>
      </c>
      <c r="B18" s="1">
        <f t="shared" si="6"/>
        <v>8000</v>
      </c>
      <c r="C18" s="1">
        <f t="shared" si="0"/>
        <v>2320</v>
      </c>
      <c r="D18" s="1">
        <f t="shared" si="1"/>
        <v>280</v>
      </c>
      <c r="E18" s="1">
        <f t="shared" si="2"/>
        <v>2000</v>
      </c>
      <c r="F18" s="1">
        <f t="shared" si="3"/>
        <v>6000</v>
      </c>
      <c r="G18" s="1">
        <f t="shared" si="4"/>
        <v>189.73625025557146</v>
      </c>
      <c r="H18" s="1">
        <f t="shared" si="5"/>
        <v>40</v>
      </c>
    </row>
    <row r="19" spans="1:8" x14ac:dyDescent="0.45">
      <c r="A19">
        <v>8</v>
      </c>
      <c r="B19" s="1">
        <f t="shared" si="6"/>
        <v>6000</v>
      </c>
      <c r="C19" s="1">
        <f t="shared" si="0"/>
        <v>2250</v>
      </c>
      <c r="D19" s="1">
        <f t="shared" si="1"/>
        <v>210.00000000000003</v>
      </c>
      <c r="E19" s="1">
        <f t="shared" si="2"/>
        <v>2000</v>
      </c>
      <c r="F19" s="1">
        <f t="shared" si="3"/>
        <v>4000</v>
      </c>
      <c r="G19" s="1">
        <f t="shared" si="4"/>
        <v>184.01144960130853</v>
      </c>
      <c r="H19" s="1">
        <f t="shared" si="5"/>
        <v>40</v>
      </c>
    </row>
    <row r="20" spans="1:8" x14ac:dyDescent="0.45">
      <c r="A20">
        <v>9</v>
      </c>
      <c r="B20" s="1">
        <f t="shared" si="6"/>
        <v>4000</v>
      </c>
      <c r="C20" s="1">
        <f t="shared" si="0"/>
        <v>2180</v>
      </c>
      <c r="D20" s="1">
        <f t="shared" si="1"/>
        <v>140</v>
      </c>
      <c r="E20" s="1">
        <f t="shared" si="2"/>
        <v>2000</v>
      </c>
      <c r="F20" s="1">
        <f t="shared" si="3"/>
        <v>2000</v>
      </c>
      <c r="G20" s="1">
        <f t="shared" si="4"/>
        <v>178.28664894704562</v>
      </c>
      <c r="H20" s="1">
        <f t="shared" si="5"/>
        <v>40</v>
      </c>
    </row>
    <row r="21" spans="1:8" x14ac:dyDescent="0.45">
      <c r="A21">
        <v>10</v>
      </c>
      <c r="B21" s="1">
        <f t="shared" si="6"/>
        <v>2000</v>
      </c>
      <c r="C21" s="1">
        <f t="shared" si="0"/>
        <v>2110</v>
      </c>
      <c r="D21" s="1">
        <f t="shared" si="1"/>
        <v>70</v>
      </c>
      <c r="E21" s="1">
        <f t="shared" si="2"/>
        <v>2000</v>
      </c>
      <c r="F21" s="1">
        <f t="shared" si="3"/>
        <v>0</v>
      </c>
      <c r="G21" s="1">
        <f t="shared" si="4"/>
        <v>172.56184829278268</v>
      </c>
      <c r="H21" s="1">
        <f t="shared" si="5"/>
        <v>40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9799EE9FBD414DB65CF0A4DCFC091E" ma:contentTypeVersion="2" ma:contentTypeDescription="Create a new document." ma:contentTypeScope="" ma:versionID="00c956bb01bf65cb7463092346c26f7c">
  <xsd:schema xmlns:xsd="http://www.w3.org/2001/XMLSchema" xmlns:xs="http://www.w3.org/2001/XMLSchema" xmlns:p="http://schemas.microsoft.com/office/2006/metadata/properties" xmlns:ns3="7c37d4c6-54fb-4ed6-a80d-07659074b30d" targetNamespace="http://schemas.microsoft.com/office/2006/metadata/properties" ma:root="true" ma:fieldsID="ace95d946f8458dd6e2d6f859c5f5d7f" ns3:_="">
    <xsd:import namespace="7c37d4c6-54fb-4ed6-a80d-07659074b3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7d4c6-54fb-4ed6-a80d-07659074b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7B77B-24D5-4C4E-9828-3A370D90CA2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7c37d4c6-54fb-4ed6-a80d-07659074b30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418A42-94EF-41B9-A16C-7BCCFC2C2E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A05A0-6F1D-477C-8593-B0F0985CC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7d4c6-54fb-4ed6-a80d-07659074b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Sailer Michael</dc:creator>
  <cp:lastModifiedBy>Sailer Michael</cp:lastModifiedBy>
  <dcterms:created xsi:type="dcterms:W3CDTF">2020-03-27T13:02:35Z</dcterms:created>
  <dcterms:modified xsi:type="dcterms:W3CDTF">2020-03-27T20:19:24Z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0x0101005E9799EE9FBD414DB65CF0A4DCFC091E</vt:lpwstr>
  </property>
</Properties>
</file>