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Michi\Studium\2 Semester\Mathe\"/>
    </mc:Choice>
  </mc:AlternateContent>
  <xr:revisionPtr revIDLastSave="0" documentId="13_ncr:1_{4F82438C-DD60-48B6-ACE3-9B180D1DE0A1}" xr6:coauthVersionLast="45" xr6:coauthVersionMax="45" xr10:uidLastSave="{00000000-0000-0000-0000-000000000000}"/>
  <bookViews>
    <workbookView xWindow="-120" yWindow="-120" windowWidth="29040" windowHeight="15840" activeTab="3" xr2:uid="{9C51D47E-9596-41A3-AE2A-8715E34FD971}"/>
  </bookViews>
  <sheets>
    <sheet name="Tabelle1" sheetId="1" r:id="rId1"/>
    <sheet name="Tabelle2" sheetId="2" r:id="rId2"/>
    <sheet name="Tabelle3" sheetId="3" r:id="rId3"/>
    <sheet name="Tabell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4" l="1"/>
  <c r="C17" i="4"/>
  <c r="C18" i="4"/>
  <c r="C19" i="4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15" i="4"/>
  <c r="J4" i="4"/>
  <c r="H5" i="4" s="1"/>
  <c r="L4" i="4"/>
  <c r="J5" i="4"/>
  <c r="H4" i="4"/>
  <c r="B15" i="4"/>
  <c r="B30" i="4"/>
  <c r="B31" i="4"/>
  <c r="B32" i="4"/>
  <c r="B33" i="4"/>
  <c r="C14" i="4"/>
  <c r="B16" i="4"/>
  <c r="B17" i="4"/>
  <c r="B18" i="4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14" i="4"/>
  <c r="C9" i="4" l="1"/>
  <c r="J12" i="3"/>
  <c r="J13" i="3"/>
  <c r="J14" i="3"/>
  <c r="J15" i="3"/>
  <c r="J11" i="3"/>
  <c r="I12" i="3"/>
  <c r="I13" i="3"/>
  <c r="I14" i="3"/>
  <c r="I15" i="3"/>
  <c r="I11" i="3"/>
  <c r="I12" i="2"/>
  <c r="F16" i="3"/>
  <c r="H12" i="3"/>
  <c r="D13" i="3" s="1"/>
  <c r="F11" i="3"/>
  <c r="G12" i="3"/>
  <c r="G13" i="3"/>
  <c r="G14" i="3"/>
  <c r="G15" i="3"/>
  <c r="F12" i="3"/>
  <c r="E12" i="3"/>
  <c r="D12" i="3"/>
  <c r="H11" i="3"/>
  <c r="E11" i="3"/>
  <c r="G11" i="3"/>
  <c r="D11" i="3"/>
  <c r="D6" i="3"/>
  <c r="J13" i="2"/>
  <c r="J14" i="2"/>
  <c r="J15" i="2"/>
  <c r="J16" i="2"/>
  <c r="J12" i="2"/>
  <c r="I13" i="2"/>
  <c r="I14" i="2"/>
  <c r="I15" i="2"/>
  <c r="I16" i="2"/>
  <c r="F17" i="2"/>
  <c r="H13" i="2"/>
  <c r="H12" i="2"/>
  <c r="D13" i="2" s="1"/>
  <c r="F13" i="2" s="1"/>
  <c r="E13" i="2" s="1"/>
  <c r="D14" i="2" s="1"/>
  <c r="F14" i="2" s="1"/>
  <c r="E14" i="2" s="1"/>
  <c r="F12" i="2"/>
  <c r="G13" i="2"/>
  <c r="G14" i="2"/>
  <c r="G15" i="2"/>
  <c r="G16" i="2"/>
  <c r="G12" i="2"/>
  <c r="E12" i="2" s="1"/>
  <c r="D12" i="2"/>
  <c r="D8" i="2"/>
  <c r="D6" i="2"/>
  <c r="D21" i="1"/>
  <c r="D22" i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20" i="1"/>
  <c r="C20" i="1"/>
  <c r="C21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19" i="1"/>
  <c r="D19" i="1"/>
  <c r="H7" i="1"/>
  <c r="C16" i="1"/>
  <c r="C10" i="1"/>
  <c r="H13" i="3" l="1"/>
  <c r="D14" i="3" s="1"/>
  <c r="F13" i="3"/>
  <c r="E13" i="3" s="1"/>
  <c r="H14" i="2"/>
  <c r="D15" i="2"/>
  <c r="H15" i="2" s="1"/>
  <c r="F15" i="2"/>
  <c r="E15" i="2" s="1"/>
  <c r="D16" i="2" s="1"/>
  <c r="H14" i="3" l="1"/>
  <c r="D15" i="3" s="1"/>
  <c r="F14" i="3"/>
  <c r="E14" i="3" s="1"/>
  <c r="F16" i="2"/>
  <c r="E16" i="2" s="1"/>
  <c r="H16" i="2"/>
  <c r="H15" i="3" l="1"/>
  <c r="F15" i="3"/>
  <c r="E15" i="3" s="1"/>
</calcChain>
</file>

<file path=xl/sharedStrings.xml><?xml version="1.0" encoding="utf-8"?>
<sst xmlns="http://schemas.openxmlformats.org/spreadsheetml/2006/main" count="54" uniqueCount="38">
  <si>
    <t>Anlage 1</t>
  </si>
  <si>
    <t>Ik</t>
  </si>
  <si>
    <t>betriebskosten</t>
  </si>
  <si>
    <t>i</t>
  </si>
  <si>
    <t>Anlage 2</t>
  </si>
  <si>
    <t>zeit</t>
  </si>
  <si>
    <t>wi</t>
  </si>
  <si>
    <t>p</t>
  </si>
  <si>
    <t>q</t>
  </si>
  <si>
    <t>KW1</t>
  </si>
  <si>
    <t>KW2</t>
  </si>
  <si>
    <t>So</t>
  </si>
  <si>
    <t>n</t>
  </si>
  <si>
    <t>T</t>
  </si>
  <si>
    <t>Jahre</t>
  </si>
  <si>
    <t>Schul Anfang</t>
  </si>
  <si>
    <t>Annuität</t>
  </si>
  <si>
    <t>Zinsen</t>
  </si>
  <si>
    <t>Tilgung</t>
  </si>
  <si>
    <t>Schuldende</t>
  </si>
  <si>
    <t>m</t>
  </si>
  <si>
    <t>vorschüssige Monatsraten</t>
  </si>
  <si>
    <t>agio</t>
  </si>
  <si>
    <t>Aufgeld</t>
  </si>
  <si>
    <t>S0</t>
  </si>
  <si>
    <t>t</t>
  </si>
  <si>
    <t>Schuld Anfang</t>
  </si>
  <si>
    <t>Schuld Ende</t>
  </si>
  <si>
    <t>monatiliche Zahlung</t>
  </si>
  <si>
    <t>alpha</t>
  </si>
  <si>
    <t>Agio</t>
  </si>
  <si>
    <t>ik</t>
  </si>
  <si>
    <t>einnahmen</t>
  </si>
  <si>
    <t>ausgaben</t>
  </si>
  <si>
    <t>KW statis</t>
  </si>
  <si>
    <t>KW dyn</t>
  </si>
  <si>
    <t>n bei KW statich</t>
  </si>
  <si>
    <t>n bei KW 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</si>
</sst>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Tabelle1!$C$18</c:f>
              <c:strCache>
                <c:ptCount val="1"/>
                <c:pt idx="0">
                  <c:v>KW1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Tabelle1!$B$19:$B$34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Tabelle1!$C$19:$C$34</c:f>
              <c:numCache>
                <c:formatCode>0.00</c:formatCode>
                <c:ptCount val="16"/>
                <c:pt idx="0" formatCode="General">
                  <c:v>-240</c:v>
                </c:pt>
                <c:pt idx="1">
                  <c:v>-252.74509803921569</c:v>
                </c:pt>
                <c:pt idx="2">
                  <c:v>-265.49019607843138</c:v>
                </c:pt>
                <c:pt idx="3">
                  <c:v>-278.23529411764707</c:v>
                </c:pt>
                <c:pt idx="4">
                  <c:v>-290.98039215686276</c:v>
                </c:pt>
                <c:pt idx="5">
                  <c:v>-303.72549019607845</c:v>
                </c:pt>
                <c:pt idx="6">
                  <c:v>-316.47058823529414</c:v>
                </c:pt>
                <c:pt idx="7">
                  <c:v>-329.21568627450984</c:v>
                </c:pt>
                <c:pt idx="8">
                  <c:v>-341.96078431372553</c:v>
                </c:pt>
                <c:pt idx="9">
                  <c:v>-354.70588235294122</c:v>
                </c:pt>
                <c:pt idx="10">
                  <c:v>-367.45098039215691</c:v>
                </c:pt>
                <c:pt idx="11">
                  <c:v>-380.1960784313726</c:v>
                </c:pt>
                <c:pt idx="12">
                  <c:v>-392.94117647058829</c:v>
                </c:pt>
                <c:pt idx="13">
                  <c:v>-405.68627450980398</c:v>
                </c:pt>
                <c:pt idx="14">
                  <c:v>-418.43137254901967</c:v>
                </c:pt>
                <c:pt idx="15">
                  <c:v>-431.17647058823536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B-41CF-AD0D-C20DF3BBDF7C}"/>
            </c:ext>
          </c:extLst>
        </c:ser>
        <c:ser>
          <c:idx val="1"/>
          <c:order val="1"/>
          <c:tx>
            <c:strRef>
              <c:f>Tabelle1!$D$18</c:f>
              <c:strCache>
                <c:ptCount val="1"/>
                <c:pt idx="0">
                  <c:v>KW2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Tabelle1!$B$19:$B$34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Tabelle1!$D$19:$D$34</c:f>
              <c:numCache>
                <c:formatCode>0.00</c:formatCode>
                <c:ptCount val="16"/>
                <c:pt idx="0" formatCode="General">
                  <c:v>-150</c:v>
                </c:pt>
                <c:pt idx="1">
                  <c:v>-297.05882352941177</c:v>
                </c:pt>
                <c:pt idx="2">
                  <c:v>-446.28027681660899</c:v>
                </c:pt>
                <c:pt idx="3">
                  <c:v>-597.6961632403827</c:v>
                </c:pt>
                <c:pt idx="4">
                  <c:v>-751.33875387627063</c:v>
                </c:pt>
                <c:pt idx="5">
                  <c:v>-907.24079437445107</c:v>
                </c:pt>
                <c:pt idx="6">
                  <c:v>-1065.435511938781</c:v>
                </c:pt>
                <c:pt idx="7">
                  <c:v>-1225.956622408469</c:v>
                </c:pt>
                <c:pt idx="8">
                  <c:v>-1388.8383374438877</c:v>
                </c:pt>
                <c:pt idx="9">
                  <c:v>-1554.1153718180624</c:v>
                </c:pt>
                <c:pt idx="10">
                  <c:v>-1721.8229508153868</c:v>
                </c:pt>
                <c:pt idx="11">
                  <c:v>-1891.9968177391424</c:v>
                </c:pt>
                <c:pt idx="12">
                  <c:v>-2064.6732415294236</c:v>
                </c:pt>
                <c:pt idx="13">
                  <c:v>-2239.8890244930917</c:v>
                </c:pt>
                <c:pt idx="14">
                  <c:v>-2417.6815101474017</c:v>
                </c:pt>
                <c:pt idx="15">
                  <c:v>-2598.088591178981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B-41CF-AD0D-C20DF3BBD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472944"/>
        <c:axId val="485470976"/>
      </c:lineChart>
      <c:catAx>
        <c:axId val="4854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470976"/>
        <c:crosses val="autoZero"/>
        <c:auto val="1"/>
        <c:lblAlgn val="ctr"/>
        <c:lblOffset val="100"/>
        <c:noMultiLvlLbl val="0"/>
      </c:catAx>
      <c:valAx>
        <c:axId val="4854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47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Tabelle4!$B$13</c:f>
              <c:strCache>
                <c:ptCount val="1"/>
                <c:pt idx="0">
                  <c:v>KW statis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Tabelle4!$A$14:$A$33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Tabelle4!$B$14:$B$33</c:f>
              <c:numCache>
                <c:formatCode>General</c:formatCode>
                <c:ptCount val="20"/>
                <c:pt idx="0">
                  <c:v>-500000</c:v>
                </c:pt>
                <c:pt idx="1">
                  <c:v>-460000</c:v>
                </c:pt>
                <c:pt idx="2">
                  <c:v>-420000</c:v>
                </c:pt>
                <c:pt idx="3">
                  <c:v>-380000</c:v>
                </c:pt>
                <c:pt idx="4">
                  <c:v>-340000</c:v>
                </c:pt>
                <c:pt idx="5">
                  <c:v>-300000</c:v>
                </c:pt>
                <c:pt idx="6">
                  <c:v>-260000</c:v>
                </c:pt>
                <c:pt idx="7">
                  <c:v>-220000</c:v>
                </c:pt>
                <c:pt idx="8">
                  <c:v>-180000</c:v>
                </c:pt>
                <c:pt idx="9">
                  <c:v>-140000</c:v>
                </c:pt>
                <c:pt idx="10">
                  <c:v>-100000</c:v>
                </c:pt>
                <c:pt idx="11">
                  <c:v>-60000</c:v>
                </c:pt>
                <c:pt idx="12">
                  <c:v>-20000</c:v>
                </c:pt>
                <c:pt idx="13">
                  <c:v>20000</c:v>
                </c:pt>
                <c:pt idx="14">
                  <c:v>60000</c:v>
                </c:pt>
                <c:pt idx="15">
                  <c:v>100000</c:v>
                </c:pt>
                <c:pt idx="16">
                  <c:v>140000</c:v>
                </c:pt>
                <c:pt idx="17">
                  <c:v>180000</c:v>
                </c:pt>
                <c:pt idx="18">
                  <c:v>220000</c:v>
                </c:pt>
                <c:pt idx="19">
                  <c:v>260000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C-4007-9C9F-02A5A6933054}"/>
            </c:ext>
          </c:extLst>
        </c:ser>
        <c:ser>
          <c:idx val="1"/>
          <c:order val="1"/>
          <c:tx>
            <c:strRef>
              <c:f>Tabelle4!$C$13</c:f>
              <c:strCache>
                <c:ptCount val="1"/>
                <c:pt idx="0">
                  <c:v>KW dyn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Tabelle4!$A$14:$A$33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Tabelle4!$C$14:$C$33</c:f>
              <c:numCache>
                <c:formatCode>0.00</c:formatCode>
                <c:ptCount val="20"/>
                <c:pt idx="0" formatCode="General">
                  <c:v>-500000</c:v>
                </c:pt>
                <c:pt idx="1">
                  <c:v>-461352.65700483089</c:v>
                </c:pt>
                <c:pt idx="2">
                  <c:v>-424012.22899017477</c:v>
                </c:pt>
                <c:pt idx="3">
                  <c:v>-387934.52076345385</c:v>
                </c:pt>
                <c:pt idx="4">
                  <c:v>-353076.83165551093</c:v>
                </c:pt>
                <c:pt idx="5">
                  <c:v>-319397.90498116997</c:v>
                </c:pt>
                <c:pt idx="6">
                  <c:v>-286857.87920885987</c:v>
                </c:pt>
                <c:pt idx="7">
                  <c:v>-255418.24078150711</c:v>
                </c:pt>
                <c:pt idx="8">
                  <c:v>-225041.77853285708</c:v>
                </c:pt>
                <c:pt idx="9">
                  <c:v>-195692.53964527251</c:v>
                </c:pt>
                <c:pt idx="10">
                  <c:v>-167335.78709688163</c:v>
                </c:pt>
                <c:pt idx="11">
                  <c:v>-139937.95854771169</c:v>
                </c:pt>
                <c:pt idx="12">
                  <c:v>-113466.62661614653</c:v>
                </c:pt>
                <c:pt idx="13">
                  <c:v>-87890.460498692264</c:v>
                </c:pt>
                <c:pt idx="14">
                  <c:v>-63179.188887625343</c:v>
                </c:pt>
                <c:pt idx="15">
                  <c:v>-39303.564142633142</c:v>
                </c:pt>
                <c:pt idx="16">
                  <c:v>-16235.327674041644</c:v>
                </c:pt>
                <c:pt idx="17">
                  <c:v>6052.8235033414494</c:v>
                </c:pt>
                <c:pt idx="18">
                  <c:v>27587.269085354099</c:v>
                </c:pt>
                <c:pt idx="19">
                  <c:v>48393.496700825257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C-4007-9C9F-02A5A6933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33456"/>
        <c:axId val="496936408"/>
      </c:lineChart>
      <c:catAx>
        <c:axId val="49693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936408"/>
        <c:crosses val="autoZero"/>
        <c:auto val="1"/>
        <c:lblAlgn val="ctr"/>
        <c:lblOffset val="100"/>
        <c:noMultiLvlLbl val="0"/>
      </c:catAx>
      <c:valAx>
        <c:axId val="49693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93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14</xdr:row>
      <xdr:rowOff>23812</xdr:rowOff>
    </xdr:from>
    <xdr:to>
      <xdr:col>14</xdr:col>
      <xdr:colOff>209550</xdr:colOff>
      <xdr:row>28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7FA7B7-A71B-452C-844D-7C1535121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158969</xdr:colOff>
      <xdr:row>11</xdr:row>
      <xdr:rowOff>152236</xdr:rowOff>
    </xdr:from>
    <xdr:to>
      <xdr:col>12</xdr:col>
      <xdr:colOff>158969</xdr:colOff>
      <xdr:row>26</xdr:row>
      <xdr:rowOff>37936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ED15AE-B035-4554-9AFE-A2385ED34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25AF-7278-483F-B359-906E6DC8247C}">
  <dimension ref="B6:H34"/>
  <sheetViews>
    <sheetView zoomScaleNormal="100" workbookViewId="0">
      <selection activeCell="C20" sqref="C20"/>
    </sheetView>
  </sheetViews>
  <sheetFormatPr baseColWidth="10" defaultRowHeight="15" x14ac:dyDescent="0.25"/>
  <cols>
    <col min="2" max="2" width="14.42578125" bestFit="1" customWidth="1"/>
    <col min="3" max="3" width="12.28515625" bestFit="1" customWidth="1"/>
  </cols>
  <sheetData>
    <row r="6" spans="2:8" x14ac:dyDescent="0.25">
      <c r="B6" t="s">
        <v>0</v>
      </c>
      <c r="G6" t="s">
        <v>7</v>
      </c>
      <c r="H6">
        <v>0.02</v>
      </c>
    </row>
    <row r="7" spans="2:8" x14ac:dyDescent="0.25">
      <c r="B7" t="s">
        <v>1</v>
      </c>
      <c r="C7">
        <v>240</v>
      </c>
      <c r="G7" t="s">
        <v>8</v>
      </c>
      <c r="H7">
        <f>1+H6</f>
        <v>1.02</v>
      </c>
    </row>
    <row r="8" spans="2:8" x14ac:dyDescent="0.25">
      <c r="B8" t="s">
        <v>2</v>
      </c>
      <c r="C8">
        <v>13</v>
      </c>
    </row>
    <row r="9" spans="2:8" x14ac:dyDescent="0.25">
      <c r="B9" t="s">
        <v>3</v>
      </c>
      <c r="C9">
        <v>0.02</v>
      </c>
    </row>
    <row r="10" spans="2:8" x14ac:dyDescent="0.25">
      <c r="B10" t="s">
        <v>6</v>
      </c>
      <c r="C10">
        <f>1+C9</f>
        <v>1.02</v>
      </c>
    </row>
    <row r="12" spans="2:8" x14ac:dyDescent="0.25">
      <c r="B12" t="s">
        <v>4</v>
      </c>
    </row>
    <row r="13" spans="2:8" x14ac:dyDescent="0.25">
      <c r="B13" t="s">
        <v>1</v>
      </c>
      <c r="C13">
        <v>150</v>
      </c>
    </row>
    <row r="14" spans="2:8" x14ac:dyDescent="0.25">
      <c r="B14" t="s">
        <v>2</v>
      </c>
      <c r="C14">
        <v>24</v>
      </c>
    </row>
    <row r="15" spans="2:8" x14ac:dyDescent="0.25">
      <c r="B15" t="s">
        <v>3</v>
      </c>
      <c r="C15">
        <v>3.5000000000000003E-2</v>
      </c>
    </row>
    <row r="16" spans="2:8" x14ac:dyDescent="0.25">
      <c r="B16" t="s">
        <v>6</v>
      </c>
      <c r="C16">
        <f>1+C15</f>
        <v>1.0349999999999999</v>
      </c>
    </row>
    <row r="18" spans="2:4" x14ac:dyDescent="0.25">
      <c r="B18" t="s">
        <v>5</v>
      </c>
      <c r="C18" t="s">
        <v>9</v>
      </c>
      <c r="D18" t="s">
        <v>10</v>
      </c>
    </row>
    <row r="19" spans="2:4" x14ac:dyDescent="0.25">
      <c r="B19">
        <v>0</v>
      </c>
      <c r="C19">
        <f>-C7</f>
        <v>-240</v>
      </c>
      <c r="D19">
        <f>-C13</f>
        <v>-150</v>
      </c>
    </row>
    <row r="20" spans="2:4" x14ac:dyDescent="0.25">
      <c r="B20">
        <v>1</v>
      </c>
      <c r="C20" s="1">
        <f>C19-$C$8*$C$10^(B20-1)/$H$7^B20</f>
        <v>-252.74509803921569</v>
      </c>
      <c r="D20" s="1">
        <f>D19-($C$13*$C$16^(B20-1))/($H$7^B20)</f>
        <v>-297.05882352941177</v>
      </c>
    </row>
    <row r="21" spans="2:4" x14ac:dyDescent="0.25">
      <c r="B21">
        <v>2</v>
      </c>
      <c r="C21" s="1">
        <f t="shared" ref="C21:C34" si="0">C20-$C$8*$C$10^(B21-1)/$H$7^B21</f>
        <v>-265.49019607843138</v>
      </c>
      <c r="D21" s="1">
        <f t="shared" ref="D21:D34" si="1">D20-($C$13*$C$16^(B21-1))/($H$7^B21)</f>
        <v>-446.28027681660899</v>
      </c>
    </row>
    <row r="22" spans="2:4" x14ac:dyDescent="0.25">
      <c r="B22">
        <v>3</v>
      </c>
      <c r="C22" s="1">
        <f t="shared" si="0"/>
        <v>-278.23529411764707</v>
      </c>
      <c r="D22" s="1">
        <f t="shared" si="1"/>
        <v>-597.6961632403827</v>
      </c>
    </row>
    <row r="23" spans="2:4" x14ac:dyDescent="0.25">
      <c r="B23">
        <v>4</v>
      </c>
      <c r="C23" s="1">
        <f t="shared" si="0"/>
        <v>-290.98039215686276</v>
      </c>
      <c r="D23" s="1">
        <f t="shared" si="1"/>
        <v>-751.33875387627063</v>
      </c>
    </row>
    <row r="24" spans="2:4" x14ac:dyDescent="0.25">
      <c r="B24">
        <v>5</v>
      </c>
      <c r="C24" s="1">
        <f t="shared" si="0"/>
        <v>-303.72549019607845</v>
      </c>
      <c r="D24" s="1">
        <f t="shared" si="1"/>
        <v>-907.24079437445107</v>
      </c>
    </row>
    <row r="25" spans="2:4" x14ac:dyDescent="0.25">
      <c r="B25">
        <v>6</v>
      </c>
      <c r="C25" s="1">
        <f t="shared" si="0"/>
        <v>-316.47058823529414</v>
      </c>
      <c r="D25" s="1">
        <f t="shared" si="1"/>
        <v>-1065.435511938781</v>
      </c>
    </row>
    <row r="26" spans="2:4" x14ac:dyDescent="0.25">
      <c r="B26">
        <v>7</v>
      </c>
      <c r="C26" s="1">
        <f t="shared" si="0"/>
        <v>-329.21568627450984</v>
      </c>
      <c r="D26" s="1">
        <f t="shared" si="1"/>
        <v>-1225.956622408469</v>
      </c>
    </row>
    <row r="27" spans="2:4" x14ac:dyDescent="0.25">
      <c r="B27">
        <v>8</v>
      </c>
      <c r="C27" s="1">
        <f t="shared" si="0"/>
        <v>-341.96078431372553</v>
      </c>
      <c r="D27" s="1">
        <f t="shared" si="1"/>
        <v>-1388.8383374438877</v>
      </c>
    </row>
    <row r="28" spans="2:4" x14ac:dyDescent="0.25">
      <c r="B28">
        <v>9</v>
      </c>
      <c r="C28" s="1">
        <f t="shared" si="0"/>
        <v>-354.70588235294122</v>
      </c>
      <c r="D28" s="1">
        <f t="shared" si="1"/>
        <v>-1554.1153718180624</v>
      </c>
    </row>
    <row r="29" spans="2:4" x14ac:dyDescent="0.25">
      <c r="B29">
        <v>10</v>
      </c>
      <c r="C29" s="1">
        <f t="shared" si="0"/>
        <v>-367.45098039215691</v>
      </c>
      <c r="D29" s="1">
        <f t="shared" si="1"/>
        <v>-1721.8229508153868</v>
      </c>
    </row>
    <row r="30" spans="2:4" x14ac:dyDescent="0.25">
      <c r="B30">
        <v>11</v>
      </c>
      <c r="C30" s="1">
        <f t="shared" si="0"/>
        <v>-380.1960784313726</v>
      </c>
      <c r="D30" s="1">
        <f t="shared" si="1"/>
        <v>-1891.9968177391424</v>
      </c>
    </row>
    <row r="31" spans="2:4" x14ac:dyDescent="0.25">
      <c r="B31">
        <v>12</v>
      </c>
      <c r="C31" s="1">
        <f t="shared" si="0"/>
        <v>-392.94117647058829</v>
      </c>
      <c r="D31" s="1">
        <f t="shared" si="1"/>
        <v>-2064.6732415294236</v>
      </c>
    </row>
    <row r="32" spans="2:4" x14ac:dyDescent="0.25">
      <c r="B32">
        <v>13</v>
      </c>
      <c r="C32" s="1">
        <f t="shared" si="0"/>
        <v>-405.68627450980398</v>
      </c>
      <c r="D32" s="1">
        <f t="shared" si="1"/>
        <v>-2239.8890244930917</v>
      </c>
    </row>
    <row r="33" spans="2:4" x14ac:dyDescent="0.25">
      <c r="B33">
        <v>14</v>
      </c>
      <c r="C33" s="1">
        <f t="shared" si="0"/>
        <v>-418.43137254901967</v>
      </c>
      <c r="D33" s="1">
        <f t="shared" si="1"/>
        <v>-2417.6815101474017</v>
      </c>
    </row>
    <row r="34" spans="2:4" x14ac:dyDescent="0.25">
      <c r="B34">
        <v>15</v>
      </c>
      <c r="C34" s="1">
        <f t="shared" si="0"/>
        <v>-431.17647058823536</v>
      </c>
      <c r="D34" s="1">
        <f t="shared" si="1"/>
        <v>-2598.088591178981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D978-75FA-4B14-A683-E72660FE6711}">
  <dimension ref="C4:L17"/>
  <sheetViews>
    <sheetView topLeftCell="A5" workbookViewId="0">
      <selection activeCell="I12" sqref="I12"/>
    </sheetView>
  </sheetViews>
  <sheetFormatPr baseColWidth="10" defaultRowHeight="15" x14ac:dyDescent="0.25"/>
  <cols>
    <col min="9" max="9" width="24.28515625" bestFit="1" customWidth="1"/>
  </cols>
  <sheetData>
    <row r="4" spans="3:12" x14ac:dyDescent="0.25">
      <c r="C4" t="s">
        <v>11</v>
      </c>
      <c r="D4">
        <v>400000</v>
      </c>
    </row>
    <row r="5" spans="3:12" x14ac:dyDescent="0.25">
      <c r="C5" t="s">
        <v>7</v>
      </c>
      <c r="D5">
        <v>0.04</v>
      </c>
    </row>
    <row r="6" spans="3:12" x14ac:dyDescent="0.25">
      <c r="C6" t="s">
        <v>8</v>
      </c>
      <c r="D6">
        <f>1+D5</f>
        <v>1.04</v>
      </c>
    </row>
    <row r="7" spans="3:12" x14ac:dyDescent="0.25">
      <c r="C7" t="s">
        <v>12</v>
      </c>
      <c r="D7">
        <v>5</v>
      </c>
      <c r="H7" t="s">
        <v>20</v>
      </c>
      <c r="I7">
        <v>12</v>
      </c>
    </row>
    <row r="8" spans="3:12" x14ac:dyDescent="0.25">
      <c r="C8" t="s">
        <v>13</v>
      </c>
      <c r="D8">
        <f>D4/D7</f>
        <v>80000</v>
      </c>
      <c r="K8" t="s">
        <v>22</v>
      </c>
      <c r="L8">
        <v>0.02</v>
      </c>
    </row>
    <row r="11" spans="3:12" x14ac:dyDescent="0.25"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  <c r="I11" t="s">
        <v>21</v>
      </c>
      <c r="J11" t="s">
        <v>23</v>
      </c>
    </row>
    <row r="12" spans="3:12" x14ac:dyDescent="0.25">
      <c r="C12">
        <v>1</v>
      </c>
      <c r="D12" s="1">
        <f>D4</f>
        <v>400000</v>
      </c>
      <c r="E12" s="1">
        <f>G12+F12</f>
        <v>96000</v>
      </c>
      <c r="F12" s="1">
        <f>D12*$D$5</f>
        <v>16000</v>
      </c>
      <c r="G12" s="1">
        <f>$D$8</f>
        <v>80000</v>
      </c>
      <c r="H12" s="1">
        <f>D12-G12</f>
        <v>320000</v>
      </c>
      <c r="I12" s="1">
        <f>E12/($I$7+$D$5/2*($I$7+1))</f>
        <v>7830.3425774877651</v>
      </c>
      <c r="J12">
        <f>G12*$L$8</f>
        <v>1600</v>
      </c>
    </row>
    <row r="13" spans="3:12" x14ac:dyDescent="0.25">
      <c r="C13">
        <v>2</v>
      </c>
      <c r="D13" s="1">
        <f>H12</f>
        <v>320000</v>
      </c>
      <c r="E13" s="1">
        <f t="shared" ref="E13:E16" si="0">G13+F13</f>
        <v>92800</v>
      </c>
      <c r="F13" s="1">
        <f t="shared" ref="F13:F16" si="1">D13*$D$5</f>
        <v>12800</v>
      </c>
      <c r="G13" s="1">
        <f t="shared" ref="G13:G16" si="2">$D$8</f>
        <v>80000</v>
      </c>
      <c r="H13" s="1">
        <f t="shared" ref="H13:H16" si="3">D13-G13</f>
        <v>240000</v>
      </c>
      <c r="I13" s="1">
        <f t="shared" ref="I13:I16" si="4">E13/($I$7+$D$5/2*($I$7+1))</f>
        <v>7569.331158238173</v>
      </c>
      <c r="J13">
        <f t="shared" ref="J13:J16" si="5">G13*$L$8</f>
        <v>1600</v>
      </c>
    </row>
    <row r="14" spans="3:12" x14ac:dyDescent="0.25">
      <c r="C14">
        <v>3</v>
      </c>
      <c r="D14" s="1">
        <f>H13</f>
        <v>240000</v>
      </c>
      <c r="E14" s="1">
        <f t="shared" si="0"/>
        <v>89600</v>
      </c>
      <c r="F14" s="1">
        <f t="shared" si="1"/>
        <v>9600</v>
      </c>
      <c r="G14" s="1">
        <f t="shared" si="2"/>
        <v>80000</v>
      </c>
      <c r="H14" s="1">
        <f t="shared" si="3"/>
        <v>160000</v>
      </c>
      <c r="I14" s="1">
        <f t="shared" si="4"/>
        <v>7308.3197389885809</v>
      </c>
      <c r="J14">
        <f t="shared" si="5"/>
        <v>1600</v>
      </c>
    </row>
    <row r="15" spans="3:12" x14ac:dyDescent="0.25">
      <c r="C15">
        <v>4</v>
      </c>
      <c r="D15" s="1">
        <f t="shared" ref="D15:D16" si="6">H14</f>
        <v>160000</v>
      </c>
      <c r="E15" s="1">
        <f t="shared" si="0"/>
        <v>86400</v>
      </c>
      <c r="F15" s="1">
        <f t="shared" si="1"/>
        <v>6400</v>
      </c>
      <c r="G15" s="1">
        <f t="shared" si="2"/>
        <v>80000</v>
      </c>
      <c r="H15" s="1">
        <f t="shared" si="3"/>
        <v>80000</v>
      </c>
      <c r="I15" s="1">
        <f t="shared" si="4"/>
        <v>7047.3083197389888</v>
      </c>
      <c r="J15">
        <f t="shared" si="5"/>
        <v>1600</v>
      </c>
    </row>
    <row r="16" spans="3:12" x14ac:dyDescent="0.25">
      <c r="C16">
        <v>5</v>
      </c>
      <c r="D16" s="1">
        <f t="shared" si="6"/>
        <v>80000</v>
      </c>
      <c r="E16" s="1">
        <f t="shared" si="0"/>
        <v>83200</v>
      </c>
      <c r="F16" s="1">
        <f t="shared" si="1"/>
        <v>3200</v>
      </c>
      <c r="G16" s="1">
        <f t="shared" si="2"/>
        <v>80000</v>
      </c>
      <c r="H16" s="1">
        <f t="shared" si="3"/>
        <v>0</v>
      </c>
      <c r="I16" s="1">
        <f t="shared" si="4"/>
        <v>6786.2969004893966</v>
      </c>
      <c r="J16">
        <f t="shared" si="5"/>
        <v>1600</v>
      </c>
    </row>
    <row r="17" spans="6:6" x14ac:dyDescent="0.25">
      <c r="F17" s="1">
        <f>SUM(F12:F16)</f>
        <v>48000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C902-49F9-40E8-A82A-022BBE1E1C12}">
  <dimension ref="C3:J16"/>
  <sheetViews>
    <sheetView workbookViewId="0">
      <selection activeCell="K11" sqref="K11"/>
    </sheetView>
  </sheetViews>
  <sheetFormatPr baseColWidth="10" defaultRowHeight="15" x14ac:dyDescent="0.25"/>
  <cols>
    <col min="4" max="4" width="13.5703125" bestFit="1" customWidth="1"/>
    <col min="9" max="9" width="19.140625" bestFit="1" customWidth="1"/>
  </cols>
  <sheetData>
    <row r="3" spans="3:10" x14ac:dyDescent="0.25">
      <c r="C3" t="s">
        <v>24</v>
      </c>
      <c r="D3">
        <v>400000</v>
      </c>
    </row>
    <row r="4" spans="3:10" x14ac:dyDescent="0.25">
      <c r="C4" t="s">
        <v>7</v>
      </c>
      <c r="D4">
        <v>0.04</v>
      </c>
      <c r="G4" t="s">
        <v>20</v>
      </c>
      <c r="H4">
        <v>12</v>
      </c>
    </row>
    <row r="5" spans="3:10" x14ac:dyDescent="0.25">
      <c r="C5" t="s">
        <v>12</v>
      </c>
      <c r="D5">
        <v>5</v>
      </c>
      <c r="G5" t="s">
        <v>29</v>
      </c>
      <c r="H5">
        <v>0.02</v>
      </c>
    </row>
    <row r="6" spans="3:10" x14ac:dyDescent="0.25">
      <c r="C6" t="s">
        <v>25</v>
      </c>
      <c r="D6">
        <f>D3/D5</f>
        <v>80000</v>
      </c>
    </row>
    <row r="10" spans="3:10" x14ac:dyDescent="0.25">
      <c r="C10" t="s">
        <v>14</v>
      </c>
      <c r="D10" t="s">
        <v>26</v>
      </c>
      <c r="E10" t="s">
        <v>16</v>
      </c>
      <c r="F10" t="s">
        <v>17</v>
      </c>
      <c r="G10" t="s">
        <v>18</v>
      </c>
      <c r="H10" t="s">
        <v>27</v>
      </c>
      <c r="I10" t="s">
        <v>28</v>
      </c>
      <c r="J10" t="s">
        <v>30</v>
      </c>
    </row>
    <row r="11" spans="3:10" x14ac:dyDescent="0.25">
      <c r="C11">
        <v>1</v>
      </c>
      <c r="D11">
        <f>D3</f>
        <v>400000</v>
      </c>
      <c r="E11">
        <f>F11+G11</f>
        <v>96000</v>
      </c>
      <c r="F11">
        <f>D11*$D$4</f>
        <v>16000</v>
      </c>
      <c r="G11">
        <f>$D$6</f>
        <v>80000</v>
      </c>
      <c r="H11">
        <f>D11-G11</f>
        <v>320000</v>
      </c>
      <c r="I11" s="1">
        <f>E11/($H$4+$D$4/2*($H$4+1))</f>
        <v>7830.3425774877651</v>
      </c>
      <c r="J11">
        <f>G11*$H$5</f>
        <v>1600</v>
      </c>
    </row>
    <row r="12" spans="3:10" x14ac:dyDescent="0.25">
      <c r="C12">
        <v>2</v>
      </c>
      <c r="D12">
        <f>H11</f>
        <v>320000</v>
      </c>
      <c r="E12">
        <f t="shared" ref="E12:E15" si="0">F12+G12</f>
        <v>92800</v>
      </c>
      <c r="F12">
        <f t="shared" ref="F12:F15" si="1">D12*$D$4</f>
        <v>12800</v>
      </c>
      <c r="G12">
        <f t="shared" ref="G12:G15" si="2">$D$6</f>
        <v>80000</v>
      </c>
      <c r="H12">
        <f t="shared" ref="H12:H15" si="3">D12-G12</f>
        <v>240000</v>
      </c>
      <c r="I12" s="1">
        <f t="shared" ref="I12:I15" si="4">E12/($H$4+$D$4/2*($H$4+1))</f>
        <v>7569.331158238173</v>
      </c>
      <c r="J12">
        <f t="shared" ref="J12:J15" si="5">G12*$H$5</f>
        <v>1600</v>
      </c>
    </row>
    <row r="13" spans="3:10" x14ac:dyDescent="0.25">
      <c r="C13">
        <v>3</v>
      </c>
      <c r="D13">
        <f t="shared" ref="D13:D15" si="6">H12</f>
        <v>240000</v>
      </c>
      <c r="E13">
        <f t="shared" si="0"/>
        <v>89600</v>
      </c>
      <c r="F13">
        <f t="shared" si="1"/>
        <v>9600</v>
      </c>
      <c r="G13">
        <f t="shared" si="2"/>
        <v>80000</v>
      </c>
      <c r="H13">
        <f t="shared" si="3"/>
        <v>160000</v>
      </c>
      <c r="I13" s="1">
        <f t="shared" si="4"/>
        <v>7308.3197389885809</v>
      </c>
      <c r="J13">
        <f t="shared" si="5"/>
        <v>1600</v>
      </c>
    </row>
    <row r="14" spans="3:10" x14ac:dyDescent="0.25">
      <c r="C14">
        <v>4</v>
      </c>
      <c r="D14">
        <f t="shared" si="6"/>
        <v>160000</v>
      </c>
      <c r="E14">
        <f t="shared" si="0"/>
        <v>86400</v>
      </c>
      <c r="F14">
        <f t="shared" si="1"/>
        <v>6400</v>
      </c>
      <c r="G14">
        <f t="shared" si="2"/>
        <v>80000</v>
      </c>
      <c r="H14">
        <f t="shared" si="3"/>
        <v>80000</v>
      </c>
      <c r="I14" s="1">
        <f t="shared" si="4"/>
        <v>7047.3083197389888</v>
      </c>
      <c r="J14">
        <f t="shared" si="5"/>
        <v>1600</v>
      </c>
    </row>
    <row r="15" spans="3:10" x14ac:dyDescent="0.25">
      <c r="C15">
        <v>5</v>
      </c>
      <c r="D15">
        <f t="shared" si="6"/>
        <v>80000</v>
      </c>
      <c r="E15">
        <f t="shared" si="0"/>
        <v>83200</v>
      </c>
      <c r="F15">
        <f t="shared" si="1"/>
        <v>3200</v>
      </c>
      <c r="G15">
        <f t="shared" si="2"/>
        <v>80000</v>
      </c>
      <c r="H15">
        <f t="shared" si="3"/>
        <v>0</v>
      </c>
      <c r="I15" s="1">
        <f t="shared" si="4"/>
        <v>6786.2969004893966</v>
      </c>
      <c r="J15">
        <f t="shared" si="5"/>
        <v>1600</v>
      </c>
    </row>
    <row r="16" spans="3:10" x14ac:dyDescent="0.25">
      <c r="F16">
        <f>SUM(F11:F15)</f>
        <v>48000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E21C-655C-46A1-B8AF-0DA17413CCCF}">
  <dimension ref="A4:L33"/>
  <sheetViews>
    <sheetView tabSelected="1" zoomScaleNormal="100" workbookViewId="0">
      <selection activeCell="E15" sqref="E15"/>
    </sheetView>
  </sheetViews>
  <sheetFormatPr baseColWidth="10" defaultRowHeight="15" x14ac:dyDescent="0.25"/>
  <cols>
    <col min="7" max="7" width="15.140625" bestFit="1" customWidth="1"/>
  </cols>
  <sheetData>
    <row r="4" spans="1:12" x14ac:dyDescent="0.25">
      <c r="G4" t="s">
        <v>36</v>
      </c>
      <c r="H4">
        <f>C5/(C6-C7)</f>
        <v>12.5</v>
      </c>
      <c r="J4">
        <f>LN((C6-C7)/L4)</f>
        <v>0.5753641449035618</v>
      </c>
      <c r="L4">
        <f>C6-C7-C5*C8</f>
        <v>22500</v>
      </c>
    </row>
    <row r="5" spans="1:12" x14ac:dyDescent="0.25">
      <c r="B5" t="s">
        <v>31</v>
      </c>
      <c r="C5">
        <v>500000</v>
      </c>
      <c r="G5" t="s">
        <v>37</v>
      </c>
      <c r="H5">
        <f>J4/J5</f>
        <v>16.725008228036039</v>
      </c>
      <c r="J5">
        <f>LN(C9)</f>
        <v>3.4401426717332317E-2</v>
      </c>
    </row>
    <row r="6" spans="1:12" x14ac:dyDescent="0.25">
      <c r="B6" t="s">
        <v>32</v>
      </c>
      <c r="C6">
        <v>60000</v>
      </c>
    </row>
    <row r="7" spans="1:12" x14ac:dyDescent="0.25">
      <c r="B7" t="s">
        <v>33</v>
      </c>
      <c r="C7">
        <v>20000</v>
      </c>
    </row>
    <row r="8" spans="1:12" x14ac:dyDescent="0.25">
      <c r="B8" t="s">
        <v>7</v>
      </c>
      <c r="C8">
        <v>3.5000000000000003E-2</v>
      </c>
    </row>
    <row r="9" spans="1:12" x14ac:dyDescent="0.25">
      <c r="B9" t="s">
        <v>8</v>
      </c>
      <c r="C9">
        <f>1+C8</f>
        <v>1.0349999999999999</v>
      </c>
    </row>
    <row r="13" spans="1:12" x14ac:dyDescent="0.25">
      <c r="A13" t="s">
        <v>5</v>
      </c>
      <c r="B13" t="s">
        <v>34</v>
      </c>
      <c r="C13" t="s">
        <v>35</v>
      </c>
    </row>
    <row r="14" spans="1:12" x14ac:dyDescent="0.25">
      <c r="A14">
        <v>0</v>
      </c>
      <c r="B14">
        <f>-C5</f>
        <v>-500000</v>
      </c>
      <c r="C14">
        <f>-C5</f>
        <v>-500000</v>
      </c>
    </row>
    <row r="15" spans="1:12" x14ac:dyDescent="0.25">
      <c r="A15">
        <v>1</v>
      </c>
      <c r="B15">
        <f>B14+($C$6-$C$7)</f>
        <v>-460000</v>
      </c>
      <c r="C15" s="1">
        <f>C14+(($C$6-$C$7)/($C$9^A15))</f>
        <v>-461352.65700483089</v>
      </c>
    </row>
    <row r="16" spans="1:12" x14ac:dyDescent="0.25">
      <c r="A16">
        <v>2</v>
      </c>
      <c r="B16">
        <f t="shared" ref="B16:B33" si="0">B15+($C$6-$C$7)</f>
        <v>-420000</v>
      </c>
      <c r="C16" s="1">
        <f t="shared" ref="C16:C33" si="1">C15+(($C$6-$C$7)/($C$9^A16))</f>
        <v>-424012.22899017477</v>
      </c>
    </row>
    <row r="17" spans="1:3" x14ac:dyDescent="0.25">
      <c r="A17">
        <v>3</v>
      </c>
      <c r="B17">
        <f t="shared" si="0"/>
        <v>-380000</v>
      </c>
      <c r="C17" s="1">
        <f t="shared" si="1"/>
        <v>-387934.52076345385</v>
      </c>
    </row>
    <row r="18" spans="1:3" x14ac:dyDescent="0.25">
      <c r="A18">
        <v>4</v>
      </c>
      <c r="B18">
        <f t="shared" si="0"/>
        <v>-340000</v>
      </c>
      <c r="C18" s="1">
        <f t="shared" si="1"/>
        <v>-353076.83165551093</v>
      </c>
    </row>
    <row r="19" spans="1:3" x14ac:dyDescent="0.25">
      <c r="A19">
        <v>5</v>
      </c>
      <c r="B19">
        <f t="shared" si="0"/>
        <v>-300000</v>
      </c>
      <c r="C19" s="1">
        <f t="shared" si="1"/>
        <v>-319397.90498116997</v>
      </c>
    </row>
    <row r="20" spans="1:3" x14ac:dyDescent="0.25">
      <c r="A20">
        <v>6</v>
      </c>
      <c r="B20">
        <f t="shared" si="0"/>
        <v>-260000</v>
      </c>
      <c r="C20" s="1">
        <f t="shared" si="1"/>
        <v>-286857.87920885987</v>
      </c>
    </row>
    <row r="21" spans="1:3" x14ac:dyDescent="0.25">
      <c r="A21">
        <v>7</v>
      </c>
      <c r="B21">
        <f t="shared" si="0"/>
        <v>-220000</v>
      </c>
      <c r="C21" s="1">
        <f t="shared" si="1"/>
        <v>-255418.24078150711</v>
      </c>
    </row>
    <row r="22" spans="1:3" x14ac:dyDescent="0.25">
      <c r="A22">
        <v>8</v>
      </c>
      <c r="B22">
        <f t="shared" si="0"/>
        <v>-180000</v>
      </c>
      <c r="C22" s="1">
        <f t="shared" si="1"/>
        <v>-225041.77853285708</v>
      </c>
    </row>
    <row r="23" spans="1:3" x14ac:dyDescent="0.25">
      <c r="A23">
        <v>9</v>
      </c>
      <c r="B23">
        <f t="shared" si="0"/>
        <v>-140000</v>
      </c>
      <c r="C23" s="1">
        <f t="shared" si="1"/>
        <v>-195692.53964527251</v>
      </c>
    </row>
    <row r="24" spans="1:3" x14ac:dyDescent="0.25">
      <c r="A24">
        <v>10</v>
      </c>
      <c r="B24">
        <f t="shared" si="0"/>
        <v>-100000</v>
      </c>
      <c r="C24" s="1">
        <f t="shared" si="1"/>
        <v>-167335.78709688163</v>
      </c>
    </row>
    <row r="25" spans="1:3" x14ac:dyDescent="0.25">
      <c r="A25">
        <v>11</v>
      </c>
      <c r="B25">
        <f t="shared" si="0"/>
        <v>-60000</v>
      </c>
      <c r="C25" s="1">
        <f t="shared" si="1"/>
        <v>-139937.95854771169</v>
      </c>
    </row>
    <row r="26" spans="1:3" x14ac:dyDescent="0.25">
      <c r="A26">
        <v>12</v>
      </c>
      <c r="B26">
        <f t="shared" si="0"/>
        <v>-20000</v>
      </c>
      <c r="C26" s="1">
        <f t="shared" si="1"/>
        <v>-113466.62661614653</v>
      </c>
    </row>
    <row r="27" spans="1:3" x14ac:dyDescent="0.25">
      <c r="A27">
        <v>13</v>
      </c>
      <c r="B27">
        <f t="shared" si="0"/>
        <v>20000</v>
      </c>
      <c r="C27" s="1">
        <f t="shared" si="1"/>
        <v>-87890.460498692264</v>
      </c>
    </row>
    <row r="28" spans="1:3" x14ac:dyDescent="0.25">
      <c r="A28">
        <v>14</v>
      </c>
      <c r="B28">
        <f t="shared" si="0"/>
        <v>60000</v>
      </c>
      <c r="C28" s="1">
        <f t="shared" si="1"/>
        <v>-63179.188887625343</v>
      </c>
    </row>
    <row r="29" spans="1:3" x14ac:dyDescent="0.25">
      <c r="A29">
        <v>15</v>
      </c>
      <c r="B29">
        <f t="shared" si="0"/>
        <v>100000</v>
      </c>
      <c r="C29" s="1">
        <f t="shared" si="1"/>
        <v>-39303.564142633142</v>
      </c>
    </row>
    <row r="30" spans="1:3" x14ac:dyDescent="0.25">
      <c r="A30">
        <v>16</v>
      </c>
      <c r="B30">
        <f t="shared" si="0"/>
        <v>140000</v>
      </c>
      <c r="C30" s="1">
        <f t="shared" si="1"/>
        <v>-16235.327674041644</v>
      </c>
    </row>
    <row r="31" spans="1:3" x14ac:dyDescent="0.25">
      <c r="A31">
        <v>17</v>
      </c>
      <c r="B31">
        <f t="shared" si="0"/>
        <v>180000</v>
      </c>
      <c r="C31" s="1">
        <f t="shared" si="1"/>
        <v>6052.8235033414494</v>
      </c>
    </row>
    <row r="32" spans="1:3" x14ac:dyDescent="0.25">
      <c r="A32">
        <v>18</v>
      </c>
      <c r="B32">
        <f t="shared" si="0"/>
        <v>220000</v>
      </c>
      <c r="C32" s="1">
        <f t="shared" si="1"/>
        <v>27587.269085354099</v>
      </c>
    </row>
    <row r="33" spans="1:3" x14ac:dyDescent="0.25">
      <c r="A33">
        <v>19</v>
      </c>
      <c r="B33">
        <f t="shared" si="0"/>
        <v>260000</v>
      </c>
      <c r="C33" s="1">
        <f t="shared" si="1"/>
        <v>48393.496700825257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2020-03-22T12:39:52Z</dcterms:created>
  <dcterms:modified xsi:type="dcterms:W3CDTF">2020-03-22T14:16:35Z</dcterms:modified>
</cp:coreProperties>
</file>